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25" windowWidth="17895" windowHeight="10170"/>
  </bookViews>
  <sheets>
    <sheet name="Multi-Player Weapons" sheetId="1" r:id="rId1"/>
    <sheet name="MP Weapons - Mobile(No Images)" sheetId="2" r:id="rId2"/>
    <sheet name="SP Weapons - Mobile(No Images)" sheetId="4" r:id="rId3"/>
    <sheet name="Copy of ME3MPWStats for Formatt" sheetId="5" state="hidden" r:id="rId4"/>
  </sheets>
  <calcPr calcId="145621"/>
  <fileRecoveryPr repairLoad="1"/>
</workbook>
</file>

<file path=xl/calcChain.xml><?xml version="1.0" encoding="utf-8"?>
<calcChain xmlns="http://schemas.openxmlformats.org/spreadsheetml/2006/main">
  <c r="L338" i="5" l="1"/>
  <c r="M298" i="5"/>
  <c r="L298" i="5"/>
  <c r="K298" i="5"/>
  <c r="J298" i="5"/>
  <c r="I298" i="5"/>
  <c r="H298" i="5"/>
  <c r="G298" i="5"/>
  <c r="F298" i="5"/>
  <c r="E298" i="5"/>
  <c r="D298" i="5"/>
  <c r="C298" i="5"/>
  <c r="M297" i="5"/>
  <c r="L297" i="5"/>
  <c r="K297" i="5"/>
  <c r="J297" i="5"/>
  <c r="I297" i="5"/>
  <c r="H297" i="5"/>
  <c r="G297" i="5"/>
  <c r="F297" i="5"/>
  <c r="E297" i="5"/>
  <c r="D297" i="5"/>
  <c r="C297" i="5"/>
  <c r="M296" i="5"/>
  <c r="L296" i="5"/>
  <c r="K296" i="5"/>
  <c r="J296" i="5"/>
  <c r="I296" i="5"/>
  <c r="H296" i="5"/>
  <c r="G296" i="5"/>
  <c r="F296" i="5"/>
  <c r="E296" i="5"/>
  <c r="D296" i="5"/>
  <c r="C296" i="5"/>
  <c r="M295" i="5"/>
  <c r="L295" i="5"/>
  <c r="K295" i="5"/>
  <c r="J295" i="5"/>
  <c r="I295" i="5"/>
  <c r="H295" i="5"/>
  <c r="G295" i="5"/>
  <c r="F295" i="5"/>
  <c r="E295" i="5"/>
  <c r="D295" i="5"/>
  <c r="C295" i="5"/>
  <c r="H294" i="5"/>
  <c r="F294" i="5"/>
  <c r="M293" i="5"/>
  <c r="K293" i="5"/>
  <c r="F293" i="5"/>
  <c r="K290" i="5"/>
  <c r="I290" i="5"/>
  <c r="H290" i="5"/>
  <c r="G290" i="5"/>
  <c r="F290" i="5"/>
  <c r="D290" i="5"/>
  <c r="K289" i="5"/>
  <c r="I289" i="5"/>
  <c r="H289" i="5"/>
  <c r="G289" i="5"/>
  <c r="F289" i="5"/>
  <c r="D289" i="5"/>
  <c r="M288" i="5"/>
  <c r="M294" i="5" s="1"/>
  <c r="L288" i="5"/>
  <c r="K288" i="5"/>
  <c r="K294" i="5" s="1"/>
  <c r="J288" i="5"/>
  <c r="I288" i="5"/>
  <c r="I294" i="5" s="1"/>
  <c r="H288" i="5"/>
  <c r="G288" i="5"/>
  <c r="F288" i="5"/>
  <c r="E288" i="5"/>
  <c r="D288" i="5"/>
  <c r="D294" i="5" s="1"/>
  <c r="C288" i="5"/>
  <c r="M287" i="5"/>
  <c r="L287" i="5"/>
  <c r="K287" i="5"/>
  <c r="J287" i="5"/>
  <c r="I287" i="5"/>
  <c r="I293" i="5" s="1"/>
  <c r="H287" i="5"/>
  <c r="H293" i="5" s="1"/>
  <c r="G287" i="5"/>
  <c r="F287" i="5"/>
  <c r="E287" i="5"/>
  <c r="D287" i="5"/>
  <c r="D293" i="5" s="1"/>
  <c r="C287" i="5"/>
  <c r="M227" i="5"/>
  <c r="L227" i="5"/>
  <c r="F227" i="5"/>
  <c r="E227" i="5"/>
  <c r="M226" i="5"/>
  <c r="H226" i="5"/>
  <c r="J225" i="5"/>
  <c r="E225" i="5"/>
  <c r="D225" i="5"/>
  <c r="J224" i="5"/>
  <c r="E224" i="5"/>
  <c r="I223" i="5"/>
  <c r="M222" i="5"/>
  <c r="J222" i="5"/>
  <c r="I222" i="5"/>
  <c r="E222" i="5"/>
  <c r="D222" i="5"/>
  <c r="M219" i="5"/>
  <c r="L219" i="5"/>
  <c r="K219" i="5"/>
  <c r="J219" i="5"/>
  <c r="I219" i="5"/>
  <c r="H219" i="5"/>
  <c r="G219" i="5"/>
  <c r="E219" i="5"/>
  <c r="D219" i="5"/>
  <c r="C219" i="5"/>
  <c r="M218" i="5"/>
  <c r="L218" i="5"/>
  <c r="K218" i="5"/>
  <c r="J218" i="5"/>
  <c r="I218" i="5"/>
  <c r="H218" i="5"/>
  <c r="G218" i="5"/>
  <c r="E218" i="5"/>
  <c r="D218" i="5"/>
  <c r="C218" i="5"/>
  <c r="M217" i="5"/>
  <c r="M225" i="5" s="1"/>
  <c r="L217" i="5"/>
  <c r="L225" i="5" s="1"/>
  <c r="K217" i="5"/>
  <c r="K227" i="5" s="1"/>
  <c r="J217" i="5"/>
  <c r="J223" i="5" s="1"/>
  <c r="I217" i="5"/>
  <c r="H217" i="5"/>
  <c r="H223" i="5" s="1"/>
  <c r="F217" i="5"/>
  <c r="F225" i="5" s="1"/>
  <c r="E217" i="5"/>
  <c r="E223" i="5" s="1"/>
  <c r="D217" i="5"/>
  <c r="D227" i="5" s="1"/>
  <c r="C217" i="5"/>
  <c r="C227" i="5" s="1"/>
  <c r="M216" i="5"/>
  <c r="M224" i="5" s="1"/>
  <c r="L216" i="5"/>
  <c r="L222" i="5" s="1"/>
  <c r="K216" i="5"/>
  <c r="K222" i="5" s="1"/>
  <c r="J216" i="5"/>
  <c r="J226" i="5" s="1"/>
  <c r="I216" i="5"/>
  <c r="H216" i="5"/>
  <c r="H224" i="5" s="1"/>
  <c r="G216" i="5"/>
  <c r="G222" i="5" s="1"/>
  <c r="F216" i="5"/>
  <c r="F224" i="5" s="1"/>
  <c r="E216" i="5"/>
  <c r="E226" i="5" s="1"/>
  <c r="D216" i="5"/>
  <c r="D226" i="5" s="1"/>
  <c r="C216" i="5"/>
  <c r="C222" i="5" s="1"/>
  <c r="G215" i="5"/>
  <c r="G217" i="5" s="1"/>
  <c r="G223" i="5" s="1"/>
  <c r="M152" i="5"/>
  <c r="K152" i="5"/>
  <c r="J152" i="5"/>
  <c r="I152" i="5"/>
  <c r="G152" i="5"/>
  <c r="F152" i="5"/>
  <c r="E152" i="5"/>
  <c r="D152" i="5"/>
  <c r="C152" i="5"/>
  <c r="M151" i="5"/>
  <c r="K151" i="5"/>
  <c r="J151" i="5"/>
  <c r="I151" i="5"/>
  <c r="G151" i="5"/>
  <c r="F151" i="5"/>
  <c r="E151" i="5"/>
  <c r="D151" i="5"/>
  <c r="C151" i="5"/>
  <c r="M150" i="5"/>
  <c r="K150" i="5"/>
  <c r="J150" i="5"/>
  <c r="I150" i="5"/>
  <c r="G150" i="5"/>
  <c r="F150" i="5"/>
  <c r="E150" i="5"/>
  <c r="D150" i="5"/>
  <c r="C150" i="5"/>
  <c r="M149" i="5"/>
  <c r="K149" i="5"/>
  <c r="J149" i="5"/>
  <c r="I149" i="5"/>
  <c r="G149" i="5"/>
  <c r="F149" i="5"/>
  <c r="E149" i="5"/>
  <c r="D149" i="5"/>
  <c r="C149" i="5"/>
  <c r="O148" i="5"/>
  <c r="N148" i="5"/>
  <c r="M148" i="5"/>
  <c r="L148" i="5"/>
  <c r="K148" i="5"/>
  <c r="J148" i="5"/>
  <c r="I148" i="5"/>
  <c r="G148" i="5"/>
  <c r="F148" i="5"/>
  <c r="E148" i="5"/>
  <c r="D148" i="5"/>
  <c r="C148" i="5"/>
  <c r="O147" i="5"/>
  <c r="N147" i="5"/>
  <c r="M147" i="5"/>
  <c r="L147" i="5"/>
  <c r="K147" i="5"/>
  <c r="J147" i="5"/>
  <c r="I147" i="5"/>
  <c r="G147" i="5"/>
  <c r="F147" i="5"/>
  <c r="E147" i="5"/>
  <c r="D147" i="5"/>
  <c r="C147" i="5"/>
  <c r="O146" i="5"/>
  <c r="O145" i="5"/>
  <c r="O144" i="5"/>
  <c r="M144" i="5"/>
  <c r="K144" i="5"/>
  <c r="J144" i="5"/>
  <c r="I144" i="5"/>
  <c r="H144" i="5"/>
  <c r="G144" i="5"/>
  <c r="F144" i="5"/>
  <c r="E144" i="5"/>
  <c r="D144" i="5"/>
  <c r="C144" i="5"/>
  <c r="O143" i="5"/>
  <c r="M143" i="5"/>
  <c r="K143" i="5"/>
  <c r="J143" i="5"/>
  <c r="I143" i="5"/>
  <c r="H143" i="5"/>
  <c r="G143" i="5"/>
  <c r="F143" i="5"/>
  <c r="E143" i="5"/>
  <c r="D143" i="5"/>
  <c r="C143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I81" i="5"/>
  <c r="H81" i="5"/>
  <c r="D81" i="5"/>
  <c r="C81" i="5"/>
  <c r="I80" i="5"/>
  <c r="J77" i="5"/>
  <c r="I77" i="5"/>
  <c r="G77" i="5"/>
  <c r="F77" i="5"/>
  <c r="E77" i="5"/>
  <c r="D77" i="5"/>
  <c r="C77" i="5"/>
  <c r="J76" i="5"/>
  <c r="I76" i="5"/>
  <c r="G76" i="5"/>
  <c r="F76" i="5"/>
  <c r="E76" i="5"/>
  <c r="D76" i="5"/>
  <c r="C76" i="5"/>
  <c r="K75" i="5"/>
  <c r="J75" i="5"/>
  <c r="J81" i="5" s="1"/>
  <c r="I75" i="5"/>
  <c r="H75" i="5"/>
  <c r="G75" i="5"/>
  <c r="G81" i="5" s="1"/>
  <c r="F75" i="5"/>
  <c r="F81" i="5" s="1"/>
  <c r="E75" i="5"/>
  <c r="E81" i="5" s="1"/>
  <c r="D75" i="5"/>
  <c r="C75" i="5"/>
  <c r="K74" i="5"/>
  <c r="J74" i="5"/>
  <c r="J80" i="5" s="1"/>
  <c r="I74" i="5"/>
  <c r="H74" i="5"/>
  <c r="H80" i="5" s="1"/>
  <c r="G74" i="5"/>
  <c r="G80" i="5" s="1"/>
  <c r="F74" i="5"/>
  <c r="F80" i="5" s="1"/>
  <c r="E74" i="5"/>
  <c r="E80" i="5" s="1"/>
  <c r="D74" i="5"/>
  <c r="D80" i="5" s="1"/>
  <c r="C74" i="5"/>
  <c r="C80" i="5" s="1"/>
  <c r="G17" i="5"/>
  <c r="E17" i="5"/>
  <c r="D17" i="5"/>
  <c r="G16" i="5"/>
  <c r="E16" i="5"/>
  <c r="D16" i="5"/>
  <c r="G15" i="5"/>
  <c r="E15" i="5"/>
  <c r="D15" i="5"/>
  <c r="G14" i="5"/>
  <c r="E14" i="5"/>
  <c r="D14" i="5"/>
  <c r="H13" i="5"/>
  <c r="G13" i="5"/>
  <c r="F13" i="5"/>
  <c r="E13" i="5"/>
  <c r="D13" i="5"/>
  <c r="C13" i="5"/>
  <c r="H12" i="5"/>
  <c r="G12" i="5"/>
  <c r="F12" i="5"/>
  <c r="E12" i="5"/>
  <c r="D12" i="5"/>
  <c r="C12" i="5"/>
  <c r="G9" i="5"/>
  <c r="F9" i="5"/>
  <c r="E9" i="5"/>
  <c r="D9" i="5"/>
  <c r="C9" i="5"/>
  <c r="G8" i="5"/>
  <c r="F8" i="5"/>
  <c r="E8" i="5"/>
  <c r="D8" i="5"/>
  <c r="C8" i="5"/>
  <c r="M331" i="4"/>
  <c r="L331" i="4"/>
  <c r="K331" i="4"/>
  <c r="J331" i="4"/>
  <c r="I331" i="4"/>
  <c r="H331" i="4"/>
  <c r="G331" i="4"/>
  <c r="F331" i="4"/>
  <c r="E331" i="4"/>
  <c r="D331" i="4"/>
  <c r="C331" i="4"/>
  <c r="M330" i="4"/>
  <c r="L330" i="4"/>
  <c r="K330" i="4"/>
  <c r="J330" i="4"/>
  <c r="I330" i="4"/>
  <c r="H330" i="4"/>
  <c r="G330" i="4"/>
  <c r="F330" i="4"/>
  <c r="E330" i="4"/>
  <c r="D330" i="4"/>
  <c r="C330" i="4"/>
  <c r="M326" i="4"/>
  <c r="L326" i="4"/>
  <c r="K326" i="4"/>
  <c r="J326" i="4"/>
  <c r="I326" i="4"/>
  <c r="H326" i="4"/>
  <c r="G326" i="4"/>
  <c r="F326" i="4"/>
  <c r="E326" i="4"/>
  <c r="D326" i="4"/>
  <c r="C326" i="4"/>
  <c r="M325" i="4"/>
  <c r="L325" i="4"/>
  <c r="K325" i="4"/>
  <c r="J325" i="4"/>
  <c r="I325" i="4"/>
  <c r="H325" i="4"/>
  <c r="G325" i="4"/>
  <c r="F325" i="4"/>
  <c r="E325" i="4"/>
  <c r="D325" i="4"/>
  <c r="C325" i="4"/>
  <c r="M324" i="4"/>
  <c r="L324" i="4"/>
  <c r="K324" i="4"/>
  <c r="J324" i="4"/>
  <c r="I324" i="4"/>
  <c r="H324" i="4"/>
  <c r="G324" i="4"/>
  <c r="F324" i="4"/>
  <c r="E324" i="4"/>
  <c r="D324" i="4"/>
  <c r="C324" i="4"/>
  <c r="M323" i="4"/>
  <c r="L323" i="4"/>
  <c r="K323" i="4"/>
  <c r="J323" i="4"/>
  <c r="I323" i="4"/>
  <c r="H323" i="4"/>
  <c r="G323" i="4"/>
  <c r="F323" i="4"/>
  <c r="E323" i="4"/>
  <c r="D323" i="4"/>
  <c r="C323" i="4"/>
  <c r="M322" i="4"/>
  <c r="K322" i="4"/>
  <c r="J322" i="4"/>
  <c r="I322" i="4"/>
  <c r="F322" i="4"/>
  <c r="E322" i="4"/>
  <c r="D322" i="4"/>
  <c r="M321" i="4"/>
  <c r="K321" i="4"/>
  <c r="J321" i="4"/>
  <c r="I321" i="4"/>
  <c r="F321" i="4"/>
  <c r="E321" i="4"/>
  <c r="D321" i="4"/>
  <c r="M312" i="4"/>
  <c r="L312" i="4"/>
  <c r="K312" i="4"/>
  <c r="J312" i="4"/>
  <c r="I312" i="4"/>
  <c r="H312" i="4"/>
  <c r="G312" i="4"/>
  <c r="F312" i="4"/>
  <c r="E312" i="4"/>
  <c r="D312" i="4"/>
  <c r="C312" i="4"/>
  <c r="M311" i="4"/>
  <c r="L311" i="4"/>
  <c r="K311" i="4"/>
  <c r="J311" i="4"/>
  <c r="I311" i="4"/>
  <c r="H311" i="4"/>
  <c r="G311" i="4"/>
  <c r="F311" i="4"/>
  <c r="E311" i="4"/>
  <c r="D311" i="4"/>
  <c r="C311" i="4"/>
  <c r="O251" i="4"/>
  <c r="N251" i="4"/>
  <c r="M251" i="4"/>
  <c r="K251" i="4"/>
  <c r="J251" i="4"/>
  <c r="I251" i="4"/>
  <c r="G251" i="4"/>
  <c r="F251" i="4"/>
  <c r="E251" i="4"/>
  <c r="D251" i="4"/>
  <c r="C251" i="4"/>
  <c r="O250" i="4"/>
  <c r="N250" i="4"/>
  <c r="M250" i="4"/>
  <c r="K250" i="4"/>
  <c r="J250" i="4"/>
  <c r="I250" i="4"/>
  <c r="H250" i="4"/>
  <c r="G250" i="4"/>
  <c r="F250" i="4"/>
  <c r="E250" i="4"/>
  <c r="D250" i="4"/>
  <c r="C250" i="4"/>
  <c r="O249" i="4"/>
  <c r="N249" i="4"/>
  <c r="M249" i="4"/>
  <c r="K249" i="4"/>
  <c r="J249" i="4"/>
  <c r="I249" i="4"/>
  <c r="G249" i="4"/>
  <c r="F249" i="4"/>
  <c r="E249" i="4"/>
  <c r="D249" i="4"/>
  <c r="C249" i="4"/>
  <c r="O248" i="4"/>
  <c r="N248" i="4"/>
  <c r="M248" i="4"/>
  <c r="K248" i="4"/>
  <c r="J248" i="4"/>
  <c r="I248" i="4"/>
  <c r="H248" i="4"/>
  <c r="G248" i="4"/>
  <c r="F248" i="4"/>
  <c r="E248" i="4"/>
  <c r="D248" i="4"/>
  <c r="C248" i="4"/>
  <c r="O247" i="4"/>
  <c r="N247" i="4"/>
  <c r="M247" i="4"/>
  <c r="K247" i="4"/>
  <c r="J247" i="4"/>
  <c r="G247" i="4"/>
  <c r="F247" i="4"/>
  <c r="E247" i="4"/>
  <c r="D247" i="4"/>
  <c r="C247" i="4"/>
  <c r="O246" i="4"/>
  <c r="N246" i="4"/>
  <c r="M246" i="4"/>
  <c r="K246" i="4"/>
  <c r="J246" i="4"/>
  <c r="G246" i="4"/>
  <c r="F246" i="4"/>
  <c r="E246" i="4"/>
  <c r="D246" i="4"/>
  <c r="C246" i="4"/>
  <c r="H242" i="4"/>
  <c r="H246" i="4" s="1"/>
  <c r="O237" i="4"/>
  <c r="N237" i="4"/>
  <c r="L237" i="4"/>
  <c r="K237" i="4"/>
  <c r="J237" i="4"/>
  <c r="I237" i="4"/>
  <c r="G237" i="4"/>
  <c r="F237" i="4"/>
  <c r="E237" i="4"/>
  <c r="D237" i="4"/>
  <c r="C237" i="4"/>
  <c r="O236" i="4"/>
  <c r="N236" i="4"/>
  <c r="L236" i="4"/>
  <c r="K236" i="4"/>
  <c r="J236" i="4"/>
  <c r="I236" i="4"/>
  <c r="H236" i="4"/>
  <c r="G236" i="4"/>
  <c r="F236" i="4"/>
  <c r="E236" i="4"/>
  <c r="D236" i="4"/>
  <c r="C236" i="4"/>
  <c r="Q176" i="4"/>
  <c r="O176" i="4"/>
  <c r="N176" i="4"/>
  <c r="L176" i="4"/>
  <c r="K176" i="4"/>
  <c r="J176" i="4"/>
  <c r="I176" i="4"/>
  <c r="H176" i="4"/>
  <c r="G176" i="4"/>
  <c r="F176" i="4"/>
  <c r="E176" i="4"/>
  <c r="D176" i="4"/>
  <c r="C176" i="4"/>
  <c r="Q175" i="4"/>
  <c r="O175" i="4"/>
  <c r="N175" i="4"/>
  <c r="L175" i="4"/>
  <c r="K175" i="4"/>
  <c r="J175" i="4"/>
  <c r="I175" i="4"/>
  <c r="H175" i="4"/>
  <c r="G175" i="4"/>
  <c r="F175" i="4"/>
  <c r="E175" i="4"/>
  <c r="D175" i="4"/>
  <c r="C175" i="4"/>
  <c r="Q174" i="4"/>
  <c r="O174" i="4"/>
  <c r="N174" i="4"/>
  <c r="L174" i="4"/>
  <c r="K174" i="4"/>
  <c r="J174" i="4"/>
  <c r="I174" i="4"/>
  <c r="H174" i="4"/>
  <c r="G174" i="4"/>
  <c r="F174" i="4"/>
  <c r="E174" i="4"/>
  <c r="D174" i="4"/>
  <c r="C174" i="4"/>
  <c r="Q173" i="4"/>
  <c r="O173" i="4"/>
  <c r="N173" i="4"/>
  <c r="L173" i="4"/>
  <c r="K173" i="4"/>
  <c r="J173" i="4"/>
  <c r="I173" i="4"/>
  <c r="H173" i="4"/>
  <c r="G173" i="4"/>
  <c r="F173" i="4"/>
  <c r="E173" i="4"/>
  <c r="D173" i="4"/>
  <c r="C173" i="4"/>
  <c r="Q172" i="4"/>
  <c r="P172" i="4"/>
  <c r="O172" i="4"/>
  <c r="N172" i="4"/>
  <c r="L172" i="4"/>
  <c r="K172" i="4"/>
  <c r="J172" i="4"/>
  <c r="I172" i="4"/>
  <c r="H172" i="4"/>
  <c r="G172" i="4"/>
  <c r="F172" i="4"/>
  <c r="E172" i="4"/>
  <c r="D172" i="4"/>
  <c r="C172" i="4"/>
  <c r="Q171" i="4"/>
  <c r="P171" i="4"/>
  <c r="O171" i="4"/>
  <c r="N171" i="4"/>
  <c r="L171" i="4"/>
  <c r="K171" i="4"/>
  <c r="J171" i="4"/>
  <c r="I171" i="4"/>
  <c r="H171" i="4"/>
  <c r="G171" i="4"/>
  <c r="F171" i="4"/>
  <c r="E171" i="4"/>
  <c r="D171" i="4"/>
  <c r="C171" i="4"/>
  <c r="S162" i="4"/>
  <c r="Q162" i="4"/>
  <c r="P162" i="4"/>
  <c r="O162" i="4"/>
  <c r="N162" i="4"/>
  <c r="M162" i="4"/>
  <c r="K162" i="4"/>
  <c r="J162" i="4"/>
  <c r="I162" i="4"/>
  <c r="G162" i="4"/>
  <c r="F162" i="4"/>
  <c r="E162" i="4"/>
  <c r="D162" i="4"/>
  <c r="C162" i="4"/>
  <c r="S161" i="4"/>
  <c r="Q161" i="4"/>
  <c r="P161" i="4"/>
  <c r="O161" i="4"/>
  <c r="N161" i="4"/>
  <c r="M161" i="4"/>
  <c r="K161" i="4"/>
  <c r="J161" i="4"/>
  <c r="I161" i="4"/>
  <c r="G161" i="4"/>
  <c r="F161" i="4"/>
  <c r="E161" i="4"/>
  <c r="D161" i="4"/>
  <c r="C161" i="4"/>
  <c r="L98" i="4"/>
  <c r="K98" i="4"/>
  <c r="J98" i="4"/>
  <c r="I98" i="4"/>
  <c r="H98" i="4"/>
  <c r="G98" i="4"/>
  <c r="F98" i="4"/>
  <c r="E98" i="4"/>
  <c r="D98" i="4"/>
  <c r="C98" i="4"/>
  <c r="L97" i="4"/>
  <c r="K97" i="4"/>
  <c r="J97" i="4"/>
  <c r="I97" i="4"/>
  <c r="H97" i="4"/>
  <c r="G97" i="4"/>
  <c r="F97" i="4"/>
  <c r="E97" i="4"/>
  <c r="D97" i="4"/>
  <c r="C97" i="4"/>
  <c r="L96" i="4"/>
  <c r="K96" i="4"/>
  <c r="J96" i="4"/>
  <c r="I96" i="4"/>
  <c r="H96" i="4"/>
  <c r="G96" i="4"/>
  <c r="F96" i="4"/>
  <c r="E96" i="4"/>
  <c r="D96" i="4"/>
  <c r="C96" i="4"/>
  <c r="L95" i="4"/>
  <c r="K95" i="4"/>
  <c r="J95" i="4"/>
  <c r="I95" i="4"/>
  <c r="H95" i="4"/>
  <c r="G95" i="4"/>
  <c r="F95" i="4"/>
  <c r="E95" i="4"/>
  <c r="D95" i="4"/>
  <c r="C95" i="4"/>
  <c r="L94" i="4"/>
  <c r="K94" i="4"/>
  <c r="J94" i="4"/>
  <c r="I94" i="4"/>
  <c r="G94" i="4"/>
  <c r="F94" i="4"/>
  <c r="E94" i="4"/>
  <c r="D94" i="4"/>
  <c r="C94" i="4"/>
  <c r="L93" i="4"/>
  <c r="K93" i="4"/>
  <c r="J93" i="4"/>
  <c r="I93" i="4"/>
  <c r="G93" i="4"/>
  <c r="F93" i="4"/>
  <c r="E93" i="4"/>
  <c r="D93" i="4"/>
  <c r="C93" i="4"/>
  <c r="L84" i="4"/>
  <c r="K84" i="4"/>
  <c r="J84" i="4"/>
  <c r="I84" i="4"/>
  <c r="G84" i="4"/>
  <c r="F84" i="4"/>
  <c r="E84" i="4"/>
  <c r="D84" i="4"/>
  <c r="C84" i="4"/>
  <c r="L83" i="4"/>
  <c r="K83" i="4"/>
  <c r="J83" i="4"/>
  <c r="I83" i="4"/>
  <c r="G83" i="4"/>
  <c r="F83" i="4"/>
  <c r="E83" i="4"/>
  <c r="D83" i="4"/>
  <c r="C83" i="4"/>
  <c r="I22" i="4"/>
  <c r="H22" i="4"/>
  <c r="F22" i="4"/>
  <c r="E22" i="4"/>
  <c r="D22" i="4"/>
  <c r="C22" i="4"/>
  <c r="I21" i="4"/>
  <c r="H21" i="4"/>
  <c r="F21" i="4"/>
  <c r="E21" i="4"/>
  <c r="D21" i="4"/>
  <c r="C21" i="4"/>
  <c r="I20" i="4"/>
  <c r="H20" i="4"/>
  <c r="F20" i="4"/>
  <c r="E20" i="4"/>
  <c r="D20" i="4"/>
  <c r="C20" i="4"/>
  <c r="I19" i="4"/>
  <c r="H19" i="4"/>
  <c r="F19" i="4"/>
  <c r="E19" i="4"/>
  <c r="D19" i="4"/>
  <c r="C19" i="4"/>
  <c r="I18" i="4"/>
  <c r="H18" i="4"/>
  <c r="F18" i="4"/>
  <c r="E18" i="4"/>
  <c r="D18" i="4"/>
  <c r="C18" i="4"/>
  <c r="I17" i="4"/>
  <c r="H17" i="4"/>
  <c r="F17" i="4"/>
  <c r="E17" i="4"/>
  <c r="D17" i="4"/>
  <c r="C17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H396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N343" i="2"/>
  <c r="L343" i="2"/>
  <c r="K343" i="2"/>
  <c r="J343" i="2"/>
  <c r="I343" i="2"/>
  <c r="F343" i="2"/>
  <c r="E343" i="2"/>
  <c r="D343" i="2"/>
  <c r="N342" i="2"/>
  <c r="L342" i="2"/>
  <c r="K342" i="2"/>
  <c r="J342" i="2"/>
  <c r="I342" i="2"/>
  <c r="F342" i="2"/>
  <c r="E342" i="2"/>
  <c r="D342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N265" i="2"/>
  <c r="M265" i="2"/>
  <c r="L265" i="2"/>
  <c r="K265" i="2"/>
  <c r="J265" i="2"/>
  <c r="I265" i="2"/>
  <c r="G265" i="2"/>
  <c r="F265" i="2"/>
  <c r="E265" i="2"/>
  <c r="D265" i="2"/>
  <c r="C265" i="2"/>
  <c r="N264" i="2"/>
  <c r="M264" i="2"/>
  <c r="L264" i="2"/>
  <c r="K264" i="2"/>
  <c r="J264" i="2"/>
  <c r="I264" i="2"/>
  <c r="G264" i="2"/>
  <c r="F264" i="2"/>
  <c r="E264" i="2"/>
  <c r="D264" i="2"/>
  <c r="C264" i="2"/>
  <c r="N263" i="2"/>
  <c r="M263" i="2"/>
  <c r="L263" i="2"/>
  <c r="K263" i="2"/>
  <c r="J263" i="2"/>
  <c r="I263" i="2"/>
  <c r="G263" i="2"/>
  <c r="F263" i="2"/>
  <c r="E263" i="2"/>
  <c r="D263" i="2"/>
  <c r="C263" i="2"/>
  <c r="N262" i="2"/>
  <c r="M262" i="2"/>
  <c r="L262" i="2"/>
  <c r="K262" i="2"/>
  <c r="J262" i="2"/>
  <c r="I262" i="2"/>
  <c r="G262" i="2"/>
  <c r="F262" i="2"/>
  <c r="E262" i="2"/>
  <c r="D262" i="2"/>
  <c r="C262" i="2"/>
  <c r="N261" i="2"/>
  <c r="M261" i="2"/>
  <c r="L261" i="2"/>
  <c r="K261" i="2"/>
  <c r="J261" i="2"/>
  <c r="G261" i="2"/>
  <c r="F261" i="2"/>
  <c r="E261" i="2"/>
  <c r="D261" i="2"/>
  <c r="C261" i="2"/>
  <c r="N260" i="2"/>
  <c r="M260" i="2"/>
  <c r="L260" i="2"/>
  <c r="K260" i="2"/>
  <c r="J260" i="2"/>
  <c r="G260" i="2"/>
  <c r="F260" i="2"/>
  <c r="E260" i="2"/>
  <c r="D260" i="2"/>
  <c r="C260" i="2"/>
  <c r="H256" i="2"/>
  <c r="H260" i="2" s="1"/>
  <c r="N251" i="2"/>
  <c r="M251" i="2"/>
  <c r="L251" i="2"/>
  <c r="K251" i="2"/>
  <c r="J251" i="2"/>
  <c r="I251" i="2"/>
  <c r="G251" i="2"/>
  <c r="F251" i="2"/>
  <c r="E251" i="2"/>
  <c r="D251" i="2"/>
  <c r="C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T181" i="2"/>
  <c r="R181" i="2"/>
  <c r="P181" i="2"/>
  <c r="N181" i="2"/>
  <c r="M181" i="2"/>
  <c r="L181" i="2"/>
  <c r="J181" i="2"/>
  <c r="I181" i="2"/>
  <c r="H181" i="2"/>
  <c r="G181" i="2"/>
  <c r="F181" i="2"/>
  <c r="E181" i="2"/>
  <c r="D181" i="2"/>
  <c r="C181" i="2"/>
  <c r="T180" i="2"/>
  <c r="R180" i="2"/>
  <c r="P180" i="2"/>
  <c r="N180" i="2"/>
  <c r="M180" i="2"/>
  <c r="L180" i="2"/>
  <c r="J180" i="2"/>
  <c r="I180" i="2"/>
  <c r="H180" i="2"/>
  <c r="G180" i="2"/>
  <c r="F180" i="2"/>
  <c r="E180" i="2"/>
  <c r="D180" i="2"/>
  <c r="C180" i="2"/>
  <c r="T179" i="2"/>
  <c r="R179" i="2"/>
  <c r="P179" i="2"/>
  <c r="N179" i="2"/>
  <c r="M179" i="2"/>
  <c r="L179" i="2"/>
  <c r="J179" i="2"/>
  <c r="I179" i="2"/>
  <c r="H179" i="2"/>
  <c r="G179" i="2"/>
  <c r="F179" i="2"/>
  <c r="E179" i="2"/>
  <c r="D179" i="2"/>
  <c r="C179" i="2"/>
  <c r="T178" i="2"/>
  <c r="R178" i="2"/>
  <c r="P178" i="2"/>
  <c r="N178" i="2"/>
  <c r="M178" i="2"/>
  <c r="L178" i="2"/>
  <c r="J178" i="2"/>
  <c r="I178" i="2"/>
  <c r="H178" i="2"/>
  <c r="G178" i="2"/>
  <c r="F178" i="2"/>
  <c r="E178" i="2"/>
  <c r="D178" i="2"/>
  <c r="C178" i="2"/>
  <c r="T177" i="2"/>
  <c r="S177" i="2"/>
  <c r="R177" i="2"/>
  <c r="P177" i="2"/>
  <c r="O177" i="2"/>
  <c r="N177" i="2"/>
  <c r="M177" i="2"/>
  <c r="L177" i="2"/>
  <c r="J177" i="2"/>
  <c r="I177" i="2"/>
  <c r="H177" i="2"/>
  <c r="G177" i="2"/>
  <c r="F177" i="2"/>
  <c r="E177" i="2"/>
  <c r="D177" i="2"/>
  <c r="C177" i="2"/>
  <c r="T176" i="2"/>
  <c r="S176" i="2"/>
  <c r="R176" i="2"/>
  <c r="P176" i="2"/>
  <c r="O176" i="2"/>
  <c r="N176" i="2"/>
  <c r="M176" i="2"/>
  <c r="L176" i="2"/>
  <c r="J176" i="2"/>
  <c r="I176" i="2"/>
  <c r="H176" i="2"/>
  <c r="G176" i="2"/>
  <c r="F176" i="2"/>
  <c r="E176" i="2"/>
  <c r="D176" i="2"/>
  <c r="C176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L99" i="2"/>
  <c r="K99" i="2"/>
  <c r="J99" i="2"/>
  <c r="I99" i="2"/>
  <c r="H99" i="2"/>
  <c r="G99" i="2"/>
  <c r="F99" i="2"/>
  <c r="E99" i="2"/>
  <c r="D99" i="2"/>
  <c r="C99" i="2"/>
  <c r="L98" i="2"/>
  <c r="K98" i="2"/>
  <c r="J98" i="2"/>
  <c r="I98" i="2"/>
  <c r="H98" i="2"/>
  <c r="G98" i="2"/>
  <c r="F98" i="2"/>
  <c r="E98" i="2"/>
  <c r="D98" i="2"/>
  <c r="C98" i="2"/>
  <c r="L97" i="2"/>
  <c r="K97" i="2"/>
  <c r="J97" i="2"/>
  <c r="I97" i="2"/>
  <c r="H97" i="2"/>
  <c r="G97" i="2"/>
  <c r="F97" i="2"/>
  <c r="E97" i="2"/>
  <c r="D97" i="2"/>
  <c r="C97" i="2"/>
  <c r="L96" i="2"/>
  <c r="K96" i="2"/>
  <c r="J96" i="2"/>
  <c r="I96" i="2"/>
  <c r="H96" i="2"/>
  <c r="G96" i="2"/>
  <c r="F96" i="2"/>
  <c r="E96" i="2"/>
  <c r="D96" i="2"/>
  <c r="C96" i="2"/>
  <c r="L95" i="2"/>
  <c r="K95" i="2"/>
  <c r="J95" i="2"/>
  <c r="I95" i="2"/>
  <c r="H95" i="2"/>
  <c r="G95" i="2"/>
  <c r="F95" i="2"/>
  <c r="E95" i="2"/>
  <c r="D95" i="2"/>
  <c r="C95" i="2"/>
  <c r="L94" i="2"/>
  <c r="K94" i="2"/>
  <c r="J94" i="2"/>
  <c r="I94" i="2"/>
  <c r="H94" i="2"/>
  <c r="G94" i="2"/>
  <c r="F94" i="2"/>
  <c r="E94" i="2"/>
  <c r="D94" i="2"/>
  <c r="C94" i="2"/>
  <c r="L85" i="2"/>
  <c r="K85" i="2"/>
  <c r="J85" i="2"/>
  <c r="I85" i="2"/>
  <c r="H85" i="2"/>
  <c r="G85" i="2"/>
  <c r="F85" i="2"/>
  <c r="E85" i="2"/>
  <c r="D85" i="2"/>
  <c r="C85" i="2"/>
  <c r="L84" i="2"/>
  <c r="K84" i="2"/>
  <c r="J84" i="2"/>
  <c r="I84" i="2"/>
  <c r="H84" i="2"/>
  <c r="G84" i="2"/>
  <c r="F84" i="2"/>
  <c r="E84" i="2"/>
  <c r="D84" i="2"/>
  <c r="C84" i="2"/>
  <c r="I22" i="2"/>
  <c r="H22" i="2"/>
  <c r="F22" i="2"/>
  <c r="E22" i="2"/>
  <c r="D22" i="2"/>
  <c r="C22" i="2"/>
  <c r="I21" i="2"/>
  <c r="H21" i="2"/>
  <c r="F21" i="2"/>
  <c r="E21" i="2"/>
  <c r="D21" i="2"/>
  <c r="C21" i="2"/>
  <c r="I20" i="2"/>
  <c r="H20" i="2"/>
  <c r="F20" i="2"/>
  <c r="E20" i="2"/>
  <c r="D20" i="2"/>
  <c r="C20" i="2"/>
  <c r="I19" i="2"/>
  <c r="H19" i="2"/>
  <c r="F19" i="2"/>
  <c r="E19" i="2"/>
  <c r="D19" i="2"/>
  <c r="C19" i="2"/>
  <c r="J18" i="2"/>
  <c r="I18" i="2"/>
  <c r="H18" i="2"/>
  <c r="F18" i="2"/>
  <c r="E18" i="2"/>
  <c r="D18" i="2"/>
  <c r="C18" i="2"/>
  <c r="J17" i="2"/>
  <c r="I17" i="2"/>
  <c r="H17" i="2"/>
  <c r="F17" i="2"/>
  <c r="E17" i="2"/>
  <c r="D17" i="2"/>
  <c r="C17" i="2"/>
  <c r="I8" i="2"/>
  <c r="G8" i="2"/>
  <c r="F8" i="2"/>
  <c r="E8" i="2"/>
  <c r="D8" i="2"/>
  <c r="C8" i="2"/>
  <c r="J7" i="2"/>
  <c r="I7" i="2"/>
  <c r="H7" i="2"/>
  <c r="G7" i="2"/>
  <c r="F7" i="2"/>
  <c r="E7" i="2"/>
  <c r="D7" i="2"/>
  <c r="C7" i="2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L342" i="1"/>
  <c r="K342" i="1"/>
  <c r="J342" i="1"/>
  <c r="I342" i="1"/>
  <c r="F342" i="1"/>
  <c r="E342" i="1"/>
  <c r="D342" i="1"/>
  <c r="N341" i="1"/>
  <c r="L341" i="1"/>
  <c r="K341" i="1"/>
  <c r="J341" i="1"/>
  <c r="I341" i="1"/>
  <c r="F341" i="1"/>
  <c r="E341" i="1"/>
  <c r="D341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O263" i="1"/>
  <c r="N263" i="1"/>
  <c r="M263" i="1"/>
  <c r="L263" i="1"/>
  <c r="K263" i="1"/>
  <c r="J263" i="1"/>
  <c r="I263" i="1"/>
  <c r="G263" i="1"/>
  <c r="F263" i="1"/>
  <c r="E263" i="1"/>
  <c r="D263" i="1"/>
  <c r="C263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O260" i="1"/>
  <c r="N260" i="1"/>
  <c r="M260" i="1"/>
  <c r="L260" i="1"/>
  <c r="K260" i="1"/>
  <c r="J260" i="1"/>
  <c r="H260" i="1"/>
  <c r="G260" i="1"/>
  <c r="F260" i="1"/>
  <c r="E260" i="1"/>
  <c r="D260" i="1"/>
  <c r="C260" i="1"/>
  <c r="O259" i="1"/>
  <c r="N259" i="1"/>
  <c r="M259" i="1"/>
  <c r="L259" i="1"/>
  <c r="K259" i="1"/>
  <c r="J259" i="1"/>
  <c r="H259" i="1"/>
  <c r="G259" i="1"/>
  <c r="F259" i="1"/>
  <c r="E259" i="1"/>
  <c r="D259" i="1"/>
  <c r="C259" i="1"/>
  <c r="H255" i="1"/>
  <c r="H263" i="1" s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T181" i="1"/>
  <c r="R181" i="1"/>
  <c r="P181" i="1"/>
  <c r="O181" i="1"/>
  <c r="M181" i="1"/>
  <c r="L181" i="1"/>
  <c r="J181" i="1"/>
  <c r="I181" i="1"/>
  <c r="H181" i="1"/>
  <c r="G181" i="1"/>
  <c r="F181" i="1"/>
  <c r="E181" i="1"/>
  <c r="D181" i="1"/>
  <c r="C181" i="1"/>
  <c r="T180" i="1"/>
  <c r="R180" i="1"/>
  <c r="P180" i="1"/>
  <c r="O180" i="1"/>
  <c r="M180" i="1"/>
  <c r="L180" i="1"/>
  <c r="J180" i="1"/>
  <c r="I180" i="1"/>
  <c r="H180" i="1"/>
  <c r="G180" i="1"/>
  <c r="F180" i="1"/>
  <c r="E180" i="1"/>
  <c r="D180" i="1"/>
  <c r="C180" i="1"/>
  <c r="T179" i="1"/>
  <c r="R179" i="1"/>
  <c r="P179" i="1"/>
  <c r="O179" i="1"/>
  <c r="M179" i="1"/>
  <c r="L179" i="1"/>
  <c r="J179" i="1"/>
  <c r="I179" i="1"/>
  <c r="H179" i="1"/>
  <c r="G179" i="1"/>
  <c r="F179" i="1"/>
  <c r="E179" i="1"/>
  <c r="D179" i="1"/>
  <c r="C179" i="1"/>
  <c r="T178" i="1"/>
  <c r="R178" i="1"/>
  <c r="P178" i="1"/>
  <c r="O178" i="1"/>
  <c r="M178" i="1"/>
  <c r="L178" i="1"/>
  <c r="J178" i="1"/>
  <c r="I178" i="1"/>
  <c r="H178" i="1"/>
  <c r="G178" i="1"/>
  <c r="F178" i="1"/>
  <c r="E178" i="1"/>
  <c r="D178" i="1"/>
  <c r="C178" i="1"/>
  <c r="T177" i="1"/>
  <c r="S177" i="1"/>
  <c r="R177" i="1"/>
  <c r="Q177" i="1"/>
  <c r="P177" i="1"/>
  <c r="O177" i="1"/>
  <c r="N177" i="1"/>
  <c r="M177" i="1"/>
  <c r="L177" i="1"/>
  <c r="J177" i="1"/>
  <c r="I177" i="1"/>
  <c r="H177" i="1"/>
  <c r="G177" i="1"/>
  <c r="F177" i="1"/>
  <c r="E177" i="1"/>
  <c r="D177" i="1"/>
  <c r="C177" i="1"/>
  <c r="T176" i="1"/>
  <c r="S176" i="1"/>
  <c r="R176" i="1"/>
  <c r="Q176" i="1"/>
  <c r="P176" i="1"/>
  <c r="O176" i="1"/>
  <c r="N176" i="1"/>
  <c r="M176" i="1"/>
  <c r="L176" i="1"/>
  <c r="J176" i="1"/>
  <c r="I176" i="1"/>
  <c r="H176" i="1"/>
  <c r="G176" i="1"/>
  <c r="F176" i="1"/>
  <c r="E176" i="1"/>
  <c r="D176" i="1"/>
  <c r="C176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H95" i="1"/>
  <c r="G95" i="1"/>
  <c r="F95" i="1"/>
  <c r="E95" i="1"/>
  <c r="D95" i="1"/>
  <c r="C95" i="1"/>
  <c r="M94" i="1"/>
  <c r="L94" i="1"/>
  <c r="K94" i="1"/>
  <c r="J94" i="1"/>
  <c r="H94" i="1"/>
  <c r="G94" i="1"/>
  <c r="F94" i="1"/>
  <c r="E94" i="1"/>
  <c r="D94" i="1"/>
  <c r="C94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J22" i="1"/>
  <c r="I22" i="1"/>
  <c r="F22" i="1"/>
  <c r="E22" i="1"/>
  <c r="D22" i="1"/>
  <c r="C22" i="1"/>
  <c r="J21" i="1"/>
  <c r="I21" i="1"/>
  <c r="F21" i="1"/>
  <c r="E21" i="1"/>
  <c r="D21" i="1"/>
  <c r="C21" i="1"/>
  <c r="J20" i="1"/>
  <c r="I20" i="1"/>
  <c r="F20" i="1"/>
  <c r="E20" i="1"/>
  <c r="D20" i="1"/>
  <c r="C20" i="1"/>
  <c r="J19" i="1"/>
  <c r="I19" i="1"/>
  <c r="F19" i="1"/>
  <c r="E19" i="1"/>
  <c r="D19" i="1"/>
  <c r="C19" i="1"/>
  <c r="J18" i="1"/>
  <c r="I18" i="1"/>
  <c r="H18" i="1"/>
  <c r="F18" i="1"/>
  <c r="E18" i="1"/>
  <c r="D18" i="1"/>
  <c r="C18" i="1"/>
  <c r="J17" i="1"/>
  <c r="I17" i="1"/>
  <c r="F17" i="1"/>
  <c r="E17" i="1"/>
  <c r="D17" i="1"/>
  <c r="C17" i="1"/>
  <c r="J8" i="1"/>
  <c r="I8" i="1"/>
  <c r="G8" i="1"/>
  <c r="F8" i="1"/>
  <c r="E8" i="1"/>
  <c r="D8" i="1"/>
  <c r="C8" i="1"/>
  <c r="J7" i="1"/>
  <c r="I7" i="1"/>
  <c r="H7" i="1"/>
  <c r="H17" i="1" s="1"/>
  <c r="G7" i="1"/>
  <c r="F7" i="1"/>
  <c r="E7" i="1"/>
  <c r="D7" i="1"/>
  <c r="C7" i="1"/>
  <c r="C226" i="5" l="1"/>
  <c r="F226" i="5"/>
  <c r="H237" i="4"/>
  <c r="H247" i="4"/>
  <c r="D223" i="5"/>
  <c r="M223" i="5"/>
  <c r="L224" i="5"/>
  <c r="K225" i="5"/>
  <c r="H227" i="5"/>
  <c r="K223" i="5"/>
  <c r="H225" i="5"/>
  <c r="H251" i="2"/>
  <c r="H261" i="2"/>
  <c r="C223" i="5"/>
  <c r="L223" i="5"/>
  <c r="K224" i="5"/>
  <c r="H222" i="5"/>
  <c r="C224" i="5"/>
  <c r="K226" i="5"/>
  <c r="J227" i="5"/>
  <c r="H263" i="2"/>
  <c r="H265" i="2"/>
  <c r="H249" i="4"/>
  <c r="H251" i="4"/>
  <c r="H262" i="2"/>
  <c r="H264" i="2"/>
  <c r="D224" i="5"/>
  <c r="C225" i="5"/>
  <c r="L226" i="5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striker and falcon's maximum damage is the value listed multiplied by the number of enemies you hit; maximum number of enemies that can be on the field at once is 8, so it's the number x8 at the most. I tried to put in a note for this, but it won't let me. I was annoyed and saw a second thing called a "comment" and it let me put on of those in, so I did... buuut... well, It might be a sheet-owner-only function, so if you could be so kind? heh.
	-crogers5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8" authorId="0">
      <text>
        <r>
          <rPr>
            <sz val="10"/>
            <color rgb="FF000000"/>
            <rFont val="Arial"/>
          </rPr>
          <t>Blue 8/Blue 7</t>
        </r>
      </text>
    </comment>
    <comment ref="A19" authorId="0">
      <text>
        <r>
          <rPr>
            <sz val="10"/>
            <color rgb="FF000000"/>
            <rFont val="Arial"/>
          </rPr>
          <t>Sun 4/Violet</t>
        </r>
      </text>
    </comment>
    <comment ref="A20" authorId="0">
      <text>
        <r>
          <rPr>
            <sz val="10"/>
            <color rgb="FF000000"/>
            <rFont val="Arial"/>
          </rPr>
          <t>Pale Yellow/Yellow</t>
        </r>
      </text>
    </comment>
  </commentList>
</comments>
</file>

<file path=xl/sharedStrings.xml><?xml version="1.0" encoding="utf-8"?>
<sst xmlns="http://schemas.openxmlformats.org/spreadsheetml/2006/main" count="6702" uniqueCount="355">
  <si>
    <t>Sub Machine Gun</t>
  </si>
  <si>
    <t>Shuriken</t>
  </si>
  <si>
    <t>Tempest</t>
  </si>
  <si>
    <t>Locust</t>
  </si>
  <si>
    <t>Hornet</t>
  </si>
  <si>
    <t>Geth Plasma SMG</t>
  </si>
  <si>
    <t>Blood Pack Punisher</t>
  </si>
  <si>
    <t>Collector SMG</t>
  </si>
  <si>
    <t>Hurricane</t>
  </si>
  <si>
    <t>Weight I</t>
  </si>
  <si>
    <t>Weight X</t>
  </si>
  <si>
    <t>Base Projectile Damage I</t>
  </si>
  <si>
    <t>Base Projectile Damage X</t>
  </si>
  <si>
    <t>Maximum Damage per Shot I</t>
  </si>
  <si>
    <t>Maximum Damage per Shot X</t>
  </si>
  <si>
    <t>Magazine</t>
  </si>
  <si>
    <t>30 - 40</t>
  </si>
  <si>
    <t>Capacity I</t>
  </si>
  <si>
    <t>Infinite</t>
  </si>
  <si>
    <t>Capacity X</t>
  </si>
  <si>
    <t>Rate of Fire (Rounds per Minute)</t>
  </si>
  <si>
    <t>Projectiles Per Shot</t>
  </si>
  <si>
    <t>Shots Per Burst</t>
  </si>
  <si>
    <t>Reload Duration (seconds)</t>
  </si>
  <si>
    <t>Reload Duration (Reload Cancel) (seconds)</t>
  </si>
  <si>
    <t>Single Clip DPS Level I</t>
  </si>
  <si>
    <t>Variable**</t>
  </si>
  <si>
    <t>Single Clip DPS Level X</t>
  </si>
  <si>
    <t>Multi Clip DPS Level I (No Reload Cancel)</t>
  </si>
  <si>
    <t>Multi Clip DPS Level X (No Reload Cancel)</t>
  </si>
  <si>
    <t>Multi Clip DPS Level I (Reload Cancel)</t>
  </si>
  <si>
    <t>Multi Clip DPS Level X (Reload Cancel)</t>
  </si>
  <si>
    <t>Shield Damage Modifier</t>
  </si>
  <si>
    <t>Barrier Damage Modifier</t>
  </si>
  <si>
    <t>Armour Damage Modifier</t>
  </si>
  <si>
    <t>1.00x</t>
  </si>
  <si>
    <t>1.50x</t>
  </si>
  <si>
    <t>Stat Bar Accuracy</t>
  </si>
  <si>
    <t>Accuracy Fire Interp. Speed</t>
  </si>
  <si>
    <t>Accuracy Fire Penalty</t>
  </si>
  <si>
    <t>Minimum Aim Error</t>
  </si>
  <si>
    <t>Maximum Aim Error</t>
  </si>
  <si>
    <t>Recoil</t>
  </si>
  <si>
    <t>Recoil Yaw Frequency</t>
  </si>
  <si>
    <t>Recoil Yaw Scale</t>
  </si>
  <si>
    <t>Zoom Accuracy Fire Interp. Speed</t>
  </si>
  <si>
    <t>Zoom Accuracy Fire Penalty</t>
  </si>
  <si>
    <t>Minimum Zoom Aim Error</t>
  </si>
  <si>
    <t>Maximum Zoom Aim Error</t>
  </si>
  <si>
    <t>Zoom Recoil</t>
  </si>
  <si>
    <t>Minimum Zoom Crosshair Range</t>
  </si>
  <si>
    <t>Maximum Zoom Crosshair Range</t>
  </si>
  <si>
    <t>Ideal Minimum Range (cm?)</t>
  </si>
  <si>
    <t>N/A</t>
  </si>
  <si>
    <t>Ideal Maximum Range (cm?)</t>
  </si>
  <si>
    <t>Ideal Target Range (cm?)</t>
  </si>
  <si>
    <t>Minimum Damage Multiplier</t>
  </si>
  <si>
    <t>Maximum Damage Multiplier</t>
  </si>
  <si>
    <t>Ammo Consumption Multiplier</t>
  </si>
  <si>
    <t>Recoil Multiplier</t>
  </si>
  <si>
    <t>Minimum Rate of Fire (Rounds per Minute)</t>
  </si>
  <si>
    <t>250</t>
  </si>
  <si>
    <t>Minimum Refire Time (seconds)</t>
  </si>
  <si>
    <t>Minimum Fire Delay (Charge) Duration (seconds)</t>
  </si>
  <si>
    <t>Minimum Charge Duration (seconds)</t>
  </si>
  <si>
    <t>Maximum Charge Duration (seconds)</t>
  </si>
  <si>
    <t>Rate of Fire Charge Duration (seconds)</t>
  </si>
  <si>
    <t>Headshot Capable</t>
  </si>
  <si>
    <t>YES</t>
  </si>
  <si>
    <t>Headshot Damage Modifier</t>
  </si>
  <si>
    <t>2.50x</t>
  </si>
  <si>
    <t>Charge-Based Weapon</t>
  </si>
  <si>
    <t>NO</t>
  </si>
  <si>
    <t>Weapon Charge Type (NAME?)</t>
  </si>
  <si>
    <t>Rate of Fire; Boolean; Sustained</t>
  </si>
  <si>
    <t>Penetration Capable</t>
  </si>
  <si>
    <t>Innate Penetration Distance (meters)</t>
  </si>
  <si>
    <t>Ignores Armor Damage Reduction</t>
  </si>
  <si>
    <t>Ignores Shield Gate</t>
  </si>
  <si>
    <t>Ammo Consumed per Shot</t>
  </si>
  <si>
    <t>Mods</t>
  </si>
  <si>
    <t>Level 1</t>
  </si>
  <si>
    <t>Level 2</t>
  </si>
  <si>
    <t>Level 3</t>
  </si>
  <si>
    <t>Level 4</t>
  </si>
  <si>
    <t>Level 5</t>
  </si>
  <si>
    <t>Scope</t>
  </si>
  <si>
    <t>Accuracy Bonus</t>
  </si>
  <si>
    <t>Crosshair Modifier</t>
  </si>
  <si>
    <t>Zoom Shake Modifier</t>
  </si>
  <si>
    <t>Heat Sink</t>
  </si>
  <si>
    <t>No Ammo Use Chance</t>
  </si>
  <si>
    <t>High Caliber Barrel</t>
  </si>
  <si>
    <t>Damage Bonus</t>
  </si>
  <si>
    <t>Magazine Upgrade</t>
  </si>
  <si>
    <t>Magazine Size Bonus</t>
  </si>
  <si>
    <t>Ultralight Materials*</t>
  </si>
  <si>
    <t>Weight Bonus</t>
  </si>
  <si>
    <t>Recoil System</t>
  </si>
  <si>
    <t>Stability Bonus</t>
  </si>
  <si>
    <t>High-Velocity Barrel</t>
  </si>
  <si>
    <t>Penetration Bonus</t>
  </si>
  <si>
    <t>Penetration Damage Bonus</t>
  </si>
  <si>
    <t>Armor Piercing Bonus</t>
  </si>
  <si>
    <t>Heavy Pistol</t>
  </si>
  <si>
    <t>Predator</t>
  </si>
  <si>
    <t>Phalanx</t>
  </si>
  <si>
    <t>Arc Pistol</t>
  </si>
  <si>
    <t>Carnifex</t>
  </si>
  <si>
    <t>Acolyte</t>
  </si>
  <si>
    <t>M-11 Supressor</t>
  </si>
  <si>
    <t>Executioner</t>
  </si>
  <si>
    <t>Paladin</t>
  </si>
  <si>
    <t>Scorpion</t>
  </si>
  <si>
    <t>Talon</t>
  </si>
  <si>
    <t>Eagle</t>
  </si>
  <si>
    <t>Single Shot</t>
  </si>
  <si>
    <t>Recoil Fade Speed</t>
  </si>
  <si>
    <t>Recoil Interp Speed</t>
  </si>
  <si>
    <t>Zoom Accuracy Fire Interp Speed</t>
  </si>
  <si>
    <t>Recoil Zoom Fade Speed</t>
  </si>
  <si>
    <t>Ideal Minimum Range</t>
  </si>
  <si>
    <t>Ideal Maximum Range</t>
  </si>
  <si>
    <t>Ideal Target Range</t>
  </si>
  <si>
    <t>Boolean; Indefinite</t>
  </si>
  <si>
    <t>???</t>
  </si>
  <si>
    <t>YES?</t>
  </si>
  <si>
    <t>Area of Effect Projectile Weapon (NAME?)</t>
  </si>
  <si>
    <t>Area of Effect Radius (meters)</t>
  </si>
  <si>
    <t>Rounds Per Burst when Charged</t>
  </si>
  <si>
    <t>Zoom Shake modifier</t>
  </si>
  <si>
    <t>High-Caliber Barrel</t>
  </si>
  <si>
    <t>Mag Size Bonus</t>
  </si>
  <si>
    <t>Piercing Mod</t>
  </si>
  <si>
    <t>Melee Stunner</t>
  </si>
  <si>
    <t>Melee Damage Bonus</t>
  </si>
  <si>
    <t>Ultralight Materials</t>
  </si>
  <si>
    <t>Cranial Trauma System</t>
  </si>
  <si>
    <t>Headshot Bonus</t>
  </si>
  <si>
    <t>Heavy Barrel</t>
  </si>
  <si>
    <t>Weight Increase</t>
  </si>
  <si>
    <t>Assault Rifle</t>
  </si>
  <si>
    <t>Avenger</t>
  </si>
  <si>
    <t>Phaeston</t>
  </si>
  <si>
    <t>Vindicator</t>
  </si>
  <si>
    <t>Mattock</t>
  </si>
  <si>
    <t>Geth Pulse Rifle</t>
  </si>
  <si>
    <t>Falcon</t>
  </si>
  <si>
    <t>Revenant</t>
  </si>
  <si>
    <t>Argus</t>
  </si>
  <si>
    <t>Striker</t>
  </si>
  <si>
    <t>Collector Assault Rifle</t>
  </si>
  <si>
    <t>Adas Anti-Synthetic Rifle</t>
  </si>
  <si>
    <t>Lancer</t>
  </si>
  <si>
    <t>Geth Spitfire</t>
  </si>
  <si>
    <t>Saber</t>
  </si>
  <si>
    <t>Particle Rifle</t>
  </si>
  <si>
    <t>Cerberus Harrier</t>
  </si>
  <si>
    <t>N7 Typhoon</t>
  </si>
  <si>
    <t>N7 Valkyrie</t>
  </si>
  <si>
    <t>38 - 57</t>
  </si>
  <si>
    <t>100 - 125</t>
  </si>
  <si>
    <t>‡</t>
  </si>
  <si>
    <t>3.00x</t>
  </si>
  <si>
    <t>Rate of Fire; Sustained</t>
  </si>
  <si>
    <t>Boolean; Sustained</t>
  </si>
  <si>
    <t>0.50‡</t>
  </si>
  <si>
    <t>Armor Piercing</t>
  </si>
  <si>
    <t>Precision Scope</t>
  </si>
  <si>
    <t>Extended Barrel</t>
  </si>
  <si>
    <t>Extended Magazine</t>
  </si>
  <si>
    <t>Stability Damper</t>
  </si>
  <si>
    <t>Omni-Blade</t>
  </si>
  <si>
    <t>Armour Piercing</t>
  </si>
  <si>
    <t>Thermal Scope</t>
  </si>
  <si>
    <t>Shotgun</t>
  </si>
  <si>
    <t>Katana</t>
  </si>
  <si>
    <t>Eviscerator</t>
  </si>
  <si>
    <t>Scimitar</t>
  </si>
  <si>
    <t>Disciple</t>
  </si>
  <si>
    <t>Graal Spike Thrower</t>
  </si>
  <si>
    <t>Geth Plasma Shotgun</t>
  </si>
  <si>
    <t>Claymore</t>
  </si>
  <si>
    <t>Reegar Carbine Shotgun</t>
  </si>
  <si>
    <t>N7 Piranha</t>
  </si>
  <si>
    <t>AT-12 Raider</t>
  </si>
  <si>
    <t>Wraith</t>
  </si>
  <si>
    <t>Venom</t>
  </si>
  <si>
    <t>Crusader</t>
  </si>
  <si>
    <t>Proportional; Indefinite</t>
  </si>
  <si>
    <t>Fire Delay; Sustained</t>
  </si>
  <si>
    <t>Indefinite</t>
  </si>
  <si>
    <t>Primary Projectile Damage (GPS)</t>
  </si>
  <si>
    <t>Secondary Projectile Damage (GPS)</t>
  </si>
  <si>
    <t>Direct Damage Percent (Is this worth keeping?)</t>
  </si>
  <si>
    <t>DOT Duration* (Is this worth keeping?)</t>
  </si>
  <si>
    <t>Smart Choke</t>
  </si>
  <si>
    <t>Blade Attachment</t>
  </si>
  <si>
    <t>Melee Bonus</t>
  </si>
  <si>
    <t>Shredder Mod</t>
  </si>
  <si>
    <t>Spare Thermal Clip</t>
  </si>
  <si>
    <t>Capacity Bonus</t>
  </si>
  <si>
    <t>Sniper Rifle</t>
  </si>
  <si>
    <t>Mantis</t>
  </si>
  <si>
    <t>Viper</t>
  </si>
  <si>
    <t>Raptor</t>
  </si>
  <si>
    <t>Incisor</t>
  </si>
  <si>
    <t>Widow</t>
  </si>
  <si>
    <t>Kishock Harpoon Gun</t>
  </si>
  <si>
    <t>Krysae Sniper</t>
  </si>
  <si>
    <t>Collector Sniper Rifle</t>
  </si>
  <si>
    <t>Indra</t>
  </si>
  <si>
    <t>Black Widow</t>
  </si>
  <si>
    <t>Javelin</t>
  </si>
  <si>
    <t>Valiant</t>
  </si>
  <si>
    <t>35 - 45</t>
  </si>
  <si>
    <t>Hipfire Damage I</t>
  </si>
  <si>
    <t>Hipfire Damage X</t>
  </si>
  <si>
    <t>Hipfire Damage Penalty (% Damage lost)</t>
  </si>
  <si>
    <t>Hipfire Damage Proportion (% Damage retained)</t>
  </si>
  <si>
    <t>Minimum Zoom Snap Distance</t>
  </si>
  <si>
    <t>Maximum Zoom Snap Distance</t>
  </si>
  <si>
    <t>Magnetic Correction Threshold Angle</t>
  </si>
  <si>
    <t>Maximum Magnetic Correction Angle</t>
  </si>
  <si>
    <t>Fire Delay</t>
  </si>
  <si>
    <t>Cerberus Guardian Shields</t>
  </si>
  <si>
    <t>Direct Damage Proportion</t>
  </si>
  <si>
    <t>Bleed Damage Proportion</t>
  </si>
  <si>
    <t>Enhanced Scope</t>
  </si>
  <si>
    <t>* = Currently Glitched In-Game</t>
  </si>
  <si>
    <t>** = Certain guns have a Variable RoF which impedes the ability to attain a reliable, solid DPS</t>
  </si>
  <si>
    <t>† = Not Currently Available In-Game</t>
  </si>
  <si>
    <t>‡ = Does Not Match Performance In-Game</t>
  </si>
  <si>
    <t>*** = Hurricane Mechanics are slightly different;
The Hurricane Purposefully uses 2 ammo per shot, like a charged GPS shot; this is done on purpose to imply a higher RoF closer to 1300 rpm, while maintaining an acceptable DPS.  ~ Blaze55555)</t>
  </si>
  <si>
    <t>SUPPORT TRON COLOR SCHEMES!!!</t>
  </si>
  <si>
    <t>Updated by Cyonan (BSN Username)</t>
  </si>
  <si>
    <t>Instant</t>
  </si>
  <si>
    <t>&lt;0.95***</t>
  </si>
  <si>
    <t>&lt;1.25***</t>
  </si>
  <si>
    <t>4.00x</t>
  </si>
  <si>
    <t>250 - 600</t>
  </si>
  <si>
    <t>2.00x</t>
  </si>
  <si>
    <t>1.75x</t>
  </si>
  <si>
    <t>Armor Piercing*‡</t>
  </si>
  <si>
    <t>0.25x</t>
  </si>
  <si>
    <t>Kishock Harpoon</t>
  </si>
  <si>
    <t>*** = Hurricane Mechanics are slightly different;
The Hurricane Purposefully uses 2 ammo per shot, like a charged GPS shot; this is done on purpose to imply a higher RoF closer to 1300 rpm, while maintaining an acceptable DPS. The Recoil Stats are (I don't know what's up with them – Why don't they have a set stat #? ~ Blaze55555)</t>
  </si>
  <si>
    <t>Shots per AP Round</t>
  </si>
  <si>
    <t>AP Round Recoil Multiplier</t>
  </si>
  <si>
    <t>AP Round Zoom Recoil Multiplier</t>
  </si>
  <si>
    <t>Fire Delay; Indefinite</t>
  </si>
  <si>
    <t>Shots Per Burst when Charged</t>
  </si>
  <si>
    <t>Pistol Scope</t>
  </si>
  <si>
    <t>Penetration Mod</t>
  </si>
  <si>
    <t>Valkyrie</t>
  </si>
  <si>
    <t>Chakram Launcher</t>
  </si>
  <si>
    <t>Striker Assault Rifle</t>
  </si>
  <si>
    <t>Proportional; Indefinite?</t>
  </si>
  <si>
    <t>Venom Shotgun</t>
  </si>
  <si>
    <t>1 - 6</t>
  </si>
  <si>
    <t>NO(?)</t>
  </si>
  <si>
    <t>Scope; Indefinite</t>
  </si>
  <si>
    <t>Concentration Mod</t>
  </si>
  <si>
    <t>Zoom Time Dilation</t>
  </si>
  <si>
    <t>SubMachine Gun</t>
  </si>
  <si>
    <t>Hurricane***</t>
  </si>
  <si>
    <t>Damage Level I</t>
  </si>
  <si>
    <t>Damage Level X</t>
  </si>
  <si>
    <t>Projectiles per Shot</t>
  </si>
  <si>
    <t>1</t>
  </si>
  <si>
    <t>Standard DPS Level I</t>
  </si>
  <si>
    <t>Standard DPS Level X</t>
  </si>
  <si>
    <t>Full Clip Sustained Fire Average DPS I</t>
  </si>
  <si>
    <t>Need Data</t>
  </si>
  <si>
    <t>Full Clip Sustained Fire Average DPS X</t>
  </si>
  <si>
    <t>Maximum DPS Level I</t>
  </si>
  <si>
    <t>Maximum DPS Level X</t>
  </si>
  <si>
    <t>Sustained DPS Level I</t>
  </si>
  <si>
    <t>Sustained DPS Level X</t>
  </si>
  <si>
    <t>Maximum Sustained DPS (RC) Level I</t>
  </si>
  <si>
    <t>Maximum Sustained DPS (RC) Level X</t>
  </si>
  <si>
    <t>Shield Damage Multiplier</t>
  </si>
  <si>
    <t>Barrier Damage Multiplier</t>
  </si>
  <si>
    <t>Armor Damage Multiplier</t>
  </si>
  <si>
    <t>40 (20***)</t>
  </si>
  <si>
    <t>260 (130***)</t>
  </si>
  <si>
    <t>360 (180***)</t>
  </si>
  <si>
    <t>Rate of Fire</t>
  </si>
  <si>
    <t>1100</t>
  </si>
  <si>
    <t>650</t>
  </si>
  <si>
    <t>550</t>
  </si>
  <si>
    <t>1000</t>
  </si>
  <si>
    <t>600</t>
  </si>
  <si>
    <t>800</t>
  </si>
  <si>
    <t>&lt; 0.95***</t>
  </si>
  <si>
    <t>&lt; 1.25***</t>
  </si>
  <si>
    <t>Reload Duration</t>
  </si>
  <si>
    <t>Reload Duration (Reload Cancel)</t>
  </si>
  <si>
    <t>Rounds per Burst</t>
  </si>
  <si>
    <t>Minimum Refire Time</t>
  </si>
  <si>
    <t>Minimum Rate of Fire</t>
  </si>
  <si>
    <t>AP Round Damage Multiplier</t>
  </si>
  <si>
    <t>6</t>
  </si>
  <si>
    <t>Stat Damage I</t>
  </si>
  <si>
    <t>Stat Damage X</t>
  </si>
  <si>
    <t>500</t>
  </si>
  <si>
    <t>100</t>
  </si>
  <si>
    <t>80</t>
  </si>
  <si>
    <t>75</t>
  </si>
  <si>
    <t>400</t>
  </si>
  <si>
    <t>Maximum Charge Time</t>
  </si>
  <si>
    <t>Minimum Charge Time</t>
  </si>
  <si>
    <t>Thor Damage Multiplier</t>
  </si>
  <si>
    <t>Thor Recoil Multiplier</t>
  </si>
  <si>
    <t>Heavy Barrel†</t>
  </si>
  <si>
    <t>450</t>
  </si>
  <si>
    <t>900</t>
  </si>
  <si>
    <t>50</t>
  </si>
  <si>
    <t>275</t>
  </si>
  <si>
    <t>Distance Penetrated</t>
  </si>
  <si>
    <t>Damage Modifier</t>
  </si>
  <si>
    <t>Fully Charged Time (Rate of Fire)</t>
  </si>
  <si>
    <t>Heat Up Time (Damage Modifier)</t>
  </si>
  <si>
    <t>0.75</t>
  </si>
  <si>
    <t>2</t>
  </si>
  <si>
    <t>Prothean Damage Modifier</t>
  </si>
  <si>
    <t>Stability Dampener</t>
  </si>
  <si>
    <t>High Velocity Barrel†</t>
  </si>
  <si>
    <t>Thermal Scope†</t>
  </si>
  <si>
    <t>8</t>
  </si>
  <si>
    <t>60</t>
  </si>
  <si>
    <t>48</t>
  </si>
  <si>
    <t>64</t>
  </si>
  <si>
    <t>150</t>
  </si>
  <si>
    <t>5‡</t>
  </si>
  <si>
    <t>0.25 (Min. Charge Also)</t>
  </si>
  <si>
    <t>Instant Fire Damage</t>
  </si>
  <si>
    <t>Direct Damage Percent</t>
  </si>
  <si>
    <t>DOT Duration</t>
  </si>
  <si>
    <t>First Hit Damage</t>
  </si>
  <si>
    <t>Second Hit Damage</t>
  </si>
  <si>
    <t>Third Hit Damage</t>
  </si>
  <si>
    <t>Thermal Clip</t>
  </si>
  <si>
    <t>Omni-Blade†</t>
  </si>
  <si>
    <t>31?</t>
  </si>
  <si>
    <t>70</t>
  </si>
  <si>
    <t>35</t>
  </si>
  <si>
    <t>Hipfire Penalty (Damage Percent Retained)</t>
  </si>
  <si>
    <t>Not Regular Weapon</t>
  </si>
  <si>
    <t>0.1(for scope?)</t>
  </si>
  <si>
    <t>0.001(for scope?)</t>
  </si>
  <si>
    <t>Kishock Damage Multiplier</t>
  </si>
  <si>
    <t>Kishock Recoil Multiplier</t>
  </si>
  <si>
    <t>*** = Hurricane Mechanics are slightly different;
The Hurricane Purposefully uses 2 ammo per shot, like a charged GPS shot; this is done on purpose to imply a higher RoF closer to 1300 rpm, while maintaining an acceptable DPS. The Recoil Stats are (I don't know what's up with them – Why don't they have a set stat #?)</t>
  </si>
  <si>
    <t>All credit to: Cyonan (BSN Username)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</si>
</sst>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\x"/>
    <numFmt numFmtId="165" formatCode="0.0\x"/>
    <numFmt numFmtId="167" formatCode="#.00"/>
  </numFmts>
  <fonts count="33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D0D0D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99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99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99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99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7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99"/>
        <bgColor indexed="64"/>
      </patternFill>
    </fill>
  </fills>
  <borders count="2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00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B6D7A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CFE2F3"/>
      </bottom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/>
      <right/>
      <top style="thin">
        <color rgb="FFF9CB9C"/>
      </top>
      <bottom style="thin">
        <color rgb="FFE69138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rgb="FF0B539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CFE2F3"/>
      </top>
      <bottom style="thin">
        <color rgb="FF9FC5E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CE5CD"/>
      </top>
      <bottom style="thin">
        <color rgb="FFF9CB9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6D7A8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FE2F3"/>
      </bottom>
      <diagonal/>
    </border>
    <border>
      <left/>
      <right/>
      <top/>
      <bottom style="thin">
        <color indexed="64"/>
      </bottom>
      <diagonal/>
    </border>
    <border>
      <left style="thin">
        <color rgb="FF0B539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CFE2F3"/>
      </top>
      <bottom style="thin">
        <color rgb="FF9FC5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/>
      <top style="thin">
        <color indexed="64"/>
      </top>
      <bottom style="thin">
        <color rgb="FFFFFF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D85C6"/>
      </top>
      <bottom style="thin">
        <color rgb="FFFCE5C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CFE2F3"/>
      </bottom>
      <diagonal/>
    </border>
    <border>
      <left/>
      <right style="thin">
        <color indexed="64"/>
      </right>
      <top style="thin">
        <color rgb="FFE69138"/>
      </top>
      <bottom style="thin">
        <color rgb="FFB6D7A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E69138"/>
      </top>
      <bottom style="thin">
        <color rgb="FFB6D7A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3D85C6"/>
      </top>
      <bottom style="thin">
        <color rgb="FFFCE5CD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CFE2F3"/>
      </top>
      <bottom style="thin">
        <color rgb="FF9FC5E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CFE2F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B539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 style="thin">
        <color indexed="64"/>
      </top>
      <bottom style="thin">
        <color rgb="FFCFE2F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3D85C6"/>
      </top>
      <bottom style="thin">
        <color rgb="FFFCE5CD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B6D7A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B6D7A8"/>
      </top>
      <bottom style="thin">
        <color indexed="64"/>
      </bottom>
      <diagonal/>
    </border>
    <border>
      <left/>
      <right/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3D85C6"/>
      </top>
      <bottom style="thin">
        <color rgb="FFFCE5CD"/>
      </bottom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9FC5E8"/>
      </top>
      <bottom style="thin">
        <color rgb="FF3D85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0000"/>
      </right>
      <top style="thin">
        <color indexed="64"/>
      </top>
      <bottom style="thin">
        <color rgb="FFFFFF00"/>
      </bottom>
      <diagonal/>
    </border>
    <border>
      <left/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 style="thin">
        <color rgb="FFC8C8C8"/>
      </right>
      <top style="thin">
        <color indexed="64"/>
      </top>
      <bottom style="thin">
        <color rgb="FFC8C8C8"/>
      </bottom>
      <diagonal/>
    </border>
    <border>
      <left/>
      <right style="thin">
        <color indexed="64"/>
      </right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/>
      <right/>
      <top style="thin">
        <color rgb="FFCFE2F3"/>
      </top>
      <bottom style="thin">
        <color rgb="FF9FC5E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FE2F3"/>
      </top>
      <bottom style="thin">
        <color rgb="FF9FC5E8"/>
      </bottom>
      <diagonal/>
    </border>
    <border>
      <left/>
      <right/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 style="thin">
        <color rgb="FF3D85C6"/>
      </top>
      <bottom style="thin">
        <color rgb="FFFCE5C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 style="thin">
        <color rgb="FFB6D7A8"/>
      </top>
      <bottom style="thin">
        <color indexed="64"/>
      </bottom>
      <diagonal/>
    </border>
    <border>
      <left style="thin">
        <color rgb="FFC8C8C8"/>
      </left>
      <right style="thin">
        <color rgb="FF0B5394"/>
      </right>
      <top style="thin">
        <color indexed="64"/>
      </top>
      <bottom style="thin">
        <color rgb="FF0B5394"/>
      </bottom>
      <diagonal/>
    </border>
    <border>
      <left style="thin">
        <color indexed="64"/>
      </left>
      <right/>
      <top/>
      <bottom/>
      <diagonal/>
    </border>
    <border>
      <left style="thin">
        <color rgb="FFC8C8C8"/>
      </left>
      <right style="thin">
        <color rgb="FFC8C8C8"/>
      </right>
      <top style="thin">
        <color indexed="64"/>
      </top>
      <bottom style="thin">
        <color rgb="FFC8C8C8"/>
      </bottom>
      <diagonal/>
    </border>
    <border>
      <left/>
      <right/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C8C8C8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9FC5E8"/>
      </top>
      <bottom style="thin">
        <color rgb="FF3D85C6"/>
      </bottom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5">
    <xf numFmtId="0" fontId="0" fillId="0" borderId="0" xfId="0" applyAlignment="1">
      <alignment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4" fontId="0" fillId="6" borderId="5" xfId="0" applyNumberFormat="1" applyFill="1" applyBorder="1" applyAlignment="1">
      <alignment horizontal="center" wrapText="1"/>
    </xf>
    <xf numFmtId="0" fontId="0" fillId="9" borderId="0" xfId="0" applyFill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/>
    </xf>
    <xf numFmtId="4" fontId="0" fillId="13" borderId="0" xfId="0" applyNumberFormat="1" applyFill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14" fillId="17" borderId="0" xfId="0" applyFont="1" applyFill="1" applyAlignment="1">
      <alignment horizontal="right" vertical="center" wrapText="1"/>
    </xf>
    <xf numFmtId="4" fontId="15" fillId="18" borderId="0" xfId="0" applyNumberFormat="1" applyFont="1" applyFill="1" applyAlignment="1">
      <alignment horizontal="center" vertical="center" wrapText="1"/>
    </xf>
    <xf numFmtId="0" fontId="17" fillId="20" borderId="0" xfId="0" applyFont="1" applyFill="1" applyAlignment="1">
      <alignment horizontal="right" vertical="center" wrapText="1"/>
    </xf>
    <xf numFmtId="0" fontId="18" fillId="21" borderId="14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19" fillId="23" borderId="15" xfId="0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 vertical="center" wrapText="1"/>
    </xf>
    <xf numFmtId="0" fontId="0" fillId="26" borderId="17" xfId="0" applyFill="1" applyBorder="1" applyAlignment="1">
      <alignment horizontal="center" vertical="center" wrapText="1"/>
    </xf>
    <xf numFmtId="0" fontId="21" fillId="27" borderId="18" xfId="0" applyFont="1" applyFill="1" applyBorder="1" applyAlignment="1">
      <alignment horizontal="right" vertical="center" wrapText="1"/>
    </xf>
    <xf numFmtId="0" fontId="0" fillId="28" borderId="0" xfId="0" applyFill="1" applyAlignment="1">
      <alignment horizontal="center" wrapText="1"/>
    </xf>
    <xf numFmtId="4" fontId="22" fillId="29" borderId="19" xfId="0" applyNumberFormat="1" applyFont="1" applyFill="1" applyBorder="1" applyAlignment="1">
      <alignment horizontal="center" wrapText="1"/>
    </xf>
    <xf numFmtId="4" fontId="25" fillId="31" borderId="20" xfId="0" applyNumberFormat="1" applyFont="1" applyFill="1" applyBorder="1" applyAlignment="1">
      <alignment horizontal="center" vertical="center" wrapText="1"/>
    </xf>
    <xf numFmtId="0" fontId="0" fillId="32" borderId="21" xfId="0" applyFill="1" applyBorder="1" applyAlignment="1">
      <alignment horizontal="center" vertical="center" wrapText="1"/>
    </xf>
    <xf numFmtId="0" fontId="26" fillId="33" borderId="0" xfId="0" applyNumberFormat="1" applyFont="1" applyFill="1" applyAlignment="1">
      <alignment horizontal="center" vertical="center"/>
    </xf>
    <xf numFmtId="0" fontId="28" fillId="35" borderId="23" xfId="0" applyFont="1" applyFill="1" applyBorder="1" applyAlignment="1">
      <alignment horizontal="center" vertical="center" wrapText="1"/>
    </xf>
    <xf numFmtId="0" fontId="0" fillId="36" borderId="24" xfId="0" applyFill="1" applyBorder="1" applyAlignment="1">
      <alignment horizontal="center" vertical="center" wrapText="1"/>
    </xf>
    <xf numFmtId="4" fontId="0" fillId="38" borderId="26" xfId="0" applyNumberFormat="1" applyFill="1" applyBorder="1" applyAlignment="1">
      <alignment horizontal="center" vertical="center" wrapText="1"/>
    </xf>
    <xf numFmtId="4" fontId="0" fillId="41" borderId="27" xfId="0" applyNumberFormat="1" applyFill="1" applyBorder="1" applyAlignment="1">
      <alignment horizontal="center" wrapText="1"/>
    </xf>
    <xf numFmtId="0" fontId="33" fillId="44" borderId="30" xfId="0" applyFont="1" applyFill="1" applyBorder="1" applyAlignment="1">
      <alignment horizontal="center" vertical="center"/>
    </xf>
    <xf numFmtId="0" fontId="34" fillId="45" borderId="0" xfId="0" applyFont="1" applyFill="1" applyAlignment="1">
      <alignment horizontal="right" vertical="center"/>
    </xf>
    <xf numFmtId="0" fontId="35" fillId="46" borderId="31" xfId="0" applyFont="1" applyFill="1" applyBorder="1" applyAlignment="1">
      <alignment horizontal="center" vertical="center" wrapText="1"/>
    </xf>
    <xf numFmtId="0" fontId="36" fillId="47" borderId="0" xfId="0" applyFont="1" applyFill="1" applyAlignment="1">
      <alignment horizontal="center" vertical="center"/>
    </xf>
    <xf numFmtId="0" fontId="37" fillId="48" borderId="32" xfId="0" applyFont="1" applyFill="1" applyBorder="1" applyAlignment="1">
      <alignment horizontal="center" vertical="center" wrapText="1"/>
    </xf>
    <xf numFmtId="0" fontId="0" fillId="50" borderId="34" xfId="0" applyFill="1" applyBorder="1" applyAlignment="1">
      <alignment horizontal="center" wrapText="1"/>
    </xf>
    <xf numFmtId="164" fontId="39" fillId="51" borderId="35" xfId="0" applyNumberFormat="1" applyFont="1" applyFill="1" applyBorder="1" applyAlignment="1">
      <alignment horizontal="center" vertical="center"/>
    </xf>
    <xf numFmtId="4" fontId="0" fillId="52" borderId="36" xfId="0" applyNumberFormat="1" applyFill="1" applyBorder="1" applyAlignment="1">
      <alignment horizontal="center" vertical="center" wrapText="1"/>
    </xf>
    <xf numFmtId="2" fontId="40" fillId="53" borderId="0" xfId="0" applyNumberFormat="1" applyFont="1" applyFill="1" applyAlignment="1">
      <alignment horizontal="center" vertical="center"/>
    </xf>
    <xf numFmtId="4" fontId="41" fillId="54" borderId="0" xfId="0" applyNumberFormat="1" applyFont="1" applyFill="1" applyAlignment="1">
      <alignment horizontal="center" vertical="center" wrapText="1"/>
    </xf>
    <xf numFmtId="0" fontId="42" fillId="55" borderId="0" xfId="0" applyFont="1" applyFill="1" applyAlignment="1">
      <alignment horizontal="center" vertical="center" wrapText="1"/>
    </xf>
    <xf numFmtId="0" fontId="43" fillId="0" borderId="37" xfId="0" applyFont="1" applyBorder="1" applyAlignment="1">
      <alignment vertical="center"/>
    </xf>
    <xf numFmtId="164" fontId="47" fillId="59" borderId="0" xfId="0" applyNumberFormat="1" applyFont="1" applyFill="1" applyAlignment="1">
      <alignment horizontal="center" vertical="center"/>
    </xf>
    <xf numFmtId="0" fontId="48" fillId="60" borderId="40" xfId="0" applyFont="1" applyFill="1" applyBorder="1" applyAlignment="1">
      <alignment horizontal="center" vertical="center" wrapText="1"/>
    </xf>
    <xf numFmtId="4" fontId="49" fillId="61" borderId="0" xfId="0" applyNumberFormat="1" applyFont="1" applyFill="1" applyAlignment="1">
      <alignment horizontal="center" vertical="center" wrapText="1"/>
    </xf>
    <xf numFmtId="0" fontId="51" fillId="63" borderId="0" xfId="0" applyFont="1" applyFill="1" applyAlignment="1">
      <alignment horizontal="center" vertical="center" wrapText="1"/>
    </xf>
    <xf numFmtId="4" fontId="52" fillId="64" borderId="42" xfId="0" applyNumberFormat="1" applyFont="1" applyFill="1" applyBorder="1" applyAlignment="1">
      <alignment horizontal="center" vertical="center" wrapText="1"/>
    </xf>
    <xf numFmtId="0" fontId="53" fillId="0" borderId="43" xfId="0" applyFont="1" applyBorder="1" applyAlignment="1">
      <alignment horizontal="center" wrapText="1"/>
    </xf>
    <xf numFmtId="0" fontId="55" fillId="65" borderId="44" xfId="0" applyFont="1" applyFill="1" applyBorder="1" applyAlignment="1">
      <alignment horizontal="center" wrapText="1"/>
    </xf>
    <xf numFmtId="0" fontId="0" fillId="66" borderId="0" xfId="0" applyFill="1" applyAlignment="1">
      <alignment horizontal="center" wrapText="1"/>
    </xf>
    <xf numFmtId="0" fontId="58" fillId="68" borderId="46" xfId="0" applyFont="1" applyFill="1" applyBorder="1" applyAlignment="1">
      <alignment horizontal="center" vertical="center"/>
    </xf>
    <xf numFmtId="0" fontId="59" fillId="69" borderId="0" xfId="0" applyFont="1" applyFill="1" applyAlignment="1">
      <alignment horizontal="center" vertical="center" wrapText="1"/>
    </xf>
    <xf numFmtId="165" fontId="60" fillId="7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62" fillId="73" borderId="0" xfId="0" applyNumberFormat="1" applyFont="1" applyFill="1" applyAlignment="1">
      <alignment horizontal="center" vertical="center"/>
    </xf>
    <xf numFmtId="0" fontId="0" fillId="75" borderId="49" xfId="0" applyFill="1" applyBorder="1" applyAlignment="1">
      <alignment horizontal="center" wrapText="1"/>
    </xf>
    <xf numFmtId="4" fontId="65" fillId="77" borderId="0" xfId="0" applyNumberFormat="1" applyFont="1" applyFill="1" applyAlignment="1">
      <alignment horizontal="center" vertical="center" wrapText="1"/>
    </xf>
    <xf numFmtId="4" fontId="0" fillId="78" borderId="51" xfId="0" applyNumberFormat="1" applyFill="1" applyBorder="1" applyAlignment="1">
      <alignment horizontal="center" vertical="center" wrapText="1"/>
    </xf>
    <xf numFmtId="0" fontId="0" fillId="79" borderId="0" xfId="0" applyFill="1" applyAlignment="1">
      <alignment horizontal="center" vertical="center" wrapText="1"/>
    </xf>
    <xf numFmtId="0" fontId="0" fillId="82" borderId="0" xfId="0" applyFill="1" applyAlignment="1">
      <alignment horizontal="center" vertical="center" wrapText="1"/>
    </xf>
    <xf numFmtId="164" fontId="68" fillId="83" borderId="0" xfId="0" applyNumberFormat="1" applyFont="1" applyFill="1" applyAlignment="1">
      <alignment horizontal="center" vertical="center"/>
    </xf>
    <xf numFmtId="0" fontId="69" fillId="84" borderId="0" xfId="0" applyFont="1" applyFill="1" applyAlignment="1">
      <alignment horizontal="center" wrapText="1"/>
    </xf>
    <xf numFmtId="0" fontId="70" fillId="85" borderId="52" xfId="0" applyFont="1" applyFill="1" applyBorder="1" applyAlignment="1">
      <alignment horizontal="center" vertical="center" wrapText="1"/>
    </xf>
    <xf numFmtId="0" fontId="71" fillId="86" borderId="53" xfId="0" applyFont="1" applyFill="1" applyBorder="1" applyAlignment="1">
      <alignment horizontal="center" wrapText="1"/>
    </xf>
    <xf numFmtId="0" fontId="72" fillId="87" borderId="0" xfId="0" applyFont="1" applyFill="1" applyAlignment="1">
      <alignment horizontal="center" vertical="center" wrapText="1"/>
    </xf>
    <xf numFmtId="0" fontId="73" fillId="88" borderId="54" xfId="0" applyFont="1" applyFill="1" applyBorder="1" applyAlignment="1">
      <alignment horizontal="right" vertical="center" wrapText="1"/>
    </xf>
    <xf numFmtId="0" fontId="74" fillId="89" borderId="55" xfId="0" applyFont="1" applyFill="1" applyBorder="1" applyAlignment="1">
      <alignment horizontal="center" vertical="center" wrapText="1"/>
    </xf>
    <xf numFmtId="0" fontId="75" fillId="90" borderId="0" xfId="0" applyFont="1" applyFill="1" applyAlignment="1">
      <alignment horizontal="center" vertical="center" wrapText="1"/>
    </xf>
    <xf numFmtId="4" fontId="76" fillId="91" borderId="56" xfId="0" applyNumberFormat="1" applyFont="1" applyFill="1" applyBorder="1" applyAlignment="1">
      <alignment horizontal="center" vertical="center" wrapText="1"/>
    </xf>
    <xf numFmtId="0" fontId="77" fillId="92" borderId="57" xfId="0" applyFont="1" applyFill="1" applyBorder="1" applyAlignment="1">
      <alignment horizontal="center" vertical="center" wrapText="1"/>
    </xf>
    <xf numFmtId="4" fontId="0" fillId="93" borderId="58" xfId="0" applyNumberFormat="1" applyFill="1" applyBorder="1" applyAlignment="1">
      <alignment horizontal="center" vertical="center" wrapText="1"/>
    </xf>
    <xf numFmtId="0" fontId="78" fillId="94" borderId="59" xfId="0" applyFont="1" applyFill="1" applyBorder="1" applyAlignment="1">
      <alignment horizontal="center" wrapText="1"/>
    </xf>
    <xf numFmtId="165" fontId="79" fillId="95" borderId="0" xfId="0" applyNumberFormat="1" applyFont="1" applyFill="1" applyAlignment="1">
      <alignment horizontal="center" vertical="center"/>
    </xf>
    <xf numFmtId="0" fontId="80" fillId="96" borderId="60" xfId="0" applyFont="1" applyFill="1" applyBorder="1" applyAlignment="1">
      <alignment horizontal="center" vertical="center"/>
    </xf>
    <xf numFmtId="164" fontId="82" fillId="98" borderId="0" xfId="0" applyNumberFormat="1" applyFont="1" applyFill="1" applyAlignment="1">
      <alignment horizontal="center" vertical="center"/>
    </xf>
    <xf numFmtId="0" fontId="83" fillId="99" borderId="0" xfId="0" applyFont="1" applyFill="1" applyAlignment="1">
      <alignment horizontal="center" vertical="center" wrapText="1"/>
    </xf>
    <xf numFmtId="0" fontId="84" fillId="100" borderId="62" xfId="0" applyFont="1" applyFill="1" applyBorder="1" applyAlignment="1">
      <alignment horizontal="center" vertical="center" wrapText="1"/>
    </xf>
    <xf numFmtId="0" fontId="0" fillId="101" borderId="0" xfId="0" applyFill="1" applyAlignment="1">
      <alignment horizontal="center" vertical="center" wrapText="1"/>
    </xf>
    <xf numFmtId="4" fontId="0" fillId="103" borderId="64" xfId="0" applyNumberFormat="1" applyFill="1" applyBorder="1" applyAlignment="1">
      <alignment horizont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wrapText="1"/>
    </xf>
    <xf numFmtId="164" fontId="87" fillId="104" borderId="67" xfId="0" applyNumberFormat="1" applyFont="1" applyFill="1" applyBorder="1" applyAlignment="1">
      <alignment horizontal="center" vertical="center"/>
    </xf>
    <xf numFmtId="0" fontId="0" fillId="105" borderId="68" xfId="0" applyFill="1" applyBorder="1" applyAlignment="1">
      <alignment horizontal="center" wrapText="1"/>
    </xf>
    <xf numFmtId="0" fontId="91" fillId="0" borderId="72" xfId="0" applyFont="1" applyBorder="1" applyAlignment="1">
      <alignment horizontal="center" vertical="center"/>
    </xf>
    <xf numFmtId="0" fontId="92" fillId="109" borderId="73" xfId="0" applyFont="1" applyFill="1" applyBorder="1" applyAlignment="1">
      <alignment horizontal="center" vertical="center" wrapText="1"/>
    </xf>
    <xf numFmtId="0" fontId="0" fillId="110" borderId="74" xfId="0" applyFill="1" applyBorder="1" applyAlignment="1">
      <alignment horizontal="center" wrapText="1"/>
    </xf>
    <xf numFmtId="4" fontId="94" fillId="112" borderId="0" xfId="0" applyNumberFormat="1" applyFont="1" applyFill="1" applyAlignment="1">
      <alignment horizontal="center" vertical="center" wrapText="1"/>
    </xf>
    <xf numFmtId="165" fontId="95" fillId="113" borderId="0" xfId="0" applyNumberFormat="1" applyFont="1" applyFill="1" applyAlignment="1">
      <alignment horizontal="center" vertical="center"/>
    </xf>
    <xf numFmtId="0" fontId="96" fillId="114" borderId="75" xfId="0" applyFont="1" applyFill="1" applyBorder="1" applyAlignment="1">
      <alignment horizontal="center" vertical="center" wrapText="1"/>
    </xf>
    <xf numFmtId="4" fontId="97" fillId="115" borderId="76" xfId="0" applyNumberFormat="1" applyFont="1" applyFill="1" applyBorder="1" applyAlignment="1">
      <alignment horizontal="center" vertical="center" wrapText="1"/>
    </xf>
    <xf numFmtId="0" fontId="0" fillId="116" borderId="0" xfId="0" applyFill="1" applyAlignment="1">
      <alignment horizontal="center" wrapText="1"/>
    </xf>
    <xf numFmtId="0" fontId="98" fillId="117" borderId="77" xfId="0" applyFont="1" applyFill="1" applyBorder="1" applyAlignment="1">
      <alignment horizontal="right" vertical="center" wrapText="1"/>
    </xf>
    <xf numFmtId="0" fontId="99" fillId="118" borderId="78" xfId="0" applyFont="1" applyFill="1" applyBorder="1" applyAlignment="1">
      <alignment horizontal="center" vertical="center"/>
    </xf>
    <xf numFmtId="0" fontId="0" fillId="119" borderId="79" xfId="0" applyFill="1" applyBorder="1" applyAlignment="1">
      <alignment horizontal="center" wrapText="1"/>
    </xf>
    <xf numFmtId="49" fontId="100" fillId="120" borderId="0" xfId="0" applyNumberFormat="1" applyFont="1" applyFill="1" applyAlignment="1">
      <alignment horizontal="center" vertical="center" wrapText="1"/>
    </xf>
    <xf numFmtId="0" fontId="102" fillId="122" borderId="81" xfId="0" applyFont="1" applyFill="1" applyBorder="1" applyAlignment="1">
      <alignment horizontal="center" vertical="center" wrapText="1"/>
    </xf>
    <xf numFmtId="0" fontId="104" fillId="124" borderId="0" xfId="0" applyFont="1" applyFill="1" applyAlignment="1">
      <alignment horizontal="center" wrapText="1"/>
    </xf>
    <xf numFmtId="9" fontId="0" fillId="127" borderId="0" xfId="0" applyNumberFormat="1" applyFill="1" applyAlignment="1">
      <alignment horizontal="center" vertical="center" wrapText="1"/>
    </xf>
    <xf numFmtId="0" fontId="106" fillId="129" borderId="0" xfId="0" applyFont="1" applyFill="1" applyAlignment="1">
      <alignment horizontal="center" wrapText="1"/>
    </xf>
    <xf numFmtId="0" fontId="107" fillId="130" borderId="0" xfId="0" applyFont="1" applyFill="1" applyAlignment="1">
      <alignment horizontal="center" vertical="center" wrapText="1"/>
    </xf>
    <xf numFmtId="0" fontId="108" fillId="131" borderId="85" xfId="0" applyFont="1" applyFill="1" applyBorder="1" applyAlignment="1">
      <alignment horizontal="center" vertical="center"/>
    </xf>
    <xf numFmtId="0" fontId="109" fillId="0" borderId="86" xfId="0" applyFont="1" applyBorder="1" applyAlignment="1">
      <alignment horizontal="center" vertical="center"/>
    </xf>
    <xf numFmtId="0" fontId="110" fillId="132" borderId="87" xfId="0" applyFont="1" applyFill="1" applyBorder="1" applyAlignment="1">
      <alignment horizontal="center" vertical="center"/>
    </xf>
    <xf numFmtId="0" fontId="0" fillId="133" borderId="0" xfId="0" applyFill="1" applyAlignment="1">
      <alignment horizontal="center" wrapText="1"/>
    </xf>
    <xf numFmtId="0" fontId="111" fillId="134" borderId="0" xfId="0" applyFont="1" applyFill="1" applyAlignment="1">
      <alignment horizontal="center" wrapText="1"/>
    </xf>
    <xf numFmtId="4" fontId="0" fillId="135" borderId="88" xfId="0" applyNumberFormat="1" applyFill="1" applyBorder="1" applyAlignment="1">
      <alignment horizontal="center" vertical="center" wrapText="1"/>
    </xf>
    <xf numFmtId="4" fontId="0" fillId="137" borderId="90" xfId="0" applyNumberFormat="1" applyFill="1" applyBorder="1" applyAlignment="1">
      <alignment horizontal="center" vertical="center" wrapText="1"/>
    </xf>
    <xf numFmtId="0" fontId="0" fillId="0" borderId="91" xfId="0" applyBorder="1" applyAlignment="1">
      <alignment wrapText="1"/>
    </xf>
    <xf numFmtId="0" fontId="0" fillId="138" borderId="0" xfId="0" applyFill="1" applyAlignment="1">
      <alignment wrapText="1"/>
    </xf>
    <xf numFmtId="4" fontId="0" fillId="139" borderId="0" xfId="0" applyNumberFormat="1" applyFill="1" applyAlignment="1">
      <alignment horizontal="center" vertical="center" wrapText="1"/>
    </xf>
    <xf numFmtId="0" fontId="0" fillId="140" borderId="92" xfId="0" applyFill="1" applyBorder="1" applyAlignment="1">
      <alignment horizontal="center" vertical="center" wrapText="1"/>
    </xf>
    <xf numFmtId="0" fontId="0" fillId="142" borderId="0" xfId="0" applyFill="1" applyAlignment="1">
      <alignment horizontal="center" vertical="center" wrapText="1"/>
    </xf>
    <xf numFmtId="0" fontId="0" fillId="144" borderId="0" xfId="0" applyFill="1" applyAlignment="1">
      <alignment wrapText="1"/>
    </xf>
    <xf numFmtId="0" fontId="115" fillId="145" borderId="95" xfId="0" applyFont="1" applyFill="1" applyBorder="1" applyAlignment="1">
      <alignment horizontal="center" vertical="center" wrapText="1"/>
    </xf>
    <xf numFmtId="0" fontId="116" fillId="0" borderId="96" xfId="0" applyFont="1" applyBorder="1" applyAlignment="1">
      <alignment horizontal="center" wrapText="1"/>
    </xf>
    <xf numFmtId="0" fontId="119" fillId="148" borderId="99" xfId="0" applyFont="1" applyFill="1" applyBorder="1" applyAlignment="1">
      <alignment horizontal="center" vertical="center" wrapText="1"/>
    </xf>
    <xf numFmtId="0" fontId="120" fillId="149" borderId="100" xfId="0" applyFont="1" applyFill="1" applyBorder="1" applyAlignment="1">
      <alignment horizontal="center" vertical="center" wrapText="1"/>
    </xf>
    <xf numFmtId="0" fontId="122" fillId="150" borderId="0" xfId="0" applyFont="1" applyFill="1" applyAlignment="1">
      <alignment horizontal="center" vertical="center" wrapText="1"/>
    </xf>
    <xf numFmtId="0" fontId="123" fillId="0" borderId="102" xfId="0" applyFont="1" applyBorder="1" applyAlignment="1">
      <alignment horizontal="right" vertical="center"/>
    </xf>
    <xf numFmtId="164" fontId="126" fillId="153" borderId="0" xfId="0" applyNumberFormat="1" applyFont="1" applyFill="1" applyAlignment="1">
      <alignment horizontal="center" vertical="center"/>
    </xf>
    <xf numFmtId="4" fontId="127" fillId="154" borderId="0" xfId="0" applyNumberFormat="1" applyFont="1" applyFill="1" applyAlignment="1">
      <alignment horizontal="right" vertical="center" wrapText="1"/>
    </xf>
    <xf numFmtId="0" fontId="128" fillId="155" borderId="105" xfId="0" applyFont="1" applyFill="1" applyBorder="1" applyAlignment="1">
      <alignment horizontal="center" vertical="center" wrapText="1"/>
    </xf>
    <xf numFmtId="164" fontId="129" fillId="156" borderId="0" xfId="0" applyNumberFormat="1" applyFont="1" applyFill="1" applyAlignment="1">
      <alignment horizontal="center" vertical="center"/>
    </xf>
    <xf numFmtId="0" fontId="0" fillId="0" borderId="106" xfId="0" applyBorder="1" applyAlignment="1">
      <alignment horizontal="center" vertical="center" wrapText="1"/>
    </xf>
    <xf numFmtId="49" fontId="130" fillId="158" borderId="0" xfId="0" applyNumberFormat="1" applyFont="1" applyFill="1" applyAlignment="1">
      <alignment horizontal="center" vertical="center"/>
    </xf>
    <xf numFmtId="0" fontId="132" fillId="160" borderId="108" xfId="0" applyFont="1" applyFill="1" applyBorder="1" applyAlignment="1">
      <alignment horizontal="center" wrapText="1"/>
    </xf>
    <xf numFmtId="4" fontId="0" fillId="161" borderId="109" xfId="0" applyNumberFormat="1" applyFill="1" applyBorder="1" applyAlignment="1">
      <alignment horizontal="center" vertical="center" wrapText="1"/>
    </xf>
    <xf numFmtId="4" fontId="133" fillId="162" borderId="110" xfId="0" applyNumberFormat="1" applyFont="1" applyFill="1" applyBorder="1" applyAlignment="1">
      <alignment horizontal="center" vertical="center" wrapText="1"/>
    </xf>
    <xf numFmtId="165" fontId="134" fillId="163" borderId="0" xfId="0" applyNumberFormat="1" applyFont="1" applyFill="1" applyAlignment="1">
      <alignment horizontal="center" vertical="center"/>
    </xf>
    <xf numFmtId="4" fontId="136" fillId="164" borderId="111" xfId="0" applyNumberFormat="1" applyFont="1" applyFill="1" applyBorder="1" applyAlignment="1">
      <alignment horizontal="center" wrapText="1"/>
    </xf>
    <xf numFmtId="164" fontId="137" fillId="165" borderId="0" xfId="0" applyNumberFormat="1" applyFont="1" applyFill="1" applyAlignment="1">
      <alignment horizontal="center" vertical="center"/>
    </xf>
    <xf numFmtId="4" fontId="0" fillId="166" borderId="112" xfId="0" applyNumberFormat="1" applyFill="1" applyBorder="1" applyAlignment="1">
      <alignment horizontal="center" vertical="center" wrapText="1"/>
    </xf>
    <xf numFmtId="0" fontId="139" fillId="168" borderId="113" xfId="0" applyFont="1" applyFill="1" applyBorder="1" applyAlignment="1">
      <alignment horizontal="center" wrapText="1"/>
    </xf>
    <xf numFmtId="165" fontId="140" fillId="169" borderId="0" xfId="0" applyNumberFormat="1" applyFont="1" applyFill="1" applyAlignment="1">
      <alignment horizontal="center" vertical="center"/>
    </xf>
    <xf numFmtId="0" fontId="141" fillId="170" borderId="114" xfId="0" applyFont="1" applyFill="1" applyBorder="1" applyAlignment="1">
      <alignment horizontal="center" vertical="center"/>
    </xf>
    <xf numFmtId="164" fontId="142" fillId="171" borderId="0" xfId="0" applyNumberFormat="1" applyFont="1" applyFill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173" borderId="0" xfId="0" applyFont="1" applyFill="1" applyAlignment="1">
      <alignment horizontal="center" wrapText="1"/>
    </xf>
    <xf numFmtId="0" fontId="146" fillId="174" borderId="0" xfId="0" applyFont="1" applyFill="1" applyAlignment="1">
      <alignment horizontal="right" vertical="center" wrapText="1"/>
    </xf>
    <xf numFmtId="0" fontId="148" fillId="176" borderId="117" xfId="0" applyFont="1" applyFill="1" applyBorder="1" applyAlignment="1">
      <alignment horizontal="center" vertical="center"/>
    </xf>
    <xf numFmtId="0" fontId="0" fillId="177" borderId="118" xfId="0" applyFill="1" applyBorder="1" applyAlignment="1">
      <alignment horizontal="center" vertical="center" wrapText="1"/>
    </xf>
    <xf numFmtId="0" fontId="149" fillId="0" borderId="119" xfId="0" applyFont="1" applyBorder="1" applyAlignment="1">
      <alignment horizontal="right" vertical="center"/>
    </xf>
    <xf numFmtId="0" fontId="152" fillId="180" borderId="122" xfId="0" applyFont="1" applyFill="1" applyBorder="1" applyAlignment="1">
      <alignment horizontal="center" wrapText="1"/>
    </xf>
    <xf numFmtId="4" fontId="0" fillId="181" borderId="123" xfId="0" applyNumberFormat="1" applyFill="1" applyBorder="1" applyAlignment="1">
      <alignment horizontal="center" wrapText="1"/>
    </xf>
    <xf numFmtId="0" fontId="153" fillId="0" borderId="124" xfId="0" applyFont="1" applyBorder="1" applyAlignment="1">
      <alignment horizontal="center" vertical="center"/>
    </xf>
    <xf numFmtId="0" fontId="154" fillId="182" borderId="0" xfId="0" applyNumberFormat="1" applyFont="1" applyFill="1" applyAlignment="1">
      <alignment horizontal="center" vertical="center"/>
    </xf>
    <xf numFmtId="0" fontId="155" fillId="183" borderId="0" xfId="0" applyFont="1" applyFill="1" applyAlignment="1">
      <alignment horizontal="center" vertical="center"/>
    </xf>
    <xf numFmtId="164" fontId="161" fillId="189" borderId="0" xfId="0" applyNumberFormat="1" applyFont="1" applyFill="1" applyAlignment="1">
      <alignment horizontal="center" vertical="center"/>
    </xf>
    <xf numFmtId="4" fontId="163" fillId="191" borderId="128" xfId="0" applyNumberFormat="1" applyFont="1" applyFill="1" applyBorder="1" applyAlignment="1">
      <alignment horizontal="center" wrapText="1"/>
    </xf>
    <xf numFmtId="4" fontId="164" fillId="192" borderId="129" xfId="0" applyNumberFormat="1" applyFont="1" applyFill="1" applyBorder="1" applyAlignment="1">
      <alignment horizontal="right" vertical="center" wrapText="1"/>
    </xf>
    <xf numFmtId="0" fontId="166" fillId="194" borderId="131" xfId="0" applyFont="1" applyFill="1" applyBorder="1" applyAlignment="1">
      <alignment horizontal="center" vertical="center"/>
    </xf>
    <xf numFmtId="0" fontId="168" fillId="196" borderId="133" xfId="0" applyFont="1" applyFill="1" applyBorder="1" applyAlignment="1">
      <alignment horizontal="center" vertical="center" wrapText="1"/>
    </xf>
    <xf numFmtId="0" fontId="0" fillId="0" borderId="134" xfId="0" applyBorder="1" applyAlignment="1">
      <alignment vertical="center" wrapText="1"/>
    </xf>
    <xf numFmtId="0" fontId="0" fillId="197" borderId="135" xfId="0" applyFill="1" applyBorder="1" applyAlignment="1">
      <alignment horizontal="center" vertical="center" wrapText="1"/>
    </xf>
    <xf numFmtId="0" fontId="0" fillId="0" borderId="136" xfId="0" applyBorder="1" applyAlignment="1">
      <alignment horizontal="center" vertical="center" wrapText="1"/>
    </xf>
    <xf numFmtId="0" fontId="169" fillId="199" borderId="0" xfId="0" applyFont="1" applyFill="1" applyAlignment="1">
      <alignment horizontal="center" vertical="center" wrapText="1"/>
    </xf>
    <xf numFmtId="0" fontId="174" fillId="204" borderId="0" xfId="0" applyFont="1" applyFill="1" applyAlignment="1">
      <alignment horizontal="center" vertical="center" wrapText="1"/>
    </xf>
    <xf numFmtId="4" fontId="175" fillId="205" borderId="140" xfId="0" applyNumberFormat="1" applyFont="1" applyFill="1" applyBorder="1" applyAlignment="1">
      <alignment horizontal="right" vertical="center" wrapText="1"/>
    </xf>
    <xf numFmtId="0" fontId="0" fillId="207" borderId="0" xfId="0" applyFill="1" applyAlignment="1">
      <alignment horizontal="center" vertical="center" wrapText="1"/>
    </xf>
    <xf numFmtId="0" fontId="0" fillId="210" borderId="144" xfId="0" applyFill="1" applyBorder="1" applyAlignment="1">
      <alignment horizontal="center" vertical="center" wrapText="1"/>
    </xf>
    <xf numFmtId="4" fontId="182" fillId="214" borderId="148" xfId="0" applyNumberFormat="1" applyFont="1" applyFill="1" applyBorder="1" applyAlignment="1">
      <alignment horizontal="center" vertical="center" wrapText="1"/>
    </xf>
    <xf numFmtId="0" fontId="0" fillId="0" borderId="149" xfId="0" applyBorder="1" applyAlignment="1">
      <alignment horizontal="center" vertical="center" wrapText="1"/>
    </xf>
    <xf numFmtId="0" fontId="0" fillId="215" borderId="0" xfId="0" applyFill="1" applyAlignment="1">
      <alignment horizontal="center" wrapText="1"/>
    </xf>
    <xf numFmtId="0" fontId="183" fillId="0" borderId="150" xfId="0" applyFont="1" applyBorder="1" applyAlignment="1">
      <alignment vertical="center"/>
    </xf>
    <xf numFmtId="4" fontId="184" fillId="216" borderId="151" xfId="0" applyNumberFormat="1" applyFont="1" applyFill="1" applyBorder="1" applyAlignment="1">
      <alignment horizontal="center" vertical="center" wrapText="1"/>
    </xf>
    <xf numFmtId="0" fontId="185" fillId="217" borderId="0" xfId="0" applyFont="1" applyFill="1" applyAlignment="1">
      <alignment horizontal="center" wrapText="1"/>
    </xf>
    <xf numFmtId="164" fontId="186" fillId="218" borderId="152" xfId="0" applyNumberFormat="1" applyFont="1" applyFill="1" applyBorder="1" applyAlignment="1">
      <alignment horizontal="center" vertical="center"/>
    </xf>
    <xf numFmtId="0" fontId="187" fillId="220" borderId="153" xfId="0" applyFont="1" applyFill="1" applyBorder="1" applyAlignment="1">
      <alignment horizontal="center" vertical="center" wrapText="1"/>
    </xf>
    <xf numFmtId="165" fontId="188" fillId="221" borderId="0" xfId="0" applyNumberFormat="1" applyFont="1" applyFill="1" applyAlignment="1">
      <alignment horizontal="center" vertical="center"/>
    </xf>
    <xf numFmtId="4" fontId="0" fillId="222" borderId="0" xfId="0" applyNumberFormat="1" applyFill="1" applyAlignment="1">
      <alignment horizontal="center" vertical="center" wrapText="1"/>
    </xf>
    <xf numFmtId="0" fontId="190" fillId="224" borderId="155" xfId="0" applyFont="1" applyFill="1" applyBorder="1" applyAlignment="1">
      <alignment horizontal="center" vertical="center"/>
    </xf>
    <xf numFmtId="0" fontId="192" fillId="226" borderId="157" xfId="0" applyFont="1" applyFill="1" applyBorder="1" applyAlignment="1">
      <alignment horizontal="center" vertical="center" wrapText="1"/>
    </xf>
    <xf numFmtId="4" fontId="0" fillId="228" borderId="158" xfId="0" applyNumberFormat="1" applyFill="1" applyBorder="1" applyAlignment="1">
      <alignment horizontal="center" vertical="center" wrapText="1"/>
    </xf>
    <xf numFmtId="0" fontId="195" fillId="230" borderId="159" xfId="0" applyFont="1" applyFill="1" applyBorder="1" applyAlignment="1">
      <alignment horizontal="center" vertical="center"/>
    </xf>
    <xf numFmtId="0" fontId="197" fillId="232" borderId="160" xfId="0" applyFont="1" applyFill="1" applyBorder="1" applyAlignment="1">
      <alignment horizontal="center" vertical="center" wrapText="1"/>
    </xf>
    <xf numFmtId="0" fontId="198" fillId="233" borderId="0" xfId="0" applyFont="1" applyFill="1" applyAlignment="1">
      <alignment horizontal="right" vertical="center" wrapText="1"/>
    </xf>
    <xf numFmtId="0" fontId="199" fillId="234" borderId="161" xfId="0" applyFont="1" applyFill="1" applyBorder="1" applyAlignment="1">
      <alignment horizontal="center" vertical="center" wrapText="1"/>
    </xf>
    <xf numFmtId="0" fontId="200" fillId="235" borderId="0" xfId="0" applyFont="1" applyFill="1" applyAlignment="1">
      <alignment horizontal="center" vertical="center"/>
    </xf>
    <xf numFmtId="0" fontId="201" fillId="236" borderId="0" xfId="0" applyFont="1" applyFill="1" applyAlignment="1">
      <alignment horizontal="center" vertical="center" wrapText="1"/>
    </xf>
    <xf numFmtId="0" fontId="203" fillId="238" borderId="0" xfId="0" applyFont="1" applyFill="1" applyAlignment="1">
      <alignment horizontal="center" vertical="center" wrapText="1"/>
    </xf>
    <xf numFmtId="0" fontId="204" fillId="239" borderId="163" xfId="0" applyFont="1" applyFill="1" applyBorder="1" applyAlignment="1">
      <alignment horizontal="center" vertical="center" wrapText="1"/>
    </xf>
    <xf numFmtId="4" fontId="0" fillId="240" borderId="164" xfId="0" applyNumberFormat="1" applyFill="1" applyBorder="1" applyAlignment="1">
      <alignment horizontal="center" vertical="center" wrapText="1"/>
    </xf>
    <xf numFmtId="0" fontId="205" fillId="241" borderId="165" xfId="0" applyFont="1" applyFill="1" applyBorder="1" applyAlignment="1">
      <alignment horizontal="center" vertical="center"/>
    </xf>
    <xf numFmtId="0" fontId="0" fillId="0" borderId="166" xfId="0" applyBorder="1" applyAlignment="1">
      <alignment horizontal="center" vertical="center" wrapText="1"/>
    </xf>
    <xf numFmtId="0" fontId="206" fillId="0" borderId="167" xfId="0" applyFont="1" applyBorder="1" applyAlignment="1">
      <alignment vertical="center"/>
    </xf>
    <xf numFmtId="4" fontId="0" fillId="242" borderId="169" xfId="0" applyNumberFormat="1" applyFill="1" applyBorder="1" applyAlignment="1">
      <alignment horizontal="center" vertical="center" wrapText="1"/>
    </xf>
    <xf numFmtId="164" fontId="208" fillId="243" borderId="170" xfId="0" applyNumberFormat="1" applyFont="1" applyFill="1" applyBorder="1" applyAlignment="1">
      <alignment horizontal="center" vertical="center"/>
    </xf>
    <xf numFmtId="0" fontId="210" fillId="245" borderId="172" xfId="0" applyFont="1" applyFill="1" applyBorder="1" applyAlignment="1">
      <alignment horizontal="center" vertical="center" wrapText="1"/>
    </xf>
    <xf numFmtId="4" fontId="211" fillId="246" borderId="173" xfId="0" applyNumberFormat="1" applyFont="1" applyFill="1" applyBorder="1" applyAlignment="1">
      <alignment horizontal="center" vertical="center" wrapText="1"/>
    </xf>
    <xf numFmtId="0" fontId="212" fillId="247" borderId="0" xfId="0" applyFont="1" applyFill="1" applyAlignment="1">
      <alignment horizontal="right" vertical="center"/>
    </xf>
    <xf numFmtId="49" fontId="0" fillId="249" borderId="0" xfId="0" applyNumberFormat="1" applyFill="1" applyAlignment="1">
      <alignment horizontal="center" vertical="center" wrapText="1"/>
    </xf>
    <xf numFmtId="0" fontId="0" fillId="250" borderId="0" xfId="0" applyFill="1" applyAlignment="1">
      <alignment horizontal="center" wrapText="1"/>
    </xf>
    <xf numFmtId="164" fontId="214" fillId="251" borderId="175" xfId="0" applyNumberFormat="1" applyFont="1" applyFill="1" applyBorder="1" applyAlignment="1">
      <alignment horizontal="center" vertical="center"/>
    </xf>
    <xf numFmtId="0" fontId="215" fillId="252" borderId="176" xfId="0" applyFont="1" applyFill="1" applyBorder="1" applyAlignment="1">
      <alignment horizontal="center" vertical="center"/>
    </xf>
    <xf numFmtId="4" fontId="216" fillId="253" borderId="0" xfId="0" applyNumberFormat="1" applyFont="1" applyFill="1" applyAlignment="1">
      <alignment horizontal="center" vertical="center" wrapText="1"/>
    </xf>
    <xf numFmtId="0" fontId="217" fillId="254" borderId="0" xfId="0" applyFont="1" applyFill="1" applyAlignment="1">
      <alignment horizontal="center" vertical="center" wrapText="1"/>
    </xf>
    <xf numFmtId="4" fontId="0" fillId="255" borderId="177" xfId="0" applyNumberFormat="1" applyFill="1" applyBorder="1" applyAlignment="1">
      <alignment horizontal="center" vertical="center" wrapText="1"/>
    </xf>
    <xf numFmtId="4" fontId="219" fillId="257" borderId="179" xfId="0" applyNumberFormat="1" applyFont="1" applyFill="1" applyBorder="1" applyAlignment="1">
      <alignment horizontal="center" wrapText="1"/>
    </xf>
    <xf numFmtId="167" fontId="220" fillId="0" borderId="0" xfId="0" applyNumberFormat="1" applyFont="1" applyAlignment="1">
      <alignment horizontal="center" vertical="center"/>
    </xf>
    <xf numFmtId="0" fontId="221" fillId="258" borderId="0" xfId="0" applyNumberFormat="1" applyFont="1" applyFill="1" applyAlignment="1">
      <alignment horizontal="center" vertical="center"/>
    </xf>
    <xf numFmtId="167" fontId="222" fillId="259" borderId="0" xfId="0" applyNumberFormat="1" applyFont="1" applyFill="1" applyAlignment="1">
      <alignment horizontal="center" vertical="center"/>
    </xf>
    <xf numFmtId="0" fontId="223" fillId="260" borderId="180" xfId="0" applyFont="1" applyFill="1" applyBorder="1" applyAlignment="1">
      <alignment horizontal="center" wrapText="1"/>
    </xf>
    <xf numFmtId="4" fontId="225" fillId="262" borderId="182" xfId="0" applyNumberFormat="1" applyFont="1" applyFill="1" applyBorder="1" applyAlignment="1">
      <alignment horizontal="center" vertical="center" wrapText="1"/>
    </xf>
    <xf numFmtId="0" fontId="0" fillId="263" borderId="0" xfId="0" applyFill="1" applyAlignment="1">
      <alignment horizontal="center" wrapText="1"/>
    </xf>
    <xf numFmtId="0" fontId="226" fillId="264" borderId="0" xfId="0" applyFont="1" applyFill="1" applyAlignment="1">
      <alignment horizontal="center" vertical="center" wrapText="1"/>
    </xf>
    <xf numFmtId="167" fontId="227" fillId="265" borderId="0" xfId="0" applyNumberFormat="1" applyFont="1" applyFill="1" applyAlignment="1">
      <alignment horizontal="center" vertical="center"/>
    </xf>
    <xf numFmtId="0" fontId="0" fillId="266" borderId="183" xfId="0" applyFill="1" applyBorder="1" applyAlignment="1">
      <alignment horizontal="center" vertical="center" wrapText="1"/>
    </xf>
    <xf numFmtId="4" fontId="228" fillId="267" borderId="184" xfId="0" applyNumberFormat="1" applyFont="1" applyFill="1" applyBorder="1" applyAlignment="1">
      <alignment horizontal="right" vertical="center" wrapText="1"/>
    </xf>
    <xf numFmtId="0" fontId="230" fillId="269" borderId="185" xfId="0" applyFont="1" applyFill="1" applyBorder="1" applyAlignment="1">
      <alignment horizontal="right" vertical="center" wrapText="1"/>
    </xf>
    <xf numFmtId="0" fontId="0" fillId="270" borderId="186" xfId="0" applyFill="1" applyBorder="1" applyAlignment="1">
      <alignment horizontal="center" vertical="center" wrapText="1"/>
    </xf>
    <xf numFmtId="0" fontId="0" fillId="272" borderId="0" xfId="0" applyFill="1" applyAlignment="1">
      <alignment wrapText="1"/>
    </xf>
    <xf numFmtId="0" fontId="232" fillId="273" borderId="187" xfId="0" applyFont="1" applyFill="1" applyBorder="1" applyAlignment="1">
      <alignment horizontal="center" vertical="center"/>
    </xf>
    <xf numFmtId="4" fontId="233" fillId="274" borderId="0" xfId="0" applyNumberFormat="1" applyFont="1" applyFill="1" applyAlignment="1">
      <alignment horizontal="right" vertical="center" wrapText="1"/>
    </xf>
    <xf numFmtId="4" fontId="0" fillId="275" borderId="0" xfId="0" applyNumberFormat="1" applyFill="1" applyAlignment="1">
      <alignment horizontal="center" vertical="center" wrapText="1"/>
    </xf>
    <xf numFmtId="4" fontId="0" fillId="276" borderId="0" xfId="0" applyNumberFormat="1" applyFill="1" applyAlignment="1">
      <alignment horizontal="center" vertical="center" wrapText="1"/>
    </xf>
    <xf numFmtId="4" fontId="234" fillId="277" borderId="0" xfId="0" applyNumberFormat="1" applyFont="1" applyFill="1" applyAlignment="1">
      <alignment horizontal="center" vertical="center" wrapText="1"/>
    </xf>
    <xf numFmtId="0" fontId="236" fillId="0" borderId="0" xfId="0" applyFont="1" applyAlignment="1">
      <alignment horizontal="center" wrapText="1"/>
    </xf>
    <xf numFmtId="0" fontId="0" fillId="279" borderId="189" xfId="0" applyFill="1" applyBorder="1" applyAlignment="1">
      <alignment horizontal="center" vertical="center" wrapText="1"/>
    </xf>
    <xf numFmtId="0" fontId="238" fillId="0" borderId="191" xfId="0" applyFont="1" applyBorder="1" applyAlignment="1">
      <alignment horizontal="center" vertical="center"/>
    </xf>
    <xf numFmtId="0" fontId="239" fillId="281" borderId="192" xfId="0" applyFont="1" applyFill="1" applyBorder="1" applyAlignment="1">
      <alignment horizontal="center" wrapText="1"/>
    </xf>
    <xf numFmtId="4" fontId="240" fillId="282" borderId="0" xfId="0" applyNumberFormat="1" applyFont="1" applyFill="1" applyAlignment="1">
      <alignment horizontal="center" vertical="center" wrapText="1"/>
    </xf>
    <xf numFmtId="4" fontId="0" fillId="283" borderId="193" xfId="0" applyNumberFormat="1" applyFill="1" applyBorder="1" applyAlignment="1">
      <alignment horizontal="center" vertical="center" wrapText="1"/>
    </xf>
    <xf numFmtId="4" fontId="0" fillId="284" borderId="194" xfId="0" applyNumberFormat="1" applyFill="1" applyBorder="1" applyAlignment="1">
      <alignment horizontal="center" vertical="center" wrapText="1"/>
    </xf>
    <xf numFmtId="0" fontId="241" fillId="285" borderId="0" xfId="0" applyFont="1" applyFill="1" applyAlignment="1">
      <alignment horizontal="center" vertical="center"/>
    </xf>
    <xf numFmtId="4" fontId="243" fillId="287" borderId="195" xfId="0" applyNumberFormat="1" applyFont="1" applyFill="1" applyBorder="1" applyAlignment="1">
      <alignment horizontal="center" vertical="center" wrapText="1"/>
    </xf>
    <xf numFmtId="0" fontId="0" fillId="288" borderId="196" xfId="0" applyFill="1" applyBorder="1" applyAlignment="1">
      <alignment horizontal="center" wrapText="1"/>
    </xf>
    <xf numFmtId="0" fontId="245" fillId="290" borderId="198" xfId="0" applyFont="1" applyFill="1" applyBorder="1" applyAlignment="1">
      <alignment horizontal="center" vertical="center" wrapText="1"/>
    </xf>
    <xf numFmtId="9" fontId="250" fillId="294" borderId="0" xfId="0" applyNumberFormat="1" applyFont="1" applyFill="1" applyAlignment="1">
      <alignment horizontal="center" vertical="center" wrapText="1"/>
    </xf>
    <xf numFmtId="164" fontId="253" fillId="297" borderId="0" xfId="0" applyNumberFormat="1" applyFont="1" applyFill="1" applyAlignment="1">
      <alignment horizontal="center" vertical="center"/>
    </xf>
    <xf numFmtId="0" fontId="254" fillId="299" borderId="204" xfId="0" applyFont="1" applyFill="1" applyBorder="1" applyAlignment="1">
      <alignment horizontal="center" vertical="center"/>
    </xf>
    <xf numFmtId="0" fontId="255" fillId="300" borderId="0" xfId="0" applyFont="1" applyFill="1" applyAlignment="1">
      <alignment horizontal="center" vertical="center" wrapText="1"/>
    </xf>
    <xf numFmtId="0" fontId="256" fillId="301" borderId="205" xfId="0" applyFont="1" applyFill="1" applyBorder="1" applyAlignment="1">
      <alignment horizontal="center" vertical="center"/>
    </xf>
    <xf numFmtId="0" fontId="258" fillId="303" borderId="0" xfId="0" applyFont="1" applyFill="1" applyAlignment="1">
      <alignment horizontal="center" wrapText="1"/>
    </xf>
    <xf numFmtId="4" fontId="260" fillId="305" borderId="208" xfId="0" applyNumberFormat="1" applyFont="1" applyFill="1" applyBorder="1" applyAlignment="1">
      <alignment horizontal="right" vertical="center" wrapText="1"/>
    </xf>
    <xf numFmtId="0" fontId="261" fillId="306" borderId="209" xfId="0" applyFont="1" applyFill="1" applyBorder="1" applyAlignment="1">
      <alignment horizontal="center" vertical="center"/>
    </xf>
    <xf numFmtId="0" fontId="263" fillId="308" borderId="210" xfId="0" applyFont="1" applyFill="1" applyBorder="1" applyAlignment="1">
      <alignment horizontal="center" vertical="center" wrapText="1"/>
    </xf>
    <xf numFmtId="0" fontId="0" fillId="309" borderId="211" xfId="0" applyFill="1" applyBorder="1" applyAlignment="1">
      <alignment horizontal="center" vertical="center" wrapText="1"/>
    </xf>
    <xf numFmtId="49" fontId="265" fillId="311" borderId="213" xfId="0" applyNumberFormat="1" applyFont="1" applyFill="1" applyBorder="1" applyAlignment="1">
      <alignment horizontal="center" vertical="center" wrapText="1"/>
    </xf>
    <xf numFmtId="167" fontId="266" fillId="312" borderId="0" xfId="0" applyNumberFormat="1" applyFont="1" applyFill="1" applyAlignment="1">
      <alignment horizontal="center" vertical="center"/>
    </xf>
    <xf numFmtId="0" fontId="267" fillId="313" borderId="0" xfId="0" applyFont="1" applyFill="1" applyAlignment="1">
      <alignment horizontal="center" wrapText="1"/>
    </xf>
    <xf numFmtId="0" fontId="268" fillId="314" borderId="214" xfId="0" applyFont="1" applyFill="1" applyBorder="1" applyAlignment="1">
      <alignment horizontal="center" vertical="center" wrapText="1"/>
    </xf>
    <xf numFmtId="0" fontId="269" fillId="315" borderId="215" xfId="0" applyFont="1" applyFill="1" applyBorder="1" applyAlignment="1">
      <alignment horizontal="center" vertical="center" wrapText="1"/>
    </xf>
    <xf numFmtId="0" fontId="0" fillId="317" borderId="0" xfId="0" applyFill="1" applyAlignment="1">
      <alignment horizontal="center" wrapText="1"/>
    </xf>
    <xf numFmtId="4" fontId="271" fillId="318" borderId="216" xfId="0" applyNumberFormat="1" applyFont="1" applyFill="1" applyBorder="1" applyAlignment="1">
      <alignment horizontal="center" vertical="center" wrapText="1"/>
    </xf>
    <xf numFmtId="165" fontId="272" fillId="319" borderId="0" xfId="0" applyNumberFormat="1" applyFont="1" applyFill="1" applyAlignment="1">
      <alignment horizontal="center" vertical="center"/>
    </xf>
    <xf numFmtId="0" fontId="273" fillId="320" borderId="217" xfId="0" applyFont="1" applyFill="1" applyBorder="1" applyAlignment="1">
      <alignment horizontal="center" vertical="center" wrapText="1"/>
    </xf>
    <xf numFmtId="165" fontId="274" fillId="321" borderId="0" xfId="0" applyNumberFormat="1" applyFont="1" applyFill="1" applyAlignment="1">
      <alignment horizontal="center" vertical="center"/>
    </xf>
    <xf numFmtId="0" fontId="0" fillId="323" borderId="218" xfId="0" applyFill="1" applyBorder="1" applyAlignment="1">
      <alignment horizontal="center" vertical="center" wrapText="1"/>
    </xf>
    <xf numFmtId="0" fontId="278" fillId="325" borderId="0" xfId="0" applyFont="1" applyFill="1" applyAlignment="1">
      <alignment horizontal="center" vertical="center"/>
    </xf>
    <xf numFmtId="0" fontId="279" fillId="326" borderId="0" xfId="0" applyFont="1" applyFill="1" applyAlignment="1">
      <alignment horizontal="center" vertical="center"/>
    </xf>
    <xf numFmtId="0" fontId="280" fillId="327" borderId="0" xfId="0" applyFont="1" applyFill="1" applyAlignment="1">
      <alignment horizontal="center" vertical="center"/>
    </xf>
    <xf numFmtId="0" fontId="0" fillId="328" borderId="0" xfId="0" applyFill="1" applyAlignment="1">
      <alignment horizontal="center" vertical="center" wrapText="1"/>
    </xf>
    <xf numFmtId="164" fontId="281" fillId="329" borderId="220" xfId="0" applyNumberFormat="1" applyFont="1" applyFill="1" applyBorder="1" applyAlignment="1">
      <alignment horizontal="center" vertical="center"/>
    </xf>
    <xf numFmtId="0" fontId="282" fillId="330" borderId="221" xfId="0" applyFont="1" applyFill="1" applyBorder="1" applyAlignment="1">
      <alignment horizontal="center" vertical="center" wrapText="1"/>
    </xf>
    <xf numFmtId="4" fontId="283" fillId="331" borderId="0" xfId="0" applyNumberFormat="1" applyFont="1" applyFill="1" applyAlignment="1">
      <alignment horizontal="right" vertical="center" wrapText="1"/>
    </xf>
    <xf numFmtId="0" fontId="285" fillId="333" borderId="223" xfId="0" applyFont="1" applyFill="1" applyBorder="1" applyAlignment="1">
      <alignment horizontal="center" vertical="center"/>
    </xf>
    <xf numFmtId="4" fontId="286" fillId="334" borderId="224" xfId="0" applyNumberFormat="1" applyFont="1" applyFill="1" applyBorder="1" applyAlignment="1">
      <alignment horizontal="center" vertical="center" wrapText="1"/>
    </xf>
    <xf numFmtId="0" fontId="287" fillId="335" borderId="0" xfId="0" applyFont="1" applyFill="1" applyAlignment="1">
      <alignment horizontal="center" wrapText="1"/>
    </xf>
    <xf numFmtId="4" fontId="290" fillId="338" borderId="226" xfId="0" applyNumberFormat="1" applyFont="1" applyFill="1" applyBorder="1" applyAlignment="1">
      <alignment horizontal="center" vertical="center" wrapText="1"/>
    </xf>
    <xf numFmtId="0" fontId="292" fillId="0" borderId="228" xfId="0" applyFont="1" applyBorder="1" applyAlignment="1">
      <alignment vertical="center"/>
    </xf>
    <xf numFmtId="0" fontId="293" fillId="0" borderId="229" xfId="0" applyFont="1" applyBorder="1" applyAlignment="1">
      <alignment horizontal="center" vertical="center"/>
    </xf>
    <xf numFmtId="0" fontId="0" fillId="0" borderId="230" xfId="0" applyBorder="1" applyAlignment="1">
      <alignment horizontal="center" vertical="center" wrapText="1"/>
    </xf>
    <xf numFmtId="0" fontId="294" fillId="0" borderId="0" xfId="0" applyFont="1" applyAlignment="1">
      <alignment horizontal="center" vertical="center"/>
    </xf>
    <xf numFmtId="0" fontId="295" fillId="339" borderId="231" xfId="0" applyFont="1" applyFill="1" applyBorder="1" applyAlignment="1">
      <alignment horizontal="center" vertical="center"/>
    </xf>
    <xf numFmtId="0" fontId="296" fillId="340" borderId="232" xfId="0" applyFont="1" applyFill="1" applyBorder="1" applyAlignment="1">
      <alignment horizontal="center" wrapText="1"/>
    </xf>
    <xf numFmtId="0" fontId="0" fillId="341" borderId="0" xfId="0" applyFill="1" applyAlignment="1">
      <alignment horizontal="center" vertical="center" wrapText="1"/>
    </xf>
    <xf numFmtId="164" fontId="297" fillId="342" borderId="0" xfId="0" applyNumberFormat="1" applyFont="1" applyFill="1" applyAlignment="1">
      <alignment horizontal="center" vertical="center"/>
    </xf>
    <xf numFmtId="0" fontId="298" fillId="343" borderId="233" xfId="0" applyFont="1" applyFill="1" applyBorder="1" applyAlignment="1">
      <alignment horizontal="center" vertical="center"/>
    </xf>
    <xf numFmtId="4" fontId="0" fillId="344" borderId="0" xfId="0" applyNumberFormat="1" applyFill="1" applyAlignment="1">
      <alignment horizontal="center" vertical="center" wrapText="1"/>
    </xf>
    <xf numFmtId="0" fontId="299" fillId="345" borderId="235" xfId="0" applyFont="1" applyFill="1" applyBorder="1" applyAlignment="1">
      <alignment horizontal="center" wrapText="1"/>
    </xf>
    <xf numFmtId="9" fontId="300" fillId="346" borderId="236" xfId="0" applyNumberFormat="1" applyFont="1" applyFill="1" applyBorder="1" applyAlignment="1">
      <alignment horizontal="center" vertical="center" wrapText="1"/>
    </xf>
    <xf numFmtId="0" fontId="301" fillId="347" borderId="237" xfId="0" applyFont="1" applyFill="1" applyBorder="1" applyAlignment="1">
      <alignment horizontal="center" vertical="center" wrapText="1"/>
    </xf>
    <xf numFmtId="0" fontId="305" fillId="0" borderId="240" xfId="0" applyFont="1" applyBorder="1" applyAlignment="1">
      <alignment horizontal="center" vertical="center"/>
    </xf>
    <xf numFmtId="4" fontId="306" fillId="351" borderId="241" xfId="0" applyNumberFormat="1" applyFont="1" applyFill="1" applyBorder="1" applyAlignment="1">
      <alignment horizontal="center" vertical="center" wrapText="1"/>
    </xf>
    <xf numFmtId="4" fontId="0" fillId="352" borderId="0" xfId="0" applyNumberFormat="1" applyFill="1" applyAlignment="1">
      <alignment horizontal="center" vertical="center" wrapText="1"/>
    </xf>
    <xf numFmtId="0" fontId="0" fillId="0" borderId="242" xfId="0" applyBorder="1" applyAlignment="1">
      <alignment vertical="center" wrapText="1"/>
    </xf>
    <xf numFmtId="4" fontId="307" fillId="353" borderId="243" xfId="0" applyNumberFormat="1" applyFont="1" applyFill="1" applyBorder="1" applyAlignment="1">
      <alignment horizontal="center" vertical="center" wrapText="1"/>
    </xf>
    <xf numFmtId="4" fontId="308" fillId="354" borderId="0" xfId="0" applyNumberFormat="1" applyFont="1" applyFill="1" applyAlignment="1">
      <alignment horizontal="right" vertical="center" wrapText="1"/>
    </xf>
    <xf numFmtId="0" fontId="309" fillId="355" borderId="244" xfId="0" applyFont="1" applyFill="1" applyBorder="1" applyAlignment="1">
      <alignment horizontal="center" vertical="center"/>
    </xf>
    <xf numFmtId="0" fontId="310" fillId="356" borderId="0" xfId="0" applyFont="1" applyFill="1" applyAlignment="1">
      <alignment horizontal="center" wrapText="1"/>
    </xf>
    <xf numFmtId="0" fontId="312" fillId="360" borderId="248" xfId="0" applyFont="1" applyFill="1" applyBorder="1" applyAlignment="1">
      <alignment horizontal="center" vertical="center"/>
    </xf>
    <xf numFmtId="164" fontId="313" fillId="361" borderId="249" xfId="0" applyNumberFormat="1" applyFont="1" applyFill="1" applyBorder="1" applyAlignment="1">
      <alignment horizontal="center" vertical="center"/>
    </xf>
    <xf numFmtId="0" fontId="314" fillId="362" borderId="0" xfId="0" applyFont="1" applyFill="1" applyAlignment="1">
      <alignment horizontal="center" wrapText="1"/>
    </xf>
    <xf numFmtId="0" fontId="315" fillId="363" borderId="0" xfId="0" applyNumberFormat="1" applyFont="1" applyFill="1" applyAlignment="1">
      <alignment horizontal="center" vertical="center"/>
    </xf>
    <xf numFmtId="165" fontId="319" fillId="367" borderId="0" xfId="0" applyNumberFormat="1" applyFont="1" applyFill="1" applyAlignment="1">
      <alignment horizontal="center" vertical="center"/>
    </xf>
    <xf numFmtId="165" fontId="320" fillId="368" borderId="0" xfId="0" applyNumberFormat="1" applyFont="1" applyFill="1" applyAlignment="1">
      <alignment horizontal="center" vertical="center"/>
    </xf>
    <xf numFmtId="0" fontId="321" fillId="369" borderId="0" xfId="0" applyFont="1" applyFill="1" applyAlignment="1">
      <alignment horizontal="center" wrapText="1"/>
    </xf>
    <xf numFmtId="0" fontId="325" fillId="373" borderId="254" xfId="0" applyFont="1" applyFill="1" applyBorder="1" applyAlignment="1">
      <alignment horizontal="center" vertical="center" wrapText="1"/>
    </xf>
    <xf numFmtId="0" fontId="0" fillId="0" borderId="255" xfId="0" applyBorder="1" applyAlignment="1">
      <alignment horizontal="center" vertical="center" wrapText="1"/>
    </xf>
    <xf numFmtId="0" fontId="326" fillId="374" borderId="0" xfId="0" applyFont="1" applyFill="1" applyAlignment="1">
      <alignment horizontal="center" wrapText="1"/>
    </xf>
    <xf numFmtId="0" fontId="327" fillId="375" borderId="256" xfId="0" applyFont="1" applyFill="1" applyBorder="1" applyAlignment="1">
      <alignment horizontal="center" vertical="center"/>
    </xf>
    <xf numFmtId="0" fontId="328" fillId="0" borderId="257" xfId="0" applyFont="1" applyBorder="1" applyAlignment="1">
      <alignment horizontal="right" vertical="center"/>
    </xf>
    <xf numFmtId="164" fontId="329" fillId="376" borderId="258" xfId="0" applyNumberFormat="1" applyFont="1" applyFill="1" applyBorder="1" applyAlignment="1">
      <alignment horizontal="center" vertical="center"/>
    </xf>
    <xf numFmtId="0" fontId="191" fillId="225" borderId="156" xfId="0" applyFont="1" applyFill="1" applyBorder="1" applyAlignment="1">
      <alignment horizontal="right" vertical="center"/>
    </xf>
    <xf numFmtId="0" fontId="189" fillId="223" borderId="154" xfId="0" applyFont="1" applyFill="1" applyBorder="1" applyAlignment="1">
      <alignment horizontal="right" vertical="center"/>
    </xf>
    <xf numFmtId="0" fontId="291" fillId="0" borderId="227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4" fontId="316" fillId="364" borderId="250" xfId="0" applyNumberFormat="1" applyFont="1" applyFill="1" applyBorder="1" applyAlignment="1">
      <alignment horizontal="right" vertical="center" wrapText="1"/>
    </xf>
    <xf numFmtId="4" fontId="251" fillId="295" borderId="202" xfId="0" applyNumberFormat="1" applyFont="1" applyFill="1" applyBorder="1" applyAlignment="1">
      <alignment horizontal="right" vertical="center" wrapText="1"/>
    </xf>
    <xf numFmtId="4" fontId="176" fillId="208" borderId="142" xfId="0" applyNumberFormat="1" applyFont="1" applyFill="1" applyBorder="1" applyAlignment="1">
      <alignment horizontal="right" vertical="center" wrapText="1"/>
    </xf>
    <xf numFmtId="4" fontId="165" fillId="193" borderId="130" xfId="0" applyNumberFormat="1" applyFont="1" applyFill="1" applyBorder="1" applyAlignment="1">
      <alignment horizontal="right" vertical="center" wrapText="1"/>
    </xf>
    <xf numFmtId="4" fontId="160" fillId="188" borderId="127" xfId="0" applyNumberFormat="1" applyFont="1" applyFill="1" applyBorder="1" applyAlignment="1">
      <alignment horizontal="right" vertical="center" wrapText="1"/>
    </xf>
    <xf numFmtId="4" fontId="209" fillId="244" borderId="171" xfId="0" applyNumberFormat="1" applyFont="1" applyFill="1" applyBorder="1" applyAlignment="1">
      <alignment horizontal="right" vertical="center" wrapText="1"/>
    </xf>
    <xf numFmtId="4" fontId="27" fillId="34" borderId="22" xfId="0" applyNumberFormat="1" applyFont="1" applyFill="1" applyBorder="1" applyAlignment="1">
      <alignment horizontal="right" vertical="center" wrapText="1"/>
    </xf>
    <xf numFmtId="4" fontId="180" fillId="212" borderId="146" xfId="0" applyNumberFormat="1" applyFont="1" applyFill="1" applyBorder="1" applyAlignment="1">
      <alignment horizontal="right" vertical="center" wrapText="1"/>
    </xf>
    <xf numFmtId="0" fontId="124" fillId="151" borderId="103" xfId="0" applyFont="1" applyFill="1" applyBorder="1" applyAlignment="1">
      <alignment horizontal="right" vertical="center" wrapText="1"/>
    </xf>
    <xf numFmtId="0" fontId="31" fillId="42" borderId="28" xfId="0" applyFont="1" applyFill="1" applyBorder="1" applyAlignment="1">
      <alignment horizontal="right" vertical="center" wrapText="1"/>
    </xf>
    <xf numFmtId="0" fontId="61" fillId="72" borderId="48" xfId="0" applyFont="1" applyFill="1" applyBorder="1" applyAlignment="1">
      <alignment horizontal="right" vertical="center" wrapText="1"/>
    </xf>
    <xf numFmtId="0" fontId="105" fillId="126" borderId="83" xfId="0" applyFont="1" applyFill="1" applyBorder="1" applyAlignment="1">
      <alignment horizontal="right" vertical="center" wrapText="1"/>
    </xf>
    <xf numFmtId="0" fontId="303" fillId="349" borderId="239" xfId="0" applyFont="1" applyFill="1" applyBorder="1" applyAlignment="1">
      <alignment horizontal="right" vertical="center" wrapText="1"/>
    </xf>
    <xf numFmtId="0" fontId="247" fillId="291" borderId="199" xfId="0" applyFont="1" applyFill="1" applyBorder="1" applyAlignment="1">
      <alignment horizontal="right" vertical="center" wrapText="1"/>
    </xf>
    <xf numFmtId="0" fontId="277" fillId="324" borderId="219" xfId="0" applyFont="1" applyFill="1" applyBorder="1" applyAlignment="1">
      <alignment horizontal="right" vertical="center" wrapText="1"/>
    </xf>
    <xf numFmtId="0" fontId="147" fillId="175" borderId="116" xfId="0" applyFont="1" applyFill="1" applyBorder="1" applyAlignment="1">
      <alignment horizontal="right" vertical="center" wrapText="1"/>
    </xf>
    <xf numFmtId="0" fontId="249" fillId="293" borderId="201" xfId="0" applyFont="1" applyFill="1" applyBorder="1" applyAlignment="1">
      <alignment horizontal="right" vertical="center" wrapText="1"/>
    </xf>
    <xf numFmtId="0" fontId="259" fillId="304" borderId="207" xfId="0" applyFont="1" applyFill="1" applyBorder="1" applyAlignment="1">
      <alignment horizontal="right" vertical="center" wrapText="1"/>
    </xf>
    <xf numFmtId="0" fontId="322" fillId="370" borderId="252" xfId="0" applyFont="1" applyFill="1" applyBorder="1" applyAlignment="1">
      <alignment horizontal="right" vertical="center" wrapText="1"/>
    </xf>
    <xf numFmtId="0" fontId="44" fillId="56" borderId="38" xfId="0" applyFont="1" applyFill="1" applyBorder="1" applyAlignment="1">
      <alignment horizontal="right" vertical="center" wrapText="1"/>
    </xf>
    <xf numFmtId="4" fontId="125" fillId="152" borderId="104" xfId="0" applyNumberFormat="1" applyFont="1" applyFill="1" applyBorder="1" applyAlignment="1">
      <alignment horizontal="right" vertical="center" wrapText="1"/>
    </xf>
    <xf numFmtId="4" fontId="171" fillId="201" borderId="138" xfId="0" applyNumberFormat="1" applyFont="1" applyFill="1" applyBorder="1" applyAlignment="1">
      <alignment horizontal="right" vertical="center" wrapText="1"/>
    </xf>
    <xf numFmtId="4" fontId="90" fillId="108" borderId="71" xfId="0" applyNumberFormat="1" applyFont="1" applyFill="1" applyBorder="1" applyAlignment="1">
      <alignment horizontal="right" vertical="center" wrapText="1"/>
    </xf>
    <xf numFmtId="4" fontId="284" fillId="332" borderId="222" xfId="0" applyNumberFormat="1" applyFont="1" applyFill="1" applyBorder="1" applyAlignment="1">
      <alignment horizontal="right" vertical="center" wrapText="1"/>
    </xf>
    <xf numFmtId="0" fontId="143" fillId="172" borderId="115" xfId="0" applyFont="1" applyFill="1" applyBorder="1" applyAlignment="1">
      <alignment horizontal="right" vertical="center" wrapText="1"/>
    </xf>
    <xf numFmtId="0" fontId="218" fillId="256" borderId="178" xfId="0" applyFont="1" applyFill="1" applyBorder="1" applyAlignment="1">
      <alignment horizontal="right" vertical="center" wrapText="1"/>
    </xf>
    <xf numFmtId="0" fontId="324" fillId="372" borderId="253" xfId="0" applyFont="1" applyFill="1" applyBorder="1" applyAlignment="1">
      <alignment horizontal="right" vertical="center" wrapText="1"/>
    </xf>
    <xf numFmtId="0" fontId="118" fillId="147" borderId="98" xfId="0" applyFont="1" applyFill="1" applyBorder="1" applyAlignment="1">
      <alignment horizontal="right" vertical="center" wrapText="1"/>
    </xf>
    <xf numFmtId="0" fontId="81" fillId="97" borderId="61" xfId="0" applyFont="1" applyFill="1" applyBorder="1" applyAlignment="1">
      <alignment horizontal="right" vertical="center" wrapText="1"/>
    </xf>
    <xf numFmtId="0" fontId="29" fillId="37" borderId="25" xfId="0" applyFont="1" applyFill="1" applyBorder="1" applyAlignment="1">
      <alignment horizontal="right" vertical="center" wrapText="1"/>
    </xf>
    <xf numFmtId="0" fontId="50" fillId="62" borderId="41" xfId="0" applyFont="1" applyFill="1" applyBorder="1" applyAlignment="1">
      <alignment horizontal="right" vertical="center" wrapText="1"/>
    </xf>
    <xf numFmtId="0" fontId="101" fillId="121" borderId="80" xfId="0" applyFont="1" applyFill="1" applyBorder="1" applyAlignment="1">
      <alignment horizontal="right" vertical="center" wrapText="1"/>
    </xf>
    <xf numFmtId="0" fontId="150" fillId="178" borderId="120" xfId="0" applyFont="1" applyFill="1" applyBorder="1" applyAlignment="1">
      <alignment horizontal="right" vertical="center" wrapText="1"/>
    </xf>
    <xf numFmtId="0" fontId="117" fillId="146" borderId="97" xfId="0" applyFont="1" applyFill="1" applyBorder="1" applyAlignment="1">
      <alignment horizontal="right" vertical="center" wrapText="1"/>
    </xf>
    <xf numFmtId="0" fontId="244" fillId="289" borderId="197" xfId="0" applyFont="1" applyFill="1" applyBorder="1" applyAlignment="1">
      <alignment horizontal="right" vertical="center" wrapText="1"/>
    </xf>
    <xf numFmtId="0" fontId="173" fillId="203" borderId="139" xfId="0" applyFont="1" applyFill="1" applyBorder="1" applyAlignment="1">
      <alignment horizontal="right" vertical="center" wrapText="1"/>
    </xf>
    <xf numFmtId="49" fontId="252" fillId="296" borderId="203" xfId="0" applyNumberFormat="1" applyFont="1" applyFill="1" applyBorder="1" applyAlignment="1">
      <alignment horizontal="right" vertical="center" wrapText="1"/>
    </xf>
    <xf numFmtId="49" fontId="151" fillId="179" borderId="121" xfId="0" applyNumberFormat="1" applyFont="1" applyFill="1" applyBorder="1" applyAlignment="1">
      <alignment horizontal="right" vertical="center" wrapText="1"/>
    </xf>
    <xf numFmtId="4" fontId="302" fillId="348" borderId="238" xfId="0" applyNumberFormat="1" applyFont="1" applyFill="1" applyBorder="1" applyAlignment="1">
      <alignment horizontal="right" vertical="center" wrapText="1"/>
    </xf>
    <xf numFmtId="4" fontId="20" fillId="24" borderId="16" xfId="0" applyNumberFormat="1" applyFont="1" applyFill="1" applyBorder="1" applyAlignment="1">
      <alignment horizontal="right" vertical="center" wrapText="1"/>
    </xf>
    <xf numFmtId="4" fontId="85" fillId="102" borderId="63" xfId="0" applyNumberFormat="1" applyFont="1" applyFill="1" applyBorder="1" applyAlignment="1">
      <alignment horizontal="right" vertical="center" wrapText="1"/>
    </xf>
    <xf numFmtId="4" fontId="156" fillId="184" borderId="125" xfId="0" applyNumberFormat="1" applyFont="1" applyFill="1" applyBorder="1" applyAlignment="1">
      <alignment horizontal="right" vertical="center" wrapText="1"/>
    </xf>
    <xf numFmtId="4" fontId="0" fillId="125" borderId="82" xfId="0" applyNumberFormat="1" applyFill="1" applyBorder="1" applyAlignment="1">
      <alignment horizontal="right" vertical="center" wrapText="1"/>
    </xf>
    <xf numFmtId="0" fontId="131" fillId="159" borderId="107" xfId="0" applyFont="1" applyFill="1" applyBorder="1" applyAlignment="1">
      <alignment horizontal="right" vertical="center" wrapText="1"/>
    </xf>
    <xf numFmtId="0" fontId="248" fillId="292" borderId="200" xfId="0" applyFont="1" applyFill="1" applyBorder="1" applyAlignment="1">
      <alignment horizontal="right" vertical="center" wrapText="1"/>
    </xf>
    <xf numFmtId="0" fontId="0" fillId="0" borderId="174" xfId="0" applyBorder="1" applyAlignment="1">
      <alignment horizontal="right" vertical="center" wrapText="1"/>
    </xf>
    <xf numFmtId="0" fontId="235" fillId="278" borderId="188" xfId="0" applyFont="1" applyFill="1" applyBorder="1" applyAlignment="1">
      <alignment horizontal="right" vertical="center" wrapText="1"/>
    </xf>
    <xf numFmtId="0" fontId="0" fillId="206" borderId="141" xfId="0" applyFill="1" applyBorder="1" applyAlignment="1">
      <alignment horizontal="right" vertical="center" wrapText="1"/>
    </xf>
    <xf numFmtId="4" fontId="233" fillId="274" borderId="0" xfId="0" applyNumberFormat="1" applyFont="1" applyFill="1" applyAlignment="1">
      <alignment horizontal="right" vertical="center" wrapText="1"/>
    </xf>
    <xf numFmtId="0" fontId="0" fillId="0" borderId="234" xfId="0" applyBorder="1" applyAlignment="1">
      <alignment horizontal="right" vertical="center" wrapText="1"/>
    </xf>
    <xf numFmtId="0" fontId="11" fillId="14" borderId="12" xfId="0" applyFont="1" applyFill="1" applyBorder="1" applyAlignment="1">
      <alignment horizontal="right" vertical="center"/>
    </xf>
    <xf numFmtId="0" fontId="89" fillId="107" borderId="70" xfId="0" applyFont="1" applyFill="1" applyBorder="1" applyAlignment="1">
      <alignment horizontal="right" vertical="center"/>
    </xf>
    <xf numFmtId="0" fontId="237" fillId="280" borderId="190" xfId="0" applyFont="1" applyFill="1" applyBorder="1" applyAlignment="1">
      <alignment horizontal="center" vertical="center"/>
    </xf>
    <xf numFmtId="0" fontId="0" fillId="128" borderId="84" xfId="0" applyFill="1" applyBorder="1" applyAlignment="1">
      <alignment horizontal="center" vertical="center" wrapText="1"/>
    </xf>
    <xf numFmtId="0" fontId="288" fillId="336" borderId="225" xfId="0" applyFont="1" applyFill="1" applyBorder="1" applyAlignment="1">
      <alignment horizontal="right" vertical="center"/>
    </xf>
    <xf numFmtId="0" fontId="257" fillId="302" borderId="206" xfId="0" applyFont="1" applyFill="1" applyBorder="1" applyAlignment="1">
      <alignment horizontal="right" vertical="center"/>
    </xf>
    <xf numFmtId="0" fontId="224" fillId="261" borderId="181" xfId="0" applyFont="1" applyFill="1" applyBorder="1" applyAlignment="1">
      <alignment horizontal="right" vertical="center" wrapText="1"/>
    </xf>
    <xf numFmtId="0" fontId="179" fillId="211" borderId="145" xfId="0" applyFont="1" applyFill="1" applyBorder="1" applyAlignment="1">
      <alignment horizontal="right" vertical="center" wrapText="1"/>
    </xf>
    <xf numFmtId="49" fontId="170" fillId="200" borderId="137" xfId="0" applyNumberFormat="1" applyFont="1" applyFill="1" applyBorder="1" applyAlignment="1">
      <alignment horizontal="right" vertical="center" wrapText="1"/>
    </xf>
    <xf numFmtId="49" fontId="5" fillId="7" borderId="6" xfId="0" applyNumberFormat="1" applyFont="1" applyFill="1" applyBorder="1" applyAlignment="1">
      <alignment horizontal="right" vertical="center" wrapText="1"/>
    </xf>
    <xf numFmtId="4" fontId="127" fillId="154" borderId="0" xfId="0" applyNumberFormat="1" applyFont="1" applyFill="1" applyAlignment="1">
      <alignment horizontal="right" vertical="center" wrapText="1"/>
    </xf>
    <xf numFmtId="4" fontId="308" fillId="354" borderId="0" xfId="0" applyNumberFormat="1" applyFont="1" applyFill="1" applyAlignment="1">
      <alignment horizontal="right" vertical="center" wrapText="1"/>
    </xf>
    <xf numFmtId="4" fontId="0" fillId="298" borderId="0" xfId="0" applyNumberFormat="1" applyFill="1" applyAlignment="1">
      <alignment horizontal="right" vertical="center" wrapText="1"/>
    </xf>
    <xf numFmtId="0" fontId="0" fillId="3" borderId="2" xfId="0" applyFill="1" applyBorder="1" applyAlignment="1">
      <alignment horizontal="right" vertical="center" wrapText="1"/>
    </xf>
    <xf numFmtId="0" fontId="121" fillId="0" borderId="101" xfId="0" applyFont="1" applyBorder="1" applyAlignment="1">
      <alignment horizontal="right" vertical="center" wrapText="1"/>
    </xf>
    <xf numFmtId="0" fontId="264" fillId="310" borderId="212" xfId="0" applyFont="1" applyFill="1" applyBorder="1" applyAlignment="1">
      <alignment horizontal="right" vertical="center" wrapText="1"/>
    </xf>
    <xf numFmtId="4" fontId="318" fillId="366" borderId="0" xfId="0" applyNumberFormat="1" applyFont="1" applyFill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/>
    </xf>
    <xf numFmtId="0" fontId="0" fillId="71" borderId="47" xfId="0" applyFill="1" applyBorder="1" applyAlignment="1">
      <alignment horizontal="right" vertical="center" wrapText="1"/>
    </xf>
    <xf numFmtId="0" fontId="157" fillId="185" borderId="126" xfId="0" applyFont="1" applyFill="1" applyBorder="1" applyAlignment="1">
      <alignment horizontal="center" vertical="center"/>
    </xf>
    <xf numFmtId="0" fontId="202" fillId="237" borderId="162" xfId="0" applyFont="1" applyFill="1" applyBorder="1" applyAlignment="1">
      <alignment horizontal="right" vertical="center" wrapText="1"/>
    </xf>
    <xf numFmtId="0" fontId="32" fillId="43" borderId="29" xfId="0" applyFont="1" applyFill="1" applyBorder="1" applyAlignment="1">
      <alignment horizontal="right" vertical="center" wrapText="1"/>
    </xf>
    <xf numFmtId="4" fontId="304" fillId="350" borderId="0" xfId="0" applyNumberFormat="1" applyFont="1" applyFill="1" applyAlignment="1">
      <alignment horizontal="right" vertical="center" wrapText="1"/>
    </xf>
    <xf numFmtId="4" fontId="0" fillId="198" borderId="0" xfId="0" applyNumberFormat="1" applyFill="1" applyAlignment="1">
      <alignment horizontal="right" vertical="center" wrapText="1"/>
    </xf>
    <xf numFmtId="4" fontId="228" fillId="267" borderId="184" xfId="0" applyNumberFormat="1" applyFont="1" applyFill="1" applyBorder="1" applyAlignment="1">
      <alignment horizontal="right" vertical="center" wrapText="1"/>
    </xf>
    <xf numFmtId="4" fontId="317" fillId="365" borderId="251" xfId="0" applyNumberFormat="1" applyFont="1" applyFill="1" applyBorder="1" applyAlignment="1">
      <alignment horizontal="right" vertical="center" wrapText="1"/>
    </xf>
    <xf numFmtId="4" fontId="260" fillId="305" borderId="208" xfId="0" applyNumberFormat="1" applyFont="1" applyFill="1" applyBorder="1" applyAlignment="1">
      <alignment horizontal="right" vertical="center" wrapText="1"/>
    </xf>
    <xf numFmtId="4" fontId="9" fillId="11" borderId="10" xfId="0" applyNumberFormat="1" applyFont="1" applyFill="1" applyBorder="1" applyAlignment="1">
      <alignment horizontal="right" vertical="center" wrapText="1"/>
    </xf>
    <xf numFmtId="9" fontId="88" fillId="106" borderId="69" xfId="0" applyNumberFormat="1" applyFont="1" applyFill="1" applyBorder="1" applyAlignment="1">
      <alignment horizontal="right" vertical="center" wrapText="1"/>
    </xf>
    <xf numFmtId="9" fontId="167" fillId="195" borderId="132" xfId="0" applyNumberFormat="1" applyFont="1" applyFill="1" applyBorder="1" applyAlignment="1">
      <alignment horizontal="right" vertical="center" wrapText="1"/>
    </xf>
    <xf numFmtId="0" fontId="38" fillId="49" borderId="33" xfId="0" applyFont="1" applyFill="1" applyBorder="1" applyAlignment="1">
      <alignment horizontal="right" vertical="center"/>
    </xf>
    <xf numFmtId="0" fontId="112" fillId="136" borderId="89" xfId="0" applyFont="1" applyFill="1" applyBorder="1" applyAlignment="1">
      <alignment horizontal="right" vertical="center"/>
    </xf>
    <xf numFmtId="0" fontId="177" fillId="209" borderId="143" xfId="0" applyFont="1" applyFill="1" applyBorder="1" applyAlignment="1">
      <alignment horizontal="center" vertical="center"/>
    </xf>
    <xf numFmtId="0" fontId="162" fillId="190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0" fillId="0" borderId="94" xfId="0" applyBorder="1" applyAlignment="1">
      <alignment vertical="center" wrapText="1"/>
    </xf>
    <xf numFmtId="0" fontId="0" fillId="359" borderId="247" xfId="0" applyFill="1" applyBorder="1" applyAlignment="1">
      <alignment horizontal="right" vertical="center" wrapText="1"/>
    </xf>
    <xf numFmtId="0" fontId="64" fillId="76" borderId="50" xfId="0" applyFont="1" applyFill="1" applyBorder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172" fillId="202" borderId="0" xfId="0" applyFont="1" applyFill="1" applyAlignment="1">
      <alignment horizontal="center" vertical="center" wrapText="1"/>
    </xf>
    <xf numFmtId="0" fontId="311" fillId="358" borderId="246" xfId="0" applyFont="1" applyFill="1" applyBorder="1" applyAlignment="1">
      <alignment horizontal="right" vertical="center" wrapText="1"/>
    </xf>
    <xf numFmtId="0" fontId="181" fillId="213" borderId="147" xfId="0" applyFont="1" applyFill="1" applyBorder="1" applyAlignment="1">
      <alignment horizontal="right" vertical="center" wrapText="1"/>
    </xf>
    <xf numFmtId="0" fontId="17" fillId="20" borderId="0" xfId="0" applyFont="1" applyFill="1" applyAlignment="1">
      <alignment horizontal="right" vertical="center" wrapText="1"/>
    </xf>
    <xf numFmtId="0" fontId="14" fillId="17" borderId="0" xfId="0" applyFont="1" applyFill="1" applyAlignment="1">
      <alignment horizontal="right" vertical="center" wrapText="1"/>
    </xf>
    <xf numFmtId="0" fontId="146" fillId="174" borderId="0" xfId="0" applyFont="1" applyFill="1" applyAlignment="1">
      <alignment horizontal="right" vertical="center" wrapText="1"/>
    </xf>
    <xf numFmtId="0" fontId="0" fillId="157" borderId="0" xfId="0" applyFill="1" applyAlignment="1">
      <alignment horizontal="right" vertical="center" wrapText="1"/>
    </xf>
    <xf numFmtId="4" fontId="45" fillId="57" borderId="39" xfId="0" applyNumberFormat="1" applyFont="1" applyFill="1" applyBorder="1" applyAlignment="1">
      <alignment horizontal="right" vertical="center" wrapText="1"/>
    </xf>
    <xf numFmtId="4" fontId="0" fillId="357" borderId="245" xfId="0" applyNumberFormat="1" applyFill="1" applyBorder="1" applyAlignment="1">
      <alignment horizontal="right" vertical="center" wrapText="1"/>
    </xf>
    <xf numFmtId="0" fontId="193" fillId="227" borderId="0" xfId="0" applyFont="1" applyFill="1" applyAlignment="1">
      <alignment horizontal="right" vertical="center" wrapText="1"/>
    </xf>
    <xf numFmtId="0" fontId="242" fillId="286" borderId="0" xfId="0" applyFont="1" applyFill="1" applyAlignment="1">
      <alignment horizontal="right" vertical="center" wrapText="1"/>
    </xf>
    <xf numFmtId="0" fontId="0" fillId="219" borderId="0" xfId="0" applyFill="1" applyAlignment="1">
      <alignment horizontal="right" vertical="center" wrapText="1"/>
    </xf>
    <xf numFmtId="0" fontId="113" fillId="141" borderId="93" xfId="0" applyFont="1" applyFill="1" applyBorder="1" applyAlignment="1">
      <alignment horizontal="center" vertical="center"/>
    </xf>
    <xf numFmtId="0" fontId="213" fillId="248" borderId="0" xfId="0" applyFont="1" applyFill="1" applyAlignment="1">
      <alignment horizontal="center" vertical="center"/>
    </xf>
    <xf numFmtId="0" fontId="262" fillId="307" borderId="0" xfId="0" applyFont="1" applyFill="1" applyAlignment="1">
      <alignment horizontal="center" vertical="center" wrapText="1"/>
    </xf>
    <xf numFmtId="0" fontId="56" fillId="0" borderId="45" xfId="0" applyFont="1" applyBorder="1" applyAlignment="1">
      <alignment horizontal="right" vertical="center"/>
    </xf>
    <xf numFmtId="0" fontId="207" fillId="0" borderId="168" xfId="0" applyFont="1" applyBorder="1" applyAlignment="1">
      <alignment horizontal="right" vertical="center"/>
    </xf>
    <xf numFmtId="0" fontId="159" fillId="187" borderId="0" xfId="0" applyFont="1" applyFill="1" applyAlignment="1">
      <alignment horizontal="right" vertical="center"/>
    </xf>
    <xf numFmtId="0" fontId="276" fillId="0" borderId="0" xfId="0" applyFont="1" applyAlignment="1">
      <alignment wrapText="1"/>
    </xf>
    <xf numFmtId="2" fontId="103" fillId="123" borderId="0" xfId="0" applyNumberFormat="1" applyFont="1" applyFill="1" applyAlignment="1">
      <alignment horizontal="right" vertical="center"/>
    </xf>
    <xf numFmtId="2" fontId="30" fillId="39" borderId="0" xfId="0" applyNumberFormat="1" applyFont="1" applyFill="1" applyAlignment="1">
      <alignment horizontal="right" vertical="center"/>
    </xf>
    <xf numFmtId="0" fontId="270" fillId="316" borderId="0" xfId="0" applyNumberFormat="1" applyFont="1" applyFill="1" applyAlignment="1">
      <alignment horizontal="right" vertical="center"/>
    </xf>
    <xf numFmtId="0" fontId="246" fillId="0" borderId="0" xfId="0" applyNumberFormat="1" applyFont="1" applyAlignment="1">
      <alignment wrapText="1"/>
    </xf>
    <xf numFmtId="0" fontId="275" fillId="322" borderId="0" xfId="0" applyNumberFormat="1" applyFont="1" applyFill="1" applyAlignment="1">
      <alignment horizontal="right" vertical="center"/>
    </xf>
    <xf numFmtId="49" fontId="24" fillId="30" borderId="0" xfId="0" applyNumberFormat="1" applyFont="1" applyFill="1" applyAlignment="1">
      <alignment horizontal="right" vertical="center"/>
    </xf>
    <xf numFmtId="49" fontId="54" fillId="0" borderId="0" xfId="0" applyNumberFormat="1" applyFont="1" applyAlignment="1">
      <alignment wrapText="1"/>
    </xf>
    <xf numFmtId="0" fontId="194" fillId="229" borderId="0" xfId="0" applyFont="1" applyFill="1" applyAlignment="1">
      <alignment horizontal="right" vertical="center"/>
    </xf>
    <xf numFmtId="0" fontId="212" fillId="247" borderId="0" xfId="0" applyFont="1" applyFill="1" applyAlignment="1">
      <alignment horizontal="right" vertical="center"/>
    </xf>
    <xf numFmtId="0" fontId="289" fillId="337" borderId="0" xfId="0" applyFont="1" applyFill="1" applyAlignment="1">
      <alignment horizontal="right" vertical="center"/>
    </xf>
    <xf numFmtId="0" fontId="66" fillId="80" borderId="0" xfId="0" applyFont="1" applyFill="1" applyAlignment="1">
      <alignment wrapText="1"/>
    </xf>
    <xf numFmtId="0" fontId="63" fillId="74" borderId="0" xfId="0" applyFont="1" applyFill="1" applyAlignment="1">
      <alignment horizontal="right" vertical="center"/>
    </xf>
    <xf numFmtId="0" fontId="93" fillId="111" borderId="0" xfId="0" applyFont="1" applyFill="1" applyAlignment="1">
      <alignment wrapText="1"/>
    </xf>
    <xf numFmtId="0" fontId="158" fillId="186" borderId="0" xfId="0" applyFont="1" applyFill="1" applyAlignment="1">
      <alignment horizontal="right" vertical="center"/>
    </xf>
    <xf numFmtId="0" fontId="16" fillId="19" borderId="0" xfId="0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57" fillId="67" borderId="0" xfId="0" applyNumberFormat="1" applyFont="1" applyFill="1" applyAlignment="1">
      <alignment horizontal="right" vertical="center"/>
    </xf>
    <xf numFmtId="0" fontId="86" fillId="0" borderId="0" xfId="0" applyNumberFormat="1" applyFont="1" applyAlignment="1">
      <alignment wrapText="1"/>
    </xf>
    <xf numFmtId="0" fontId="138" fillId="167" borderId="0" xfId="0" applyFont="1" applyFill="1" applyAlignment="1">
      <alignment horizontal="right" vertical="center"/>
    </xf>
    <xf numFmtId="0" fontId="34" fillId="45" borderId="0" xfId="0" applyFont="1" applyFill="1" applyAlignment="1">
      <alignment horizontal="right" vertical="center"/>
    </xf>
    <xf numFmtId="0" fontId="323" fillId="371" borderId="0" xfId="0" applyFont="1" applyFill="1" applyAlignment="1">
      <alignment horizontal="right" vertical="center"/>
    </xf>
    <xf numFmtId="0" fontId="46" fillId="58" borderId="0" xfId="0" applyFont="1" applyFill="1" applyAlignment="1">
      <alignment wrapText="1"/>
    </xf>
    <xf numFmtId="0" fontId="196" fillId="231" borderId="0" xfId="0" applyFont="1" applyFill="1" applyAlignment="1">
      <alignment horizontal="right" vertical="center"/>
    </xf>
    <xf numFmtId="0" fontId="114" fillId="143" borderId="0" xfId="0" applyFont="1" applyFill="1" applyAlignment="1">
      <alignment horizontal="right" vertical="center"/>
    </xf>
    <xf numFmtId="0" fontId="231" fillId="271" borderId="0" xfId="0" applyNumberFormat="1" applyFont="1" applyFill="1" applyAlignment="1">
      <alignment horizontal="right" vertical="center"/>
    </xf>
    <xf numFmtId="0" fontId="178" fillId="0" borderId="0" xfId="0" applyNumberFormat="1" applyFont="1" applyAlignment="1">
      <alignment wrapText="1"/>
    </xf>
    <xf numFmtId="0" fontId="229" fillId="268" borderId="0" xfId="0" applyFont="1" applyFill="1" applyAlignment="1">
      <alignment horizontal="right" vertical="center"/>
    </xf>
    <xf numFmtId="0" fontId="67" fillId="81" borderId="0" xfId="0" applyFont="1" applyFill="1" applyAlignment="1">
      <alignment wrapText="1"/>
    </xf>
    <xf numFmtId="0" fontId="0" fillId="0" borderId="0" xfId="0" applyAlignment="1">
      <alignment wrapText="1"/>
    </xf>
    <xf numFmtId="0" fontId="135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png"/><Relationship Id="rId18" Type="http://schemas.openxmlformats.org/officeDocument/2006/relationships/image" Target="../media/image27.png"/><Relationship Id="rId26" Type="http://schemas.openxmlformats.org/officeDocument/2006/relationships/image" Target="../media/image37.png"/><Relationship Id="rId39" Type="http://schemas.openxmlformats.org/officeDocument/2006/relationships/image" Target="../media/image3.png"/><Relationship Id="rId21" Type="http://schemas.openxmlformats.org/officeDocument/2006/relationships/image" Target="../media/image26.png"/><Relationship Id="rId34" Type="http://schemas.openxmlformats.org/officeDocument/2006/relationships/image" Target="../media/image20.png"/><Relationship Id="rId42" Type="http://schemas.openxmlformats.org/officeDocument/2006/relationships/image" Target="../media/image28.png"/><Relationship Id="rId47" Type="http://schemas.openxmlformats.org/officeDocument/2006/relationships/image" Target="../media/image19.png"/><Relationship Id="rId50" Type="http://schemas.openxmlformats.org/officeDocument/2006/relationships/image" Target="../media/image10.png"/><Relationship Id="rId7" Type="http://schemas.openxmlformats.org/officeDocument/2006/relationships/image" Target="../media/image51.png"/><Relationship Id="rId2" Type="http://schemas.openxmlformats.org/officeDocument/2006/relationships/image" Target="../media/image53.png"/><Relationship Id="rId16" Type="http://schemas.openxmlformats.org/officeDocument/2006/relationships/image" Target="../media/image61.png"/><Relationship Id="rId29" Type="http://schemas.openxmlformats.org/officeDocument/2006/relationships/image" Target="../media/image40.png"/><Relationship Id="rId11" Type="http://schemas.openxmlformats.org/officeDocument/2006/relationships/image" Target="../media/image56.png"/><Relationship Id="rId24" Type="http://schemas.openxmlformats.org/officeDocument/2006/relationships/image" Target="../media/image32.png"/><Relationship Id="rId32" Type="http://schemas.openxmlformats.org/officeDocument/2006/relationships/image" Target="../media/image39.png"/><Relationship Id="rId37" Type="http://schemas.openxmlformats.org/officeDocument/2006/relationships/image" Target="../media/image9.png"/><Relationship Id="rId40" Type="http://schemas.openxmlformats.org/officeDocument/2006/relationships/image" Target="../media/image4.png"/><Relationship Id="rId45" Type="http://schemas.openxmlformats.org/officeDocument/2006/relationships/image" Target="../media/image21.png"/><Relationship Id="rId5" Type="http://schemas.openxmlformats.org/officeDocument/2006/relationships/image" Target="../media/image46.png"/><Relationship Id="rId15" Type="http://schemas.openxmlformats.org/officeDocument/2006/relationships/image" Target="../media/image60.png"/><Relationship Id="rId23" Type="http://schemas.openxmlformats.org/officeDocument/2006/relationships/image" Target="../media/image38.png"/><Relationship Id="rId28" Type="http://schemas.openxmlformats.org/officeDocument/2006/relationships/image" Target="../media/image34.png"/><Relationship Id="rId36" Type="http://schemas.openxmlformats.org/officeDocument/2006/relationships/image" Target="../media/image8.png"/><Relationship Id="rId49" Type="http://schemas.openxmlformats.org/officeDocument/2006/relationships/image" Target="../media/image2.png"/><Relationship Id="rId10" Type="http://schemas.openxmlformats.org/officeDocument/2006/relationships/image" Target="../media/image13.png"/><Relationship Id="rId19" Type="http://schemas.openxmlformats.org/officeDocument/2006/relationships/image" Target="../media/image31.png"/><Relationship Id="rId31" Type="http://schemas.openxmlformats.org/officeDocument/2006/relationships/image" Target="../media/image49.png"/><Relationship Id="rId44" Type="http://schemas.openxmlformats.org/officeDocument/2006/relationships/image" Target="../media/image18.png"/><Relationship Id="rId4" Type="http://schemas.openxmlformats.org/officeDocument/2006/relationships/image" Target="../media/image54.png"/><Relationship Id="rId9" Type="http://schemas.openxmlformats.org/officeDocument/2006/relationships/image" Target="../media/image11.png"/><Relationship Id="rId14" Type="http://schemas.openxmlformats.org/officeDocument/2006/relationships/image" Target="../media/image59.png"/><Relationship Id="rId22" Type="http://schemas.openxmlformats.org/officeDocument/2006/relationships/image" Target="../media/image30.png"/><Relationship Id="rId27" Type="http://schemas.openxmlformats.org/officeDocument/2006/relationships/image" Target="../media/image43.png"/><Relationship Id="rId30" Type="http://schemas.openxmlformats.org/officeDocument/2006/relationships/image" Target="../media/image41.png"/><Relationship Id="rId35" Type="http://schemas.openxmlformats.org/officeDocument/2006/relationships/image" Target="../media/image7.png"/><Relationship Id="rId43" Type="http://schemas.openxmlformats.org/officeDocument/2006/relationships/image" Target="../media/image23.png"/><Relationship Id="rId48" Type="http://schemas.openxmlformats.org/officeDocument/2006/relationships/image" Target="../media/image5.png"/><Relationship Id="rId8" Type="http://schemas.openxmlformats.org/officeDocument/2006/relationships/image" Target="../media/image12.png"/><Relationship Id="rId3" Type="http://schemas.openxmlformats.org/officeDocument/2006/relationships/image" Target="../media/image45.png"/><Relationship Id="rId12" Type="http://schemas.openxmlformats.org/officeDocument/2006/relationships/image" Target="../media/image57.png"/><Relationship Id="rId17" Type="http://schemas.openxmlformats.org/officeDocument/2006/relationships/image" Target="../media/image22.png"/><Relationship Id="rId25" Type="http://schemas.openxmlformats.org/officeDocument/2006/relationships/image" Target="../media/image35.png"/><Relationship Id="rId33" Type="http://schemas.openxmlformats.org/officeDocument/2006/relationships/image" Target="../media/image1.png"/><Relationship Id="rId38" Type="http://schemas.openxmlformats.org/officeDocument/2006/relationships/image" Target="../media/image6.png"/><Relationship Id="rId46" Type="http://schemas.openxmlformats.org/officeDocument/2006/relationships/image" Target="../media/image24.png"/><Relationship Id="rId20" Type="http://schemas.openxmlformats.org/officeDocument/2006/relationships/image" Target="../media/image29.png"/><Relationship Id="rId41" Type="http://schemas.openxmlformats.org/officeDocument/2006/relationships/image" Target="../media/image25.png"/><Relationship Id="rId1" Type="http://schemas.openxmlformats.org/officeDocument/2006/relationships/image" Target="../media/image48.png"/><Relationship Id="rId6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325</xdr:row>
      <xdr:rowOff>95250</xdr:rowOff>
    </xdr:from>
    <xdr:ext cx="2438400" cy="1219200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791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325</xdr:row>
      <xdr:rowOff>95250</xdr:rowOff>
    </xdr:from>
    <xdr:ext cx="2438400" cy="1219200"/>
    <xdr:pic>
      <xdr:nvPicPr>
        <xdr:cNvPr id="3" name="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45092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325</xdr:row>
      <xdr:rowOff>95250</xdr:rowOff>
    </xdr:from>
    <xdr:ext cx="2438400" cy="1219200"/>
    <xdr:pic>
      <xdr:nvPicPr>
        <xdr:cNvPr id="4" name="image1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226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325</xdr:row>
      <xdr:rowOff>95250</xdr:rowOff>
    </xdr:from>
    <xdr:ext cx="2438400" cy="1219200"/>
    <xdr:pic>
      <xdr:nvPicPr>
        <xdr:cNvPr id="5" name="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603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325</xdr:row>
      <xdr:rowOff>95250</xdr:rowOff>
    </xdr:from>
    <xdr:ext cx="2438400" cy="1219200"/>
    <xdr:pic>
      <xdr:nvPicPr>
        <xdr:cNvPr id="6" name="image00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8959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325</xdr:row>
      <xdr:rowOff>95250</xdr:rowOff>
    </xdr:from>
    <xdr:ext cx="2438400" cy="1219200"/>
    <xdr:pic>
      <xdr:nvPicPr>
        <xdr:cNvPr id="7" name="image0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6302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325</xdr:row>
      <xdr:rowOff>95250</xdr:rowOff>
    </xdr:from>
    <xdr:ext cx="2438400" cy="1219200"/>
    <xdr:pic>
      <xdr:nvPicPr>
        <xdr:cNvPr id="8" name="image1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029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325</xdr:row>
      <xdr:rowOff>95250</xdr:rowOff>
    </xdr:from>
    <xdr:ext cx="2438400" cy="1219200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4486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325</xdr:row>
      <xdr:rowOff>95250</xdr:rowOff>
    </xdr:from>
    <xdr:ext cx="2438400" cy="1219200"/>
    <xdr:pic>
      <xdr:nvPicPr>
        <xdr:cNvPr id="10" name="image0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61734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325</xdr:row>
      <xdr:rowOff>95250</xdr:rowOff>
    </xdr:from>
    <xdr:ext cx="2438400" cy="1219200"/>
    <xdr:pic>
      <xdr:nvPicPr>
        <xdr:cNvPr id="11" name="image01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874520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78</xdr:row>
      <xdr:rowOff>114300</xdr:rowOff>
    </xdr:from>
    <xdr:ext cx="2438400" cy="1219200"/>
    <xdr:pic>
      <xdr:nvPicPr>
        <xdr:cNvPr id="12" name="image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89597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78</xdr:row>
      <xdr:rowOff>114300</xdr:rowOff>
    </xdr:from>
    <xdr:ext cx="2438400" cy="1219200"/>
    <xdr:pic>
      <xdr:nvPicPr>
        <xdr:cNvPr id="13" name="image0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0204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78</xdr:row>
      <xdr:rowOff>114300</xdr:rowOff>
    </xdr:from>
    <xdr:ext cx="2438400" cy="1219200"/>
    <xdr:pic>
      <xdr:nvPicPr>
        <xdr:cNvPr id="15" name="image07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30517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160</xdr:row>
      <xdr:rowOff>76200</xdr:rowOff>
    </xdr:from>
    <xdr:ext cx="2476500" cy="1238250"/>
    <xdr:pic>
      <xdr:nvPicPr>
        <xdr:cNvPr id="20" name="image19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4147125" y="33032700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160</xdr:row>
      <xdr:rowOff>76200</xdr:rowOff>
    </xdr:from>
    <xdr:ext cx="2476500" cy="1238250"/>
    <xdr:pic>
      <xdr:nvPicPr>
        <xdr:cNvPr id="21" name="image16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1575375" y="33032700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78</xdr:row>
      <xdr:rowOff>104775</xdr:rowOff>
    </xdr:from>
    <xdr:ext cx="2476500" cy="1238250"/>
    <xdr:pic>
      <xdr:nvPicPr>
        <xdr:cNvPr id="23" name="image21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6144875" y="16202025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243</xdr:row>
      <xdr:rowOff>104775</xdr:rowOff>
    </xdr:from>
    <xdr:ext cx="2438400" cy="1219200"/>
    <xdr:pic>
      <xdr:nvPicPr>
        <xdr:cNvPr id="24" name="image27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315944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243</xdr:row>
      <xdr:rowOff>104775</xdr:rowOff>
    </xdr:from>
    <xdr:ext cx="2438400" cy="1219200"/>
    <xdr:pic>
      <xdr:nvPicPr>
        <xdr:cNvPr id="25" name="image26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41661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243</xdr:row>
      <xdr:rowOff>95250</xdr:rowOff>
    </xdr:from>
    <xdr:ext cx="2438400" cy="1219200"/>
    <xdr:pic>
      <xdr:nvPicPr>
        <xdr:cNvPr id="26" name="image24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1307425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243</xdr:row>
      <xdr:rowOff>95250</xdr:rowOff>
    </xdr:from>
    <xdr:ext cx="2438400" cy="1219200"/>
    <xdr:pic>
      <xdr:nvPicPr>
        <xdr:cNvPr id="27" name="image22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888700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325</xdr:row>
      <xdr:rowOff>104775</xdr:rowOff>
    </xdr:from>
    <xdr:ext cx="2438400" cy="1219200"/>
    <xdr:pic>
      <xdr:nvPicPr>
        <xdr:cNvPr id="28" name="image23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314700" y="6697027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243</xdr:row>
      <xdr:rowOff>104775</xdr:rowOff>
    </xdr:from>
    <xdr:ext cx="2438400" cy="1219200"/>
    <xdr:pic>
      <xdr:nvPicPr>
        <xdr:cNvPr id="29" name="image28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61639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243</xdr:row>
      <xdr:rowOff>104775</xdr:rowOff>
    </xdr:from>
    <xdr:ext cx="2438400" cy="1219200"/>
    <xdr:pic>
      <xdr:nvPicPr>
        <xdr:cNvPr id="30" name="image2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10013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243</xdr:row>
      <xdr:rowOff>104775</xdr:rowOff>
    </xdr:from>
    <xdr:ext cx="2438400" cy="1219200"/>
    <xdr:pic>
      <xdr:nvPicPr>
        <xdr:cNvPr id="31" name="image25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362075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243</xdr:row>
      <xdr:rowOff>104775</xdr:rowOff>
    </xdr:from>
    <xdr:ext cx="2438400" cy="1219200"/>
    <xdr:pic>
      <xdr:nvPicPr>
        <xdr:cNvPr id="32" name="image30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3220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243</xdr:row>
      <xdr:rowOff>104775</xdr:rowOff>
    </xdr:from>
    <xdr:ext cx="2438400" cy="1219200"/>
    <xdr:pic>
      <xdr:nvPicPr>
        <xdr:cNvPr id="33" name="image31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33051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243</xdr:row>
      <xdr:rowOff>104775</xdr:rowOff>
    </xdr:from>
    <xdr:ext cx="2438400" cy="1219200"/>
    <xdr:pic>
      <xdr:nvPicPr>
        <xdr:cNvPr id="34" name="image32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88645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243</xdr:row>
      <xdr:rowOff>104775</xdr:rowOff>
    </xdr:from>
    <xdr:ext cx="2438400" cy="1219200"/>
    <xdr:pic>
      <xdr:nvPicPr>
        <xdr:cNvPr id="35" name="image33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845820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243</xdr:row>
      <xdr:rowOff>104775</xdr:rowOff>
    </xdr:from>
    <xdr:ext cx="2438400" cy="1219200"/>
    <xdr:pic>
      <xdr:nvPicPr>
        <xdr:cNvPr id="36" name="image42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87547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57150</xdr:colOff>
      <xdr:row>160</xdr:row>
      <xdr:rowOff>85725</xdr:rowOff>
    </xdr:from>
    <xdr:ext cx="2438400" cy="1219200"/>
    <xdr:pic>
      <xdr:nvPicPr>
        <xdr:cNvPr id="37" name="image34.pn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18719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160</xdr:row>
      <xdr:rowOff>85725</xdr:rowOff>
    </xdr:from>
    <xdr:ext cx="2438400" cy="1219200"/>
    <xdr:pic>
      <xdr:nvPicPr>
        <xdr:cNvPr id="38" name="image35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445317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66675</xdr:colOff>
      <xdr:row>160</xdr:row>
      <xdr:rowOff>76200</xdr:rowOff>
    </xdr:from>
    <xdr:ext cx="2438400" cy="1219200"/>
    <xdr:pic>
      <xdr:nvPicPr>
        <xdr:cNvPr id="39" name="image36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3930967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160</xdr:row>
      <xdr:rowOff>76200</xdr:rowOff>
    </xdr:from>
    <xdr:ext cx="2438400" cy="1219200"/>
    <xdr:pic>
      <xdr:nvPicPr>
        <xdr:cNvPr id="40" name="image43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130742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160</xdr:row>
      <xdr:rowOff>76200</xdr:rowOff>
    </xdr:from>
    <xdr:ext cx="2438400" cy="1219200"/>
    <xdr:pic>
      <xdr:nvPicPr>
        <xdr:cNvPr id="41" name="image37.pn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617345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160</xdr:row>
      <xdr:rowOff>85725</xdr:rowOff>
    </xdr:from>
    <xdr:ext cx="2438400" cy="1219200"/>
    <xdr:pic>
      <xdr:nvPicPr>
        <xdr:cNvPr id="42" name="image39.pn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588645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</xdr:colOff>
      <xdr:row>160</xdr:row>
      <xdr:rowOff>85725</xdr:rowOff>
    </xdr:from>
    <xdr:ext cx="2438400" cy="1219200"/>
    <xdr:pic>
      <xdr:nvPicPr>
        <xdr:cNvPr id="43" name="image38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4702492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160</xdr:row>
      <xdr:rowOff>76200</xdr:rowOff>
    </xdr:from>
    <xdr:ext cx="2438400" cy="1219200"/>
    <xdr:pic>
      <xdr:nvPicPr>
        <xdr:cNvPr id="44" name="image40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390775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160</xdr:row>
      <xdr:rowOff>76200</xdr:rowOff>
    </xdr:from>
    <xdr:ext cx="2438400" cy="1219200"/>
    <xdr:pic>
      <xdr:nvPicPr>
        <xdr:cNvPr id="45" name="image41.pn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367284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160</xdr:row>
      <xdr:rowOff>85725</xdr:rowOff>
    </xdr:from>
    <xdr:ext cx="2438400" cy="1219200"/>
    <xdr:pic>
      <xdr:nvPicPr>
        <xdr:cNvPr id="46" name="image45.pn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36017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160</xdr:row>
      <xdr:rowOff>76200</xdr:rowOff>
    </xdr:from>
    <xdr:ext cx="2438400" cy="1219200"/>
    <xdr:pic>
      <xdr:nvPicPr>
        <xdr:cNvPr id="47" name="image44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87452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160</xdr:row>
      <xdr:rowOff>85725</xdr:rowOff>
    </xdr:from>
    <xdr:ext cx="2438400" cy="1219200"/>
    <xdr:pic>
      <xdr:nvPicPr>
        <xdr:cNvPr id="49" name="image47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84582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78</xdr:row>
      <xdr:rowOff>104775</xdr:rowOff>
    </xdr:from>
    <xdr:ext cx="2438400" cy="1219200"/>
    <xdr:pic>
      <xdr:nvPicPr>
        <xdr:cNvPr id="50" name="image50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87356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160</xdr:row>
      <xdr:rowOff>76200</xdr:rowOff>
    </xdr:from>
    <xdr:ext cx="2438400" cy="1219200"/>
    <xdr:pic>
      <xdr:nvPicPr>
        <xdr:cNvPr id="51" name="image48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64414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160</xdr:row>
      <xdr:rowOff>76200</xdr:rowOff>
    </xdr:from>
    <xdr:ext cx="2438400" cy="1219200"/>
    <xdr:pic>
      <xdr:nvPicPr>
        <xdr:cNvPr id="52" name="image49.pn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02267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78</xdr:row>
      <xdr:rowOff>114300</xdr:rowOff>
    </xdr:from>
    <xdr:ext cx="2438400" cy="1219200"/>
    <xdr:pic>
      <xdr:nvPicPr>
        <xdr:cNvPr id="53" name="image51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36112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78</xdr:row>
      <xdr:rowOff>114300</xdr:rowOff>
    </xdr:from>
    <xdr:ext cx="2438400" cy="1219200"/>
    <xdr:pic>
      <xdr:nvPicPr>
        <xdr:cNvPr id="54" name="image52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84677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243</xdr:row>
      <xdr:rowOff>95250</xdr:rowOff>
    </xdr:from>
    <xdr:ext cx="2438400" cy="1219200"/>
    <xdr:pic>
      <xdr:nvPicPr>
        <xdr:cNvPr id="55" name="image54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6450925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160</xdr:row>
      <xdr:rowOff>85725</xdr:rowOff>
    </xdr:from>
    <xdr:ext cx="2438400" cy="1219200"/>
    <xdr:pic>
      <xdr:nvPicPr>
        <xdr:cNvPr id="56" name="image56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102042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160</xdr:row>
      <xdr:rowOff>85725</xdr:rowOff>
    </xdr:from>
    <xdr:ext cx="2438400" cy="1219200"/>
    <xdr:pic>
      <xdr:nvPicPr>
        <xdr:cNvPr id="58" name="image55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33147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325</xdr:row>
      <xdr:rowOff>95250</xdr:rowOff>
    </xdr:from>
    <xdr:ext cx="2438400" cy="1219200"/>
    <xdr:pic>
      <xdr:nvPicPr>
        <xdr:cNvPr id="59" name="image57.pn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1316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78</xdr:row>
      <xdr:rowOff>104775</xdr:rowOff>
    </xdr:from>
    <xdr:ext cx="2438400" cy="1219200"/>
    <xdr:pic>
      <xdr:nvPicPr>
        <xdr:cNvPr id="60" name="image58.png"/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3888700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78</xdr:row>
      <xdr:rowOff>104775</xdr:rowOff>
    </xdr:from>
    <xdr:ext cx="2438400" cy="1219200"/>
    <xdr:pic>
      <xdr:nvPicPr>
        <xdr:cNvPr id="61" name="image59.png"/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13264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78</xdr:row>
      <xdr:rowOff>104775</xdr:rowOff>
    </xdr:from>
    <xdr:ext cx="2438400" cy="1219200"/>
    <xdr:pic>
      <xdr:nvPicPr>
        <xdr:cNvPr id="62" name="image60.png"/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0226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78</xdr:row>
      <xdr:rowOff>104775</xdr:rowOff>
    </xdr:from>
    <xdr:ext cx="2438400" cy="1219200"/>
    <xdr:pic>
      <xdr:nvPicPr>
        <xdr:cNvPr id="63" name="image61.png"/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6460450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0</xdr:row>
      <xdr:rowOff>0</xdr:rowOff>
    </xdr:from>
    <xdr:to>
      <xdr:col>4</xdr:col>
      <xdr:colOff>1143000</xdr:colOff>
      <xdr:row>43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104775</xdr:colOff>
      <xdr:row>1</xdr:row>
      <xdr:rowOff>76200</xdr:rowOff>
    </xdr:from>
    <xdr:to>
      <xdr:col>9</xdr:col>
      <xdr:colOff>2525895</xdr:colOff>
      <xdr:row>1</xdr:row>
      <xdr:rowOff>1307699</xdr:rowOff>
    </xdr:to>
    <xdr:pic>
      <xdr:nvPicPr>
        <xdr:cNvPr id="1025" name="Picture 1024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343275" y="266700"/>
          <a:ext cx="20423370" cy="1231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134</xdr:row>
      <xdr:rowOff>495300</xdr:rowOff>
    </xdr:from>
    <xdr:ext cx="2438400" cy="1219200"/>
    <xdr:pic>
      <xdr:nvPicPr>
        <xdr:cNvPr id="2" name="image14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65</xdr:row>
      <xdr:rowOff>495300</xdr:rowOff>
    </xdr:from>
    <xdr:ext cx="2438400" cy="1219200"/>
    <xdr:pic>
      <xdr:nvPicPr>
        <xdr:cNvPr id="3" name="image12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65</xdr:row>
      <xdr:rowOff>495300</xdr:rowOff>
    </xdr:from>
    <xdr:ext cx="2438400" cy="1219200"/>
    <xdr:pic>
      <xdr:nvPicPr>
        <xdr:cNvPr id="4" name="image11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65</xdr:row>
      <xdr:rowOff>495300</xdr:rowOff>
    </xdr:from>
    <xdr:ext cx="2438400" cy="1219200"/>
    <xdr:pic>
      <xdr:nvPicPr>
        <xdr:cNvPr id="5" name="image11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65</xdr:row>
      <xdr:rowOff>495300</xdr:rowOff>
    </xdr:from>
    <xdr:ext cx="2438400" cy="1219200"/>
    <xdr:pic>
      <xdr:nvPicPr>
        <xdr:cNvPr id="6" name="image12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65</xdr:row>
      <xdr:rowOff>495300</xdr:rowOff>
    </xdr:from>
    <xdr:ext cx="2438400" cy="1219200"/>
    <xdr:pic>
      <xdr:nvPicPr>
        <xdr:cNvPr id="7" name="image12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65</xdr:row>
      <xdr:rowOff>495300</xdr:rowOff>
    </xdr:from>
    <xdr:ext cx="2438400" cy="1219200"/>
    <xdr:pic>
      <xdr:nvPicPr>
        <xdr:cNvPr id="8" name="image122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65</xdr:row>
      <xdr:rowOff>495300</xdr:rowOff>
    </xdr:from>
    <xdr:ext cx="2438400" cy="1219200"/>
    <xdr:pic>
      <xdr:nvPicPr>
        <xdr:cNvPr id="9" name="image13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65</xdr:row>
      <xdr:rowOff>495300</xdr:rowOff>
    </xdr:from>
    <xdr:ext cx="2438400" cy="1219200"/>
    <xdr:pic>
      <xdr:nvPicPr>
        <xdr:cNvPr id="10" name="image12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65</xdr:row>
      <xdr:rowOff>495300</xdr:rowOff>
    </xdr:from>
    <xdr:ext cx="2438400" cy="1219200"/>
    <xdr:pic>
      <xdr:nvPicPr>
        <xdr:cNvPr id="11" name="image12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0</xdr:row>
      <xdr:rowOff>342900</xdr:rowOff>
    </xdr:from>
    <xdr:ext cx="2438400" cy="1219200"/>
    <xdr:pic>
      <xdr:nvPicPr>
        <xdr:cNvPr id="12" name="image13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0</xdr:row>
      <xdr:rowOff>342900</xdr:rowOff>
    </xdr:from>
    <xdr:ext cx="2438400" cy="1219200"/>
    <xdr:pic>
      <xdr:nvPicPr>
        <xdr:cNvPr id="13" name="image129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0</xdr:row>
      <xdr:rowOff>342900</xdr:rowOff>
    </xdr:from>
    <xdr:ext cx="2438400" cy="1219200"/>
    <xdr:pic>
      <xdr:nvPicPr>
        <xdr:cNvPr id="14" name="image13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0</xdr:row>
      <xdr:rowOff>342900</xdr:rowOff>
    </xdr:from>
    <xdr:ext cx="2438400" cy="1219200"/>
    <xdr:pic>
      <xdr:nvPicPr>
        <xdr:cNvPr id="15" name="image127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0</xdr:row>
      <xdr:rowOff>342900</xdr:rowOff>
    </xdr:from>
    <xdr:ext cx="2438400" cy="1219200"/>
    <xdr:pic>
      <xdr:nvPicPr>
        <xdr:cNvPr id="16" name="image128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0</xdr:row>
      <xdr:rowOff>342900</xdr:rowOff>
    </xdr:from>
    <xdr:ext cx="2438400" cy="1219200"/>
    <xdr:pic>
      <xdr:nvPicPr>
        <xdr:cNvPr id="17" name="image130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207</xdr:row>
      <xdr:rowOff>495300</xdr:rowOff>
    </xdr:from>
    <xdr:ext cx="2438400" cy="1219200"/>
    <xdr:pic>
      <xdr:nvPicPr>
        <xdr:cNvPr id="18" name="image136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207</xdr:row>
      <xdr:rowOff>495300</xdr:rowOff>
    </xdr:from>
    <xdr:ext cx="2438400" cy="1219200"/>
    <xdr:pic>
      <xdr:nvPicPr>
        <xdr:cNvPr id="19" name="image140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134</xdr:row>
      <xdr:rowOff>495300</xdr:rowOff>
    </xdr:from>
    <xdr:ext cx="2438400" cy="1219200"/>
    <xdr:pic>
      <xdr:nvPicPr>
        <xdr:cNvPr id="20" name="image13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207</xdr:row>
      <xdr:rowOff>495300</xdr:rowOff>
    </xdr:from>
    <xdr:ext cx="2438400" cy="1219200"/>
    <xdr:pic>
      <xdr:nvPicPr>
        <xdr:cNvPr id="21" name="image137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207</xdr:row>
      <xdr:rowOff>495300</xdr:rowOff>
    </xdr:from>
    <xdr:ext cx="2438400" cy="1219200"/>
    <xdr:pic>
      <xdr:nvPicPr>
        <xdr:cNvPr id="22" name="image153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134</xdr:row>
      <xdr:rowOff>495300</xdr:rowOff>
    </xdr:from>
    <xdr:ext cx="2438400" cy="1219200"/>
    <xdr:pic>
      <xdr:nvPicPr>
        <xdr:cNvPr id="23" name="image139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134</xdr:row>
      <xdr:rowOff>495300</xdr:rowOff>
    </xdr:from>
    <xdr:ext cx="2438400" cy="1219200"/>
    <xdr:pic>
      <xdr:nvPicPr>
        <xdr:cNvPr id="24" name="image141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134</xdr:row>
      <xdr:rowOff>495300</xdr:rowOff>
    </xdr:from>
    <xdr:ext cx="2438400" cy="1219200"/>
    <xdr:pic>
      <xdr:nvPicPr>
        <xdr:cNvPr id="25" name="image138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134</xdr:row>
      <xdr:rowOff>495300</xdr:rowOff>
    </xdr:from>
    <xdr:ext cx="2438400" cy="1219200"/>
    <xdr:pic>
      <xdr:nvPicPr>
        <xdr:cNvPr id="26" name="image144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134</xdr:row>
      <xdr:rowOff>495300</xdr:rowOff>
    </xdr:from>
    <xdr:ext cx="2438400" cy="1219200"/>
    <xdr:pic>
      <xdr:nvPicPr>
        <xdr:cNvPr id="27" name="image14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134</xdr:row>
      <xdr:rowOff>495300</xdr:rowOff>
    </xdr:from>
    <xdr:ext cx="2438400" cy="1219200"/>
    <xdr:pic>
      <xdr:nvPicPr>
        <xdr:cNvPr id="28" name="image151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134</xdr:row>
      <xdr:rowOff>495300</xdr:rowOff>
    </xdr:from>
    <xdr:ext cx="2438400" cy="1219200"/>
    <xdr:pic>
      <xdr:nvPicPr>
        <xdr:cNvPr id="29" name="image150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134</xdr:row>
      <xdr:rowOff>495300</xdr:rowOff>
    </xdr:from>
    <xdr:ext cx="2438400" cy="1219200"/>
    <xdr:pic>
      <xdr:nvPicPr>
        <xdr:cNvPr id="30" name="image146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134</xdr:row>
      <xdr:rowOff>495300</xdr:rowOff>
    </xdr:from>
    <xdr:ext cx="2438400" cy="1219200"/>
    <xdr:pic>
      <xdr:nvPicPr>
        <xdr:cNvPr id="31" name="image143.pn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134</xdr:row>
      <xdr:rowOff>495300</xdr:rowOff>
    </xdr:from>
    <xdr:ext cx="2438400" cy="1219200"/>
    <xdr:pic>
      <xdr:nvPicPr>
        <xdr:cNvPr id="32" name="image148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134</xdr:row>
      <xdr:rowOff>495300</xdr:rowOff>
    </xdr:from>
    <xdr:ext cx="2438400" cy="1219200"/>
    <xdr:pic>
      <xdr:nvPicPr>
        <xdr:cNvPr id="33" name="image158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278</xdr:row>
      <xdr:rowOff>495300</xdr:rowOff>
    </xdr:from>
    <xdr:ext cx="2438400" cy="1219200"/>
    <xdr:pic>
      <xdr:nvPicPr>
        <xdr:cNvPr id="34" name="image159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207</xdr:row>
      <xdr:rowOff>495300</xdr:rowOff>
    </xdr:from>
    <xdr:ext cx="2438400" cy="1219200"/>
    <xdr:pic>
      <xdr:nvPicPr>
        <xdr:cNvPr id="35" name="image155.pn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278</xdr:row>
      <xdr:rowOff>495300</xdr:rowOff>
    </xdr:from>
    <xdr:ext cx="2438400" cy="1219200"/>
    <xdr:pic>
      <xdr:nvPicPr>
        <xdr:cNvPr id="36" name="image149.pn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278</xdr:row>
      <xdr:rowOff>495300</xdr:rowOff>
    </xdr:from>
    <xdr:ext cx="2438400" cy="1219200"/>
    <xdr:pic>
      <xdr:nvPicPr>
        <xdr:cNvPr id="37" name="image152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278</xdr:row>
      <xdr:rowOff>495300</xdr:rowOff>
    </xdr:from>
    <xdr:ext cx="2438400" cy="1219200"/>
    <xdr:pic>
      <xdr:nvPicPr>
        <xdr:cNvPr id="38" name="image147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278</xdr:row>
      <xdr:rowOff>495300</xdr:rowOff>
    </xdr:from>
    <xdr:ext cx="2438400" cy="1219200"/>
    <xdr:pic>
      <xdr:nvPicPr>
        <xdr:cNvPr id="39" name="image154.pn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278</xdr:row>
      <xdr:rowOff>495300</xdr:rowOff>
    </xdr:from>
    <xdr:ext cx="2438400" cy="1219200"/>
    <xdr:pic>
      <xdr:nvPicPr>
        <xdr:cNvPr id="40" name="image162.pn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278</xdr:row>
      <xdr:rowOff>495300</xdr:rowOff>
    </xdr:from>
    <xdr:ext cx="2438400" cy="1219200"/>
    <xdr:pic>
      <xdr:nvPicPr>
        <xdr:cNvPr id="41" name="image169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207</xdr:row>
      <xdr:rowOff>495300</xdr:rowOff>
    </xdr:from>
    <xdr:ext cx="2438400" cy="1219200"/>
    <xdr:pic>
      <xdr:nvPicPr>
        <xdr:cNvPr id="42" name="image156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207</xdr:row>
      <xdr:rowOff>495300</xdr:rowOff>
    </xdr:from>
    <xdr:ext cx="2438400" cy="1219200"/>
    <xdr:pic>
      <xdr:nvPicPr>
        <xdr:cNvPr id="43" name="image161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207</xdr:row>
      <xdr:rowOff>495300</xdr:rowOff>
    </xdr:from>
    <xdr:ext cx="2438400" cy="1219200"/>
    <xdr:pic>
      <xdr:nvPicPr>
        <xdr:cNvPr id="44" name="image164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207</xdr:row>
      <xdr:rowOff>495300</xdr:rowOff>
    </xdr:from>
    <xdr:ext cx="2438400" cy="1219200"/>
    <xdr:pic>
      <xdr:nvPicPr>
        <xdr:cNvPr id="45" name="image157.pn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278</xdr:row>
      <xdr:rowOff>495300</xdr:rowOff>
    </xdr:from>
    <xdr:ext cx="2438400" cy="1219200"/>
    <xdr:pic>
      <xdr:nvPicPr>
        <xdr:cNvPr id="46" name="image160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207</xdr:row>
      <xdr:rowOff>495300</xdr:rowOff>
    </xdr:from>
    <xdr:ext cx="2438400" cy="1219200"/>
    <xdr:pic>
      <xdr:nvPicPr>
        <xdr:cNvPr id="47" name="image167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207</xdr:row>
      <xdr:rowOff>495300</xdr:rowOff>
    </xdr:from>
    <xdr:ext cx="2438400" cy="1219200"/>
    <xdr:pic>
      <xdr:nvPicPr>
        <xdr:cNvPr id="48" name="image168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278</xdr:row>
      <xdr:rowOff>495300</xdr:rowOff>
    </xdr:from>
    <xdr:ext cx="2438400" cy="1219200"/>
    <xdr:pic>
      <xdr:nvPicPr>
        <xdr:cNvPr id="49" name="image163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278</xdr:row>
      <xdr:rowOff>495300</xdr:rowOff>
    </xdr:from>
    <xdr:ext cx="2438400" cy="1219200"/>
    <xdr:pic>
      <xdr:nvPicPr>
        <xdr:cNvPr id="50" name="image165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278</xdr:row>
      <xdr:rowOff>495300</xdr:rowOff>
    </xdr:from>
    <xdr:ext cx="2438400" cy="1219200"/>
    <xdr:pic>
      <xdr:nvPicPr>
        <xdr:cNvPr id="51" name="image166.pn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0</xdr:row>
      <xdr:rowOff>0</xdr:rowOff>
    </xdr:from>
    <xdr:to>
      <xdr:col>4</xdr:col>
      <xdr:colOff>1143000</xdr:colOff>
      <xdr:row>41</xdr:row>
      <xdr:rowOff>95250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4"/>
  <sheetViews>
    <sheetView tabSelected="1" workbookViewId="0">
      <pane xSplit="2" topLeftCell="C1" activePane="topRight" state="frozen"/>
      <selection pane="topRight" activeCell="S166" sqref="S166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38.5703125" customWidth="1"/>
  </cols>
  <sheetData>
    <row r="1" spans="1:26" ht="15" customHeight="1" x14ac:dyDescent="0.2">
      <c r="A1" s="291" t="s">
        <v>0</v>
      </c>
      <c r="B1" s="292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6</v>
      </c>
      <c r="I1" s="288" t="s">
        <v>7</v>
      </c>
      <c r="J1" s="288" t="s">
        <v>8</v>
      </c>
      <c r="K1" s="239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12.5" customHeight="1" x14ac:dyDescent="0.2">
      <c r="A2" s="293"/>
      <c r="B2" s="294"/>
      <c r="C2" s="121"/>
      <c r="D2" s="142"/>
      <c r="E2" s="142"/>
      <c r="F2" s="81"/>
      <c r="G2" s="77"/>
      <c r="H2" s="258"/>
      <c r="I2" s="258"/>
      <c r="J2" s="258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295" t="s">
        <v>9</v>
      </c>
      <c r="B3" s="296"/>
      <c r="C3" s="271">
        <v>0.45</v>
      </c>
      <c r="D3" s="125">
        <v>0.65</v>
      </c>
      <c r="E3" s="125">
        <v>0.65</v>
      </c>
      <c r="F3" s="125">
        <v>0.85</v>
      </c>
      <c r="G3" s="125">
        <v>0.65</v>
      </c>
      <c r="H3" s="125">
        <v>0.85</v>
      </c>
      <c r="I3" s="125">
        <v>0.85</v>
      </c>
      <c r="J3" s="125">
        <v>0.85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297" t="s">
        <v>10</v>
      </c>
      <c r="B4" s="298"/>
      <c r="C4" s="44">
        <v>0.2</v>
      </c>
      <c r="D4" s="158">
        <v>0.3</v>
      </c>
      <c r="E4" s="158">
        <v>0.3</v>
      </c>
      <c r="F4" s="158">
        <v>0.45</v>
      </c>
      <c r="G4" s="158">
        <v>0.3</v>
      </c>
      <c r="H4" s="158">
        <v>0.45</v>
      </c>
      <c r="I4" s="158">
        <v>0.45</v>
      </c>
      <c r="J4" s="158">
        <v>0.45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299" t="s">
        <v>11</v>
      </c>
      <c r="B5" s="300"/>
      <c r="C5" s="66">
        <v>38.700000000000003</v>
      </c>
      <c r="D5" s="274">
        <v>47.5</v>
      </c>
      <c r="E5" s="274">
        <v>40.799999999999997</v>
      </c>
      <c r="F5" s="274">
        <v>53.7</v>
      </c>
      <c r="G5" s="274">
        <v>16.100000000000001</v>
      </c>
      <c r="H5" s="274">
        <v>40.1</v>
      </c>
      <c r="I5" s="274">
        <v>41.2</v>
      </c>
      <c r="J5" s="274">
        <v>102.5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01" t="s">
        <v>12</v>
      </c>
      <c r="B6" s="302"/>
      <c r="C6" s="222">
        <v>48.3</v>
      </c>
      <c r="D6" s="162">
        <v>59.4</v>
      </c>
      <c r="E6" s="162">
        <v>51</v>
      </c>
      <c r="F6" s="162">
        <v>67.2</v>
      </c>
      <c r="G6" s="162">
        <v>20.100000000000001</v>
      </c>
      <c r="H6" s="162">
        <v>50.1</v>
      </c>
      <c r="I6" s="162">
        <v>51.5</v>
      </c>
      <c r="J6" s="162">
        <v>128.1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295" t="s">
        <v>13</v>
      </c>
      <c r="B7" s="296"/>
      <c r="C7" s="271">
        <f>(C5*C13)*C14</f>
        <v>232.20000000000002</v>
      </c>
      <c r="D7" s="125">
        <f>(D5*D13)*D14</f>
        <v>47.5</v>
      </c>
      <c r="E7" s="125">
        <f>(E5*E13)*E14</f>
        <v>40.799999999999997</v>
      </c>
      <c r="F7" s="125">
        <f>(F5*F13)*F14</f>
        <v>161.10000000000002</v>
      </c>
      <c r="G7" s="125">
        <f>((G45*G5)*G13)*G14</f>
        <v>40.25</v>
      </c>
      <c r="H7" s="125">
        <f>(H5*H13)*H14</f>
        <v>40.1</v>
      </c>
      <c r="I7" s="125">
        <f>(I5*I13)*I14</f>
        <v>41.2</v>
      </c>
      <c r="J7" s="125">
        <f>(J5*J13)*J14</f>
        <v>102.5</v>
      </c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297" t="s">
        <v>14</v>
      </c>
      <c r="B8" s="298"/>
      <c r="C8" s="44">
        <f>(C6*C13)*C14</f>
        <v>289.79999999999995</v>
      </c>
      <c r="D8" s="158">
        <f>(D6*D13)*D14</f>
        <v>59.4</v>
      </c>
      <c r="E8" s="158">
        <f>(E6*E13)*E14</f>
        <v>51</v>
      </c>
      <c r="F8" s="158">
        <f>(F6*F13)*F14</f>
        <v>201.60000000000002</v>
      </c>
      <c r="G8" s="158">
        <f>((G45*G6)*G13)*G14</f>
        <v>50.25</v>
      </c>
      <c r="H8" s="158">
        <v>50.1</v>
      </c>
      <c r="I8" s="158">
        <f>(I6*I13)*I14</f>
        <v>51.5</v>
      </c>
      <c r="J8" s="158">
        <f>(J6*J13)*J14</f>
        <v>128.1</v>
      </c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03" t="s">
        <v>15</v>
      </c>
      <c r="B9" s="304"/>
      <c r="C9" s="82">
        <v>36</v>
      </c>
      <c r="D9" s="169">
        <v>50</v>
      </c>
      <c r="E9" s="169">
        <v>25</v>
      </c>
      <c r="F9" s="169">
        <v>24</v>
      </c>
      <c r="G9" s="169">
        <v>100</v>
      </c>
      <c r="H9" s="169">
        <v>40</v>
      </c>
      <c r="I9" s="169" t="s">
        <v>16</v>
      </c>
      <c r="J9" s="169">
        <v>40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05" t="s">
        <v>17</v>
      </c>
      <c r="B10" s="306"/>
      <c r="C10" s="149">
        <v>360</v>
      </c>
      <c r="D10" s="243">
        <v>400</v>
      </c>
      <c r="E10" s="243">
        <v>275</v>
      </c>
      <c r="F10" s="243">
        <v>168</v>
      </c>
      <c r="G10" s="243">
        <v>600</v>
      </c>
      <c r="H10" s="243">
        <v>320</v>
      </c>
      <c r="I10" s="243" t="s">
        <v>18</v>
      </c>
      <c r="J10" s="243">
        <v>280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07" t="s">
        <v>19</v>
      </c>
      <c r="B11" s="308"/>
      <c r="C11" s="60">
        <v>468</v>
      </c>
      <c r="D11" s="224">
        <v>500</v>
      </c>
      <c r="E11" s="224">
        <v>350</v>
      </c>
      <c r="F11" s="224">
        <v>216</v>
      </c>
      <c r="G11" s="224">
        <v>800</v>
      </c>
      <c r="H11" s="224">
        <v>400</v>
      </c>
      <c r="I11" s="224" t="s">
        <v>18</v>
      </c>
      <c r="J11" s="224">
        <v>360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09" t="s">
        <v>20</v>
      </c>
      <c r="B12" s="31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600</v>
      </c>
      <c r="I12" s="178">
        <v>800</v>
      </c>
      <c r="J12" s="178">
        <v>600</v>
      </c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11" t="s">
        <v>21</v>
      </c>
      <c r="B13" s="31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64">
        <v>1</v>
      </c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13" t="s">
        <v>22</v>
      </c>
      <c r="B14" s="314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30">
        <v>1</v>
      </c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15" t="s">
        <v>23</v>
      </c>
      <c r="B15" s="316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1.5</v>
      </c>
      <c r="I15" s="256">
        <v>5</v>
      </c>
      <c r="J15" s="256">
        <v>1.5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17" t="s">
        <v>24</v>
      </c>
      <c r="B16" s="318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>
        <v>0.83</v>
      </c>
      <c r="I16" s="200">
        <v>4</v>
      </c>
      <c r="J16" s="200">
        <v>0.83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295" t="s">
        <v>25</v>
      </c>
      <c r="B17" s="296"/>
      <c r="C17" s="271">
        <f>(C5*C9)/(((C9/C14)*C49)+((C9-(C9/C14))*(60/C12)))</f>
        <v>300.49411764705883</v>
      </c>
      <c r="D17" s="125">
        <f>(D5*D12)/60</f>
        <v>514.58333333333337</v>
      </c>
      <c r="E17" s="125">
        <f>(E5*E12)/60</f>
        <v>374</v>
      </c>
      <c r="F17" s="125">
        <f>(F5*F9)/(((F9/F14)*F49)+((F9-(F9/F14))*(60/F12)))</f>
        <v>596.66666666666674</v>
      </c>
      <c r="G17" s="125" t="s">
        <v>26</v>
      </c>
      <c r="H17" s="125">
        <f>((7*H7)+(H7*H45))/((60/H12)*8)</f>
        <v>601.5</v>
      </c>
      <c r="I17" s="125">
        <f>(I5*I12)/60</f>
        <v>549.33333333333337</v>
      </c>
      <c r="J17" s="125">
        <f>(J5*J12)/60</f>
        <v>1025</v>
      </c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297" t="s">
        <v>27</v>
      </c>
      <c r="B18" s="298"/>
      <c r="C18" s="44">
        <f>(C6*C9)/(((C9/C14)*C49)+((C9-(C9/C14))*(60/C12)))</f>
        <v>375.03529411764703</v>
      </c>
      <c r="D18" s="158">
        <f>(D6*D12)/60</f>
        <v>643.5</v>
      </c>
      <c r="E18" s="158">
        <f>(E6*E12)/60</f>
        <v>467.5</v>
      </c>
      <c r="F18" s="158">
        <f>(F6*F9)/(((F9/F14)*F49)+((F9-(F9/F14))*(60/F12)))</f>
        <v>746.66666666666674</v>
      </c>
      <c r="G18" s="158" t="s">
        <v>26</v>
      </c>
      <c r="H18" s="158">
        <f>((7*H8)+(H8*H45))/((60/H12)*8)</f>
        <v>751.5</v>
      </c>
      <c r="I18" s="158">
        <f>(I6*I12)/60</f>
        <v>686.66666666666663</v>
      </c>
      <c r="J18" s="158">
        <f>(J6*J12)/60</f>
        <v>1281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299" t="s">
        <v>28</v>
      </c>
      <c r="B19" s="300"/>
      <c r="C19" s="66">
        <f>(C5*C9)/((((C9/C14)*C49)+((C9-(C9/C14))*(60/C12)))+C15)</f>
        <v>261.07666098807493</v>
      </c>
      <c r="D19" s="274">
        <f>(D5*D9) / ((D9/(D12/60))+D15)</f>
        <v>388.36477987421387</v>
      </c>
      <c r="E19" s="274">
        <f>(E5*E9) / ((E9/(E12/60))+E15)</f>
        <v>297.61273209549063</v>
      </c>
      <c r="F19" s="274">
        <f>(F5*F9)/((((F9/F14)*F49)+((F9-(F9/F14))*(60/F12)))+F15)</f>
        <v>450.62937062937067</v>
      </c>
      <c r="G19" s="274" t="s">
        <v>26</v>
      </c>
      <c r="H19" s="274">
        <v>416.73</v>
      </c>
      <c r="I19" s="274">
        <f>(I5*30) / ((((60/I12)*30)+(100/30))+I15)</f>
        <v>116.78740157480314</v>
      </c>
      <c r="J19" s="274">
        <f>(J5*(J9/J62)) / (((J9/J62)/(J12/60))+J15)</f>
        <v>585.71428571428567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01" t="s">
        <v>29</v>
      </c>
      <c r="B20" s="302"/>
      <c r="C20" s="222">
        <f>(C6*C9)/((((C9/C14)*C49)+((C9-(C9/C14))*(60/C12)))+C15)</f>
        <v>325.83986371379893</v>
      </c>
      <c r="D20" s="162">
        <f>(D6*D9) / ((D9/(D12/60))+D15)</f>
        <v>485.66037735849062</v>
      </c>
      <c r="E20" s="162">
        <f>(E6*E9) / ((E9/(E12/60))+E15)</f>
        <v>372.01591511936334</v>
      </c>
      <c r="F20" s="162">
        <f>(F6*F9)/((((F9/F14)*F49)+((F9-(F9/F14))*(60/F12)))+F15)</f>
        <v>563.91608391608395</v>
      </c>
      <c r="G20" s="162" t="s">
        <v>26</v>
      </c>
      <c r="H20" s="162">
        <v>520.91</v>
      </c>
      <c r="I20" s="162">
        <f>(I6*40) / ((((60/I12)*40)+(100/30))+I15)</f>
        <v>181.76470588235293</v>
      </c>
      <c r="J20" s="162">
        <f>(J6*(J9/J62)) / (((J9/J62)/(J12/60))+J15)</f>
        <v>732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295" t="s">
        <v>30</v>
      </c>
      <c r="B21" s="296"/>
      <c r="C21" s="271">
        <f>(C5*C9)/((((C9/C14)*C49)+((C9-(C9/C14))*(60/C12)))+C16)</f>
        <v>277.17851329354312</v>
      </c>
      <c r="D21" s="125">
        <f>(D5*D9) / ((D9/(D12/60))+D16)</f>
        <v>436.14917361209211</v>
      </c>
      <c r="E21" s="125">
        <f>(E5*E9) / ((E9/(E12/60))+E16)</f>
        <v>327.20909886264212</v>
      </c>
      <c r="F21" s="125">
        <f>(F5*F9)/((((F9/F14)*F49)+((F9-(F9/F14))*(60/F12)))+F16)</f>
        <v>505.41176470588238</v>
      </c>
      <c r="G21" s="125" t="s">
        <v>26</v>
      </c>
      <c r="H21" s="125">
        <v>474.53</v>
      </c>
      <c r="I21" s="125">
        <f>(I5*29) / (((60/I12)*29)+(100/30))</f>
        <v>216.90771558245089</v>
      </c>
      <c r="J21" s="125">
        <f>(J5*(J9/J62)) / (((J9/J62)/(J12/60))+J16)</f>
        <v>724.38162544169609</v>
      </c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297" t="s">
        <v>31</v>
      </c>
      <c r="B22" s="298"/>
      <c r="C22" s="44">
        <f>(C6*C9)/((((C9/C14)*C49)+((C9-(C9/C14))*(60/C12)))+C16)</f>
        <v>345.93597395550734</v>
      </c>
      <c r="D22" s="158">
        <f>(D6*D9) / ((D9/(D12/60))+D16)</f>
        <v>545.41601921175311</v>
      </c>
      <c r="E22" s="158">
        <f>(E6*E9) / ((E9/(E12/60))+E16)</f>
        <v>409.01137357830265</v>
      </c>
      <c r="F22" s="158">
        <f>(F6*F9)/((((F9/F14)*F49)+((F9-(F9/F14))*(60/F12)))+F16)</f>
        <v>632.47058823529414</v>
      </c>
      <c r="G22" s="158" t="s">
        <v>26</v>
      </c>
      <c r="H22" s="158">
        <v>593.16999999999996</v>
      </c>
      <c r="I22" s="158">
        <f>(I6*39) / (((60/I12)*39)+(100/30))</f>
        <v>320.93209054593876</v>
      </c>
      <c r="J22" s="158">
        <f>(J6*(J9/J62)) / (((J9/J62)/(J12/60))+J16)</f>
        <v>905.30035335689047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19" t="s">
        <v>32</v>
      </c>
      <c r="B23" s="320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90">
        <v>1</v>
      </c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1" t="s">
        <v>33</v>
      </c>
      <c r="B24" s="322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58">
        <v>1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23" t="s">
        <v>34</v>
      </c>
      <c r="B25" s="324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17" t="s">
        <v>35</v>
      </c>
      <c r="I25" s="133" t="s">
        <v>36</v>
      </c>
      <c r="J25" s="117">
        <v>1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25" t="s">
        <v>37</v>
      </c>
      <c r="B26" s="326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22.5</v>
      </c>
      <c r="I26" s="176">
        <v>35</v>
      </c>
      <c r="J26" s="176">
        <v>35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25" t="s">
        <v>38</v>
      </c>
      <c r="B27" s="326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8</v>
      </c>
      <c r="I27" s="176">
        <v>5</v>
      </c>
      <c r="J27" s="176">
        <v>5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25" t="s">
        <v>39</v>
      </c>
      <c r="B28" s="326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176">
        <v>6.5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25" t="s">
        <v>40</v>
      </c>
      <c r="B29" s="326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2.9</v>
      </c>
      <c r="I29" s="176">
        <v>1.9</v>
      </c>
      <c r="J29" s="176">
        <v>2.75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25" t="s">
        <v>41</v>
      </c>
      <c r="B30" s="326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7</v>
      </c>
      <c r="I30" s="176">
        <v>3</v>
      </c>
      <c r="J30" s="176">
        <v>4.0999999999999996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25" t="s">
        <v>42</v>
      </c>
      <c r="B31" s="326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0.35</v>
      </c>
      <c r="I31" s="176">
        <v>0.1</v>
      </c>
      <c r="J31" s="176">
        <v>0.75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25" t="s">
        <v>43</v>
      </c>
      <c r="B32" s="326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176">
        <v>4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25" t="s">
        <v>44</v>
      </c>
      <c r="B33" s="326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176">
        <v>0.2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" customHeight="1" x14ac:dyDescent="0.2">
      <c r="A34" s="325" t="s">
        <v>45</v>
      </c>
      <c r="B34" s="326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12.5</v>
      </c>
      <c r="J34" s="176">
        <v>15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" customHeight="1" x14ac:dyDescent="0.2">
      <c r="A35" s="325" t="s">
        <v>46</v>
      </c>
      <c r="B35" s="326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</v>
      </c>
      <c r="J35" s="176">
        <v>12.5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" customHeight="1" x14ac:dyDescent="0.2">
      <c r="A36" s="325" t="s">
        <v>47</v>
      </c>
      <c r="B36" s="326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1.5</v>
      </c>
      <c r="I36" s="176">
        <v>0.2</v>
      </c>
      <c r="J36" s="176">
        <v>1.6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" customHeight="1" x14ac:dyDescent="0.2">
      <c r="A37" s="325" t="s">
        <v>48</v>
      </c>
      <c r="B37" s="326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3.5</v>
      </c>
      <c r="I37" s="176">
        <v>1.5</v>
      </c>
      <c r="J37" s="176">
        <v>3.6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" customHeight="1" x14ac:dyDescent="0.2">
      <c r="A38" s="325" t="s">
        <v>49</v>
      </c>
      <c r="B38" s="326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0.5</v>
      </c>
      <c r="I38" s="176">
        <v>0.15</v>
      </c>
      <c r="J38" s="176">
        <v>0.85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" customHeight="1" x14ac:dyDescent="0.2">
      <c r="A39" s="325" t="s">
        <v>50</v>
      </c>
      <c r="B39" s="326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45</v>
      </c>
      <c r="I39" s="176">
        <v>15</v>
      </c>
      <c r="J39" s="176">
        <v>25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" customHeight="1" x14ac:dyDescent="0.2">
      <c r="A40" s="325" t="s">
        <v>51</v>
      </c>
      <c r="B40" s="326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90</v>
      </c>
      <c r="I40" s="176">
        <v>45</v>
      </c>
      <c r="J40" s="176">
        <v>100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25" t="s">
        <v>52</v>
      </c>
      <c r="B41" s="326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176" t="s">
        <v>53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25" t="s">
        <v>54</v>
      </c>
      <c r="B42" s="326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176" t="s">
        <v>53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25" t="s">
        <v>55</v>
      </c>
      <c r="B43" s="326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176" t="s">
        <v>53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27" t="s">
        <v>56</v>
      </c>
      <c r="B44" s="328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>
        <v>1</v>
      </c>
      <c r="I44" s="128" t="s">
        <v>53</v>
      </c>
      <c r="J44" s="128" t="s">
        <v>53</v>
      </c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27" t="s">
        <v>57</v>
      </c>
      <c r="B45" s="328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>
        <v>5</v>
      </c>
      <c r="I45" s="128" t="s">
        <v>53</v>
      </c>
      <c r="J45" s="128" t="s">
        <v>53</v>
      </c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29" t="s">
        <v>58</v>
      </c>
      <c r="B46" s="33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>
        <v>1</v>
      </c>
      <c r="I46" s="40">
        <v>0.5</v>
      </c>
      <c r="J46" s="40" t="s">
        <v>53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29" t="s">
        <v>59</v>
      </c>
      <c r="B47" s="33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 t="s">
        <v>53</v>
      </c>
      <c r="I47" s="40" t="s">
        <v>53</v>
      </c>
      <c r="J47" s="40" t="s">
        <v>53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31" t="s">
        <v>60</v>
      </c>
      <c r="B48" s="332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92" t="s">
        <v>53</v>
      </c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33" t="s">
        <v>62</v>
      </c>
      <c r="B49" s="334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0.15</v>
      </c>
      <c r="I49" s="218">
        <v>0.25</v>
      </c>
      <c r="J49" s="218">
        <v>0.15</v>
      </c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35" t="s">
        <v>63</v>
      </c>
      <c r="B50" s="33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213" t="s">
        <v>53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35" t="s">
        <v>64</v>
      </c>
      <c r="B51" s="33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213" t="s">
        <v>53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33" t="s">
        <v>65</v>
      </c>
      <c r="B52" s="334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218" t="s">
        <v>53</v>
      </c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33" t="s">
        <v>66</v>
      </c>
      <c r="B53" s="334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218" t="s">
        <v>53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29" t="s">
        <v>67</v>
      </c>
      <c r="B54" s="33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228" t="s">
        <v>68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29" t="s">
        <v>69</v>
      </c>
      <c r="B55" s="330"/>
      <c r="C55" s="79">
        <v>2.5</v>
      </c>
      <c r="D55" s="40">
        <v>2.5</v>
      </c>
      <c r="E55" s="40">
        <v>3</v>
      </c>
      <c r="F55" s="40">
        <v>2.5</v>
      </c>
      <c r="G55" s="40">
        <v>2.5</v>
      </c>
      <c r="H55" s="40" t="s">
        <v>70</v>
      </c>
      <c r="I55" s="40" t="s">
        <v>70</v>
      </c>
      <c r="J55" s="40">
        <v>2.5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27" t="s">
        <v>71</v>
      </c>
      <c r="B56" s="328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62" t="s">
        <v>72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27" t="s">
        <v>73</v>
      </c>
      <c r="B57" s="328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62" t="s">
        <v>53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29" t="s">
        <v>75</v>
      </c>
      <c r="B58" s="33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228" t="s">
        <v>68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33" t="s">
        <v>76</v>
      </c>
      <c r="B59" s="337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107">
        <v>0</v>
      </c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29" t="s">
        <v>77</v>
      </c>
      <c r="B60" s="33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228" t="s">
        <v>72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29" t="s">
        <v>78</v>
      </c>
      <c r="B61" s="33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228" t="s">
        <v>72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38" t="s">
        <v>79</v>
      </c>
      <c r="B62" s="339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38">
        <v>2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40"/>
      <c r="B63" s="340"/>
      <c r="C63" s="286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" customHeight="1" x14ac:dyDescent="0.2">
      <c r="A64" s="341" t="s">
        <v>80</v>
      </c>
      <c r="B64" s="342"/>
      <c r="C64" s="165" t="s">
        <v>81</v>
      </c>
      <c r="D64" s="193" t="s">
        <v>82</v>
      </c>
      <c r="E64" s="193" t="s">
        <v>83</v>
      </c>
      <c r="F64" s="193" t="s">
        <v>84</v>
      </c>
      <c r="G64" s="193" t="s">
        <v>85</v>
      </c>
      <c r="H64" s="20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" customHeight="1" x14ac:dyDescent="0.2">
      <c r="A65" s="343" t="s">
        <v>86</v>
      </c>
      <c r="B65" s="205" t="s">
        <v>87</v>
      </c>
      <c r="C65" s="1">
        <v>0.15</v>
      </c>
      <c r="D65" s="42">
        <v>0.2</v>
      </c>
      <c r="E65" s="42">
        <v>0.25</v>
      </c>
      <c r="F65" s="42">
        <v>0.3</v>
      </c>
      <c r="G65" s="42">
        <v>0.35</v>
      </c>
      <c r="H65" s="54"/>
      <c r="I65" s="37"/>
      <c r="J65" s="37"/>
      <c r="K65" s="37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customHeight="1" x14ac:dyDescent="0.2">
      <c r="A66" s="343"/>
      <c r="B66" s="205" t="s">
        <v>88</v>
      </c>
      <c r="C66" s="1">
        <v>0.15</v>
      </c>
      <c r="D66" s="42">
        <v>0.2</v>
      </c>
      <c r="E66" s="42">
        <v>0.25</v>
      </c>
      <c r="F66" s="42">
        <v>0.3</v>
      </c>
      <c r="G66" s="42">
        <v>0.35</v>
      </c>
      <c r="H66" s="54"/>
      <c r="I66" s="37"/>
      <c r="J66" s="37"/>
      <c r="K66" s="37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customHeight="1" x14ac:dyDescent="0.2">
      <c r="A67" s="343"/>
      <c r="B67" s="205" t="s">
        <v>89</v>
      </c>
      <c r="C67" s="1">
        <v>-0.6</v>
      </c>
      <c r="D67" s="42">
        <v>-0.56999999999999995</v>
      </c>
      <c r="E67" s="42">
        <v>-0.74</v>
      </c>
      <c r="F67" s="42">
        <v>-0.81</v>
      </c>
      <c r="G67" s="42">
        <v>-0.9</v>
      </c>
      <c r="H67" s="54"/>
      <c r="I67" s="37"/>
      <c r="J67" s="37"/>
      <c r="K67" s="3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customHeight="1" x14ac:dyDescent="0.2">
      <c r="A68" s="275" t="s">
        <v>90</v>
      </c>
      <c r="B68" s="231" t="s">
        <v>91</v>
      </c>
      <c r="C68" s="21">
        <v>0.25</v>
      </c>
      <c r="D68" s="192">
        <v>0.3</v>
      </c>
      <c r="E68" s="192">
        <v>0.35</v>
      </c>
      <c r="F68" s="192">
        <v>0.4</v>
      </c>
      <c r="G68" s="192">
        <v>0.45</v>
      </c>
      <c r="H68" s="5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customHeight="1" x14ac:dyDescent="0.2">
      <c r="A69" s="210" t="s">
        <v>92</v>
      </c>
      <c r="B69" s="205" t="s">
        <v>93</v>
      </c>
      <c r="C69" s="1">
        <v>0.15</v>
      </c>
      <c r="D69" s="42">
        <v>0.17499999999999999</v>
      </c>
      <c r="E69" s="42">
        <v>0.2</v>
      </c>
      <c r="F69" s="42">
        <v>0.22500000000000001</v>
      </c>
      <c r="G69" s="42">
        <v>0.25</v>
      </c>
      <c r="H69" s="54"/>
      <c r="I69" s="37"/>
      <c r="J69" s="37"/>
      <c r="K69" s="37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customHeight="1" x14ac:dyDescent="0.2">
      <c r="A70" s="275" t="s">
        <v>94</v>
      </c>
      <c r="B70" s="231" t="s">
        <v>95</v>
      </c>
      <c r="C70" s="21">
        <v>0.4</v>
      </c>
      <c r="D70" s="192">
        <v>0.5</v>
      </c>
      <c r="E70" s="192">
        <v>0.6</v>
      </c>
      <c r="F70" s="192">
        <v>0.7</v>
      </c>
      <c r="G70" s="192">
        <v>0.8</v>
      </c>
      <c r="H70" s="5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customHeight="1" x14ac:dyDescent="0.2">
      <c r="A71" s="210" t="s">
        <v>96</v>
      </c>
      <c r="B71" s="205" t="s">
        <v>97</v>
      </c>
      <c r="C71" s="1">
        <v>-0.5</v>
      </c>
      <c r="D71" s="42">
        <v>-0.6</v>
      </c>
      <c r="E71" s="42">
        <v>-0.7</v>
      </c>
      <c r="F71" s="42">
        <v>-0.8</v>
      </c>
      <c r="G71" s="42">
        <v>-0.9</v>
      </c>
      <c r="H71" s="54"/>
      <c r="I71" s="37"/>
      <c r="J71" s="37"/>
      <c r="K71" s="37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customHeight="1" x14ac:dyDescent="0.2">
      <c r="A72" s="275" t="s">
        <v>98</v>
      </c>
      <c r="B72" s="231" t="s">
        <v>99</v>
      </c>
      <c r="C72" s="21">
        <v>-0.3</v>
      </c>
      <c r="D72" s="192">
        <v>-0.4</v>
      </c>
      <c r="E72" s="192">
        <v>-0.5</v>
      </c>
      <c r="F72" s="192">
        <v>-0.6</v>
      </c>
      <c r="G72" s="192">
        <v>-0.7</v>
      </c>
      <c r="H72" s="5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customHeight="1" x14ac:dyDescent="0.2">
      <c r="A73" s="343" t="s">
        <v>100</v>
      </c>
      <c r="B73" s="205" t="s">
        <v>101</v>
      </c>
      <c r="C73" s="1">
        <v>0.25</v>
      </c>
      <c r="D73" s="42">
        <v>0.35</v>
      </c>
      <c r="E73" s="42">
        <v>0.45</v>
      </c>
      <c r="F73" s="42">
        <v>0.55000000000000004</v>
      </c>
      <c r="G73" s="42">
        <v>0.65</v>
      </c>
      <c r="H73" s="5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customHeight="1" x14ac:dyDescent="0.2">
      <c r="A74" s="343"/>
      <c r="B74" s="205" t="s">
        <v>102</v>
      </c>
      <c r="C74" s="1">
        <v>-0.6</v>
      </c>
      <c r="D74" s="42">
        <v>-0.55000000000000004</v>
      </c>
      <c r="E74" s="42">
        <v>-0.5</v>
      </c>
      <c r="F74" s="42">
        <v>-0.45</v>
      </c>
      <c r="G74" s="42">
        <v>-0.4</v>
      </c>
      <c r="H74" s="5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 x14ac:dyDescent="0.2">
      <c r="A75" s="343"/>
      <c r="B75" s="205" t="s">
        <v>103</v>
      </c>
      <c r="C75" s="1">
        <v>0.5</v>
      </c>
      <c r="D75" s="42">
        <v>0.6</v>
      </c>
      <c r="E75" s="42">
        <v>0.7</v>
      </c>
      <c r="F75" s="42">
        <v>0.8</v>
      </c>
      <c r="G75" s="42">
        <v>0.9</v>
      </c>
      <c r="H75" s="5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 x14ac:dyDescent="0.2">
      <c r="A76" s="344"/>
      <c r="B76" s="344"/>
      <c r="C76" s="159"/>
      <c r="D76" s="181"/>
      <c r="E76" s="181"/>
      <c r="F76" s="181"/>
      <c r="G76" s="181"/>
      <c r="H76" s="100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5" customHeight="1" x14ac:dyDescent="0.2">
      <c r="A77" s="345"/>
      <c r="B77" s="346"/>
      <c r="C77" s="347"/>
      <c r="D77" s="347"/>
      <c r="E77" s="347"/>
      <c r="F77" s="347"/>
      <c r="G77" s="347"/>
      <c r="H77" s="347"/>
      <c r="I77" s="347"/>
      <c r="J77" s="347"/>
      <c r="K77" s="347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</row>
    <row r="78" spans="1:26" ht="15" customHeight="1" x14ac:dyDescent="0.2">
      <c r="A78" s="349" t="s">
        <v>104</v>
      </c>
      <c r="B78" s="350"/>
      <c r="C78" s="253" t="s">
        <v>105</v>
      </c>
      <c r="D78" s="48" t="s">
        <v>106</v>
      </c>
      <c r="E78" s="28" t="s">
        <v>107</v>
      </c>
      <c r="F78" s="28" t="s">
        <v>108</v>
      </c>
      <c r="G78" s="98" t="s">
        <v>109</v>
      </c>
      <c r="H78" s="148" t="s">
        <v>110</v>
      </c>
      <c r="I78" s="278" t="s">
        <v>111</v>
      </c>
      <c r="J78" s="13" t="s">
        <v>112</v>
      </c>
      <c r="K78" s="137" t="s">
        <v>113</v>
      </c>
      <c r="L78" s="137" t="s">
        <v>114</v>
      </c>
      <c r="M78" s="137" t="s">
        <v>115</v>
      </c>
      <c r="N78" s="23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2.5" customHeight="1" x14ac:dyDescent="0.2">
      <c r="A79" s="293"/>
      <c r="B79" s="294"/>
      <c r="C79" s="209"/>
      <c r="D79" s="276"/>
      <c r="E79" s="265"/>
      <c r="F79" s="90"/>
      <c r="G79" s="90"/>
      <c r="H79" s="105"/>
      <c r="I79" s="108"/>
      <c r="J79" s="171"/>
      <c r="K79" s="138"/>
      <c r="L79" s="171"/>
      <c r="M79" s="17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5" customHeight="1" x14ac:dyDescent="0.2">
      <c r="A80" s="295" t="s">
        <v>9</v>
      </c>
      <c r="B80" s="296"/>
      <c r="C80" s="271">
        <v>0.5</v>
      </c>
      <c r="D80" s="125">
        <v>0.6</v>
      </c>
      <c r="E80" s="125">
        <v>1.1000000000000001</v>
      </c>
      <c r="F80" s="125">
        <v>1.2</v>
      </c>
      <c r="G80" s="125">
        <v>0.5</v>
      </c>
      <c r="H80" s="125">
        <v>1.2</v>
      </c>
      <c r="I80" s="125">
        <v>1.2</v>
      </c>
      <c r="J80" s="125">
        <v>1</v>
      </c>
      <c r="K80" s="125">
        <v>1.1000000000000001</v>
      </c>
      <c r="L80" s="170">
        <v>0.9</v>
      </c>
      <c r="M80" s="170">
        <v>0.45</v>
      </c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04"/>
    </row>
    <row r="81" spans="1:26" ht="15" customHeight="1" x14ac:dyDescent="0.2">
      <c r="A81" s="297" t="s">
        <v>10</v>
      </c>
      <c r="B81" s="298"/>
      <c r="C81" s="44">
        <v>0.2</v>
      </c>
      <c r="D81" s="158">
        <v>0.25</v>
      </c>
      <c r="E81" s="158">
        <v>0.6</v>
      </c>
      <c r="F81" s="158">
        <v>0.7</v>
      </c>
      <c r="G81" s="158">
        <v>0.2</v>
      </c>
      <c r="H81" s="158">
        <v>0.7</v>
      </c>
      <c r="I81" s="158">
        <v>0.7</v>
      </c>
      <c r="J81" s="158">
        <v>0.7</v>
      </c>
      <c r="K81" s="158">
        <v>0.6</v>
      </c>
      <c r="L81" s="103">
        <v>0.6</v>
      </c>
      <c r="M81" s="103">
        <v>0.25</v>
      </c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83"/>
    </row>
    <row r="82" spans="1:26" ht="15" customHeight="1" x14ac:dyDescent="0.2">
      <c r="A82" s="299" t="s">
        <v>11</v>
      </c>
      <c r="B82" s="300"/>
      <c r="C82" s="66">
        <v>58.8</v>
      </c>
      <c r="D82" s="274">
        <v>114.8</v>
      </c>
      <c r="E82" s="274">
        <v>77.2</v>
      </c>
      <c r="F82" s="274">
        <v>276.10000000000002</v>
      </c>
      <c r="G82" s="274">
        <v>420.2</v>
      </c>
      <c r="H82" s="274">
        <v>125.7</v>
      </c>
      <c r="I82" s="274">
        <v>784.9</v>
      </c>
      <c r="J82" s="274">
        <v>424.9</v>
      </c>
      <c r="K82" s="274">
        <v>375.2</v>
      </c>
      <c r="L82" s="35">
        <v>93.7</v>
      </c>
      <c r="M82" s="35">
        <v>86.1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179"/>
    </row>
    <row r="83" spans="1:26" ht="15" customHeight="1" x14ac:dyDescent="0.2">
      <c r="A83" s="301" t="s">
        <v>12</v>
      </c>
      <c r="B83" s="302"/>
      <c r="C83" s="222">
        <v>73.5</v>
      </c>
      <c r="D83" s="162">
        <v>143.5</v>
      </c>
      <c r="E83" s="162">
        <v>96.5</v>
      </c>
      <c r="F83" s="162">
        <v>345.1</v>
      </c>
      <c r="G83" s="162">
        <v>490</v>
      </c>
      <c r="H83" s="162">
        <v>157.1</v>
      </c>
      <c r="I83" s="162">
        <v>981.1</v>
      </c>
      <c r="J83" s="162">
        <v>531.1</v>
      </c>
      <c r="K83" s="162">
        <v>469</v>
      </c>
      <c r="L83" s="68">
        <v>117.1</v>
      </c>
      <c r="M83" s="68">
        <v>107.7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129"/>
    </row>
    <row r="84" spans="1:26" ht="15" customHeight="1" x14ac:dyDescent="0.2">
      <c r="A84" s="295" t="s">
        <v>13</v>
      </c>
      <c r="B84" s="296"/>
      <c r="C84" s="271">
        <f>C82*C90</f>
        <v>58.8</v>
      </c>
      <c r="D84" s="125">
        <f>D82*D90</f>
        <v>114.8</v>
      </c>
      <c r="E84" s="125">
        <f>((E82*E90)*E123)*E142</f>
        <v>694.80000000000007</v>
      </c>
      <c r="F84" s="125">
        <f t="shared" ref="F84:M84" si="0">F82*F90</f>
        <v>276.10000000000002</v>
      </c>
      <c r="G84" s="125">
        <f t="shared" si="0"/>
        <v>420.2</v>
      </c>
      <c r="H84" s="125">
        <f t="shared" si="0"/>
        <v>125.7</v>
      </c>
      <c r="I84" s="125">
        <f t="shared" si="0"/>
        <v>784.9</v>
      </c>
      <c r="J84" s="125">
        <f t="shared" si="0"/>
        <v>424.9</v>
      </c>
      <c r="K84" s="125">
        <f t="shared" si="0"/>
        <v>375.2</v>
      </c>
      <c r="L84" s="125">
        <f t="shared" si="0"/>
        <v>562.20000000000005</v>
      </c>
      <c r="M84" s="125">
        <f t="shared" si="0"/>
        <v>86.1</v>
      </c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04"/>
    </row>
    <row r="85" spans="1:26" ht="15" customHeight="1" x14ac:dyDescent="0.2">
      <c r="A85" s="297" t="s">
        <v>14</v>
      </c>
      <c r="B85" s="298"/>
      <c r="C85" s="44">
        <f>C83*C90</f>
        <v>73.5</v>
      </c>
      <c r="D85" s="158">
        <f>D83*D90</f>
        <v>143.5</v>
      </c>
      <c r="E85" s="158">
        <f>((E83*E90)*E123)*E142</f>
        <v>868.5</v>
      </c>
      <c r="F85" s="158">
        <f t="shared" ref="F85:M85" si="1">F83*F90</f>
        <v>345.1</v>
      </c>
      <c r="G85" s="158">
        <f t="shared" si="1"/>
        <v>490</v>
      </c>
      <c r="H85" s="158">
        <f t="shared" si="1"/>
        <v>157.1</v>
      </c>
      <c r="I85" s="158">
        <f t="shared" si="1"/>
        <v>981.1</v>
      </c>
      <c r="J85" s="158">
        <f t="shared" si="1"/>
        <v>531.1</v>
      </c>
      <c r="K85" s="158">
        <f t="shared" si="1"/>
        <v>469</v>
      </c>
      <c r="L85" s="158">
        <f t="shared" si="1"/>
        <v>702.59999999999991</v>
      </c>
      <c r="M85" s="158">
        <f t="shared" si="1"/>
        <v>107.7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83"/>
    </row>
    <row r="86" spans="1:26" ht="15" customHeight="1" x14ac:dyDescent="0.2">
      <c r="A86" s="303" t="s">
        <v>15</v>
      </c>
      <c r="B86" s="304"/>
      <c r="C86" s="82">
        <v>15</v>
      </c>
      <c r="D86" s="169">
        <v>12</v>
      </c>
      <c r="E86" s="169">
        <v>18</v>
      </c>
      <c r="F86" s="169">
        <v>6</v>
      </c>
      <c r="G86" s="169">
        <v>3</v>
      </c>
      <c r="H86" s="169">
        <v>6</v>
      </c>
      <c r="I86" s="169">
        <v>1</v>
      </c>
      <c r="J86" s="169">
        <v>3</v>
      </c>
      <c r="K86" s="169">
        <v>4</v>
      </c>
      <c r="L86" s="151">
        <v>4</v>
      </c>
      <c r="M86" s="151">
        <v>24</v>
      </c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5" customHeight="1" x14ac:dyDescent="0.2">
      <c r="A87" s="305" t="s">
        <v>17</v>
      </c>
      <c r="B87" s="306"/>
      <c r="C87" s="149">
        <v>90</v>
      </c>
      <c r="D87" s="243">
        <v>72</v>
      </c>
      <c r="E87" s="243">
        <v>72</v>
      </c>
      <c r="F87" s="243">
        <v>30</v>
      </c>
      <c r="G87" s="243">
        <v>12</v>
      </c>
      <c r="H87" s="243">
        <v>30</v>
      </c>
      <c r="I87" s="243">
        <v>15</v>
      </c>
      <c r="J87" s="243">
        <v>21</v>
      </c>
      <c r="K87" s="243">
        <v>20</v>
      </c>
      <c r="L87" s="234">
        <v>24</v>
      </c>
      <c r="M87" s="234">
        <v>192</v>
      </c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5" customHeight="1" x14ac:dyDescent="0.2">
      <c r="A88" s="307" t="s">
        <v>19</v>
      </c>
      <c r="B88" s="308"/>
      <c r="C88" s="60">
        <v>112</v>
      </c>
      <c r="D88" s="224">
        <v>90</v>
      </c>
      <c r="E88" s="224">
        <v>90</v>
      </c>
      <c r="F88" s="224">
        <v>40</v>
      </c>
      <c r="G88" s="224">
        <v>24</v>
      </c>
      <c r="H88" s="224">
        <v>40</v>
      </c>
      <c r="I88" s="224">
        <v>25</v>
      </c>
      <c r="J88" s="224">
        <v>33</v>
      </c>
      <c r="K88" s="224">
        <v>30</v>
      </c>
      <c r="L88" s="215">
        <v>36</v>
      </c>
      <c r="M88" s="215">
        <v>240</v>
      </c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spans="1:26" ht="15" customHeight="1" x14ac:dyDescent="0.2">
      <c r="A89" s="309" t="s">
        <v>20</v>
      </c>
      <c r="B89" s="310"/>
      <c r="C89" s="111">
        <v>500</v>
      </c>
      <c r="D89" s="178">
        <v>250</v>
      </c>
      <c r="E89" s="178">
        <v>550</v>
      </c>
      <c r="F89" s="178">
        <v>100</v>
      </c>
      <c r="G89" s="178">
        <v>60</v>
      </c>
      <c r="H89" s="178">
        <v>600</v>
      </c>
      <c r="I89" s="178">
        <v>60</v>
      </c>
      <c r="J89" s="178">
        <v>100</v>
      </c>
      <c r="K89" s="178">
        <v>80</v>
      </c>
      <c r="L89" s="207">
        <v>75</v>
      </c>
      <c r="M89" s="207">
        <v>400</v>
      </c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5" customHeight="1" x14ac:dyDescent="0.2">
      <c r="A90" s="311" t="s">
        <v>21</v>
      </c>
      <c r="B90" s="312"/>
      <c r="C90" s="174">
        <v>1</v>
      </c>
      <c r="D90" s="64">
        <v>1</v>
      </c>
      <c r="E90" s="64">
        <v>1</v>
      </c>
      <c r="F90" s="64">
        <v>1</v>
      </c>
      <c r="G90" s="64">
        <v>1</v>
      </c>
      <c r="H90" s="64">
        <v>1</v>
      </c>
      <c r="I90" s="64">
        <v>1</v>
      </c>
      <c r="J90" s="64">
        <v>1</v>
      </c>
      <c r="K90" s="64">
        <v>1</v>
      </c>
      <c r="L90" s="245">
        <v>6</v>
      </c>
      <c r="M90" s="245">
        <v>1</v>
      </c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</row>
    <row r="91" spans="1:26" ht="15" customHeight="1" x14ac:dyDescent="0.2">
      <c r="A91" s="313" t="s">
        <v>22</v>
      </c>
      <c r="B91" s="314"/>
      <c r="C91" s="251">
        <v>1</v>
      </c>
      <c r="D91" s="30">
        <v>1</v>
      </c>
      <c r="E91" s="30">
        <v>1</v>
      </c>
      <c r="F91" s="30">
        <v>1</v>
      </c>
      <c r="G91" s="30">
        <v>1</v>
      </c>
      <c r="H91" s="30">
        <v>1</v>
      </c>
      <c r="I91" s="30">
        <v>1</v>
      </c>
      <c r="J91" s="30">
        <v>1</v>
      </c>
      <c r="K91" s="30">
        <v>1</v>
      </c>
      <c r="L91" s="204">
        <v>1</v>
      </c>
      <c r="M91" s="204">
        <v>1</v>
      </c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" customHeight="1" x14ac:dyDescent="0.2">
      <c r="A92" s="315" t="s">
        <v>23</v>
      </c>
      <c r="B92" s="316"/>
      <c r="C92" s="87">
        <v>0.7</v>
      </c>
      <c r="D92" s="256">
        <v>1.5</v>
      </c>
      <c r="E92" s="256">
        <v>1.5</v>
      </c>
      <c r="F92" s="256">
        <v>1.5</v>
      </c>
      <c r="G92" s="256">
        <v>1.5</v>
      </c>
      <c r="H92" s="256">
        <v>1.5</v>
      </c>
      <c r="I92" s="256">
        <v>1.5</v>
      </c>
      <c r="J92" s="256">
        <v>1.5</v>
      </c>
      <c r="K92" s="256">
        <v>1.5</v>
      </c>
      <c r="L92" s="124">
        <v>1.5</v>
      </c>
      <c r="M92" s="124">
        <v>1.5</v>
      </c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ht="15" customHeight="1" x14ac:dyDescent="0.2">
      <c r="A93" s="317" t="s">
        <v>24</v>
      </c>
      <c r="B93" s="318"/>
      <c r="C93" s="186">
        <v>0.39</v>
      </c>
      <c r="D93" s="200">
        <v>0.84</v>
      </c>
      <c r="E93" s="200">
        <v>0.84</v>
      </c>
      <c r="F93" s="200">
        <v>0.84</v>
      </c>
      <c r="G93" s="200">
        <v>0.84</v>
      </c>
      <c r="H93" s="200">
        <v>0.84</v>
      </c>
      <c r="I93" s="200">
        <v>0.84</v>
      </c>
      <c r="J93" s="200">
        <v>0.84</v>
      </c>
      <c r="K93" s="200">
        <v>0.84</v>
      </c>
      <c r="L93" s="26">
        <v>0.84</v>
      </c>
      <c r="M93" s="26">
        <v>0.84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" customHeight="1" x14ac:dyDescent="0.2">
      <c r="A94" s="295" t="s">
        <v>25</v>
      </c>
      <c r="B94" s="296"/>
      <c r="C94" s="271">
        <f t="shared" ref="C94:H94" si="2">(C82*C89)/60</f>
        <v>490</v>
      </c>
      <c r="D94" s="125">
        <f t="shared" si="2"/>
        <v>478.33333333333331</v>
      </c>
      <c r="E94" s="125">
        <f t="shared" si="2"/>
        <v>707.66666666666663</v>
      </c>
      <c r="F94" s="125">
        <f t="shared" si="2"/>
        <v>460.16666666666674</v>
      </c>
      <c r="G94" s="125">
        <f t="shared" si="2"/>
        <v>420.2</v>
      </c>
      <c r="H94" s="125">
        <f t="shared" si="2"/>
        <v>1257</v>
      </c>
      <c r="I94" s="125" t="s">
        <v>116</v>
      </c>
      <c r="J94" s="125">
        <f>(J82*J89)/60</f>
        <v>708.16666666666663</v>
      </c>
      <c r="K94" s="125">
        <f>(K82*K89)/60</f>
        <v>500.26666666666665</v>
      </c>
      <c r="L94" s="170">
        <f>((L82*L90)*L89)/60</f>
        <v>702.75</v>
      </c>
      <c r="M94" s="170">
        <f>(M82*M89)/60</f>
        <v>574</v>
      </c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04"/>
    </row>
    <row r="95" spans="1:26" ht="15" customHeight="1" x14ac:dyDescent="0.2">
      <c r="A95" s="297" t="s">
        <v>27</v>
      </c>
      <c r="B95" s="298"/>
      <c r="C95" s="44">
        <f t="shared" ref="C95:H95" si="3">(C83*C89)/60</f>
        <v>612.5</v>
      </c>
      <c r="D95" s="158">
        <f t="shared" si="3"/>
        <v>597.91666666666663</v>
      </c>
      <c r="E95" s="158">
        <f t="shared" si="3"/>
        <v>884.58333333333337</v>
      </c>
      <c r="F95" s="158">
        <f t="shared" si="3"/>
        <v>575.16666666666663</v>
      </c>
      <c r="G95" s="158">
        <f t="shared" si="3"/>
        <v>490</v>
      </c>
      <c r="H95" s="158">
        <f t="shared" si="3"/>
        <v>1571</v>
      </c>
      <c r="I95" s="158" t="s">
        <v>116</v>
      </c>
      <c r="J95" s="158">
        <f>(J83*J89)/60</f>
        <v>885.16666666666663</v>
      </c>
      <c r="K95" s="158">
        <f>(K83*K89)/60</f>
        <v>625.33333333333337</v>
      </c>
      <c r="L95" s="103">
        <f>((L83*L90)*L89)/60</f>
        <v>878.24999999999989</v>
      </c>
      <c r="M95" s="103">
        <f>(M83*M89)/60</f>
        <v>718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83"/>
    </row>
    <row r="96" spans="1:26" ht="15" customHeight="1" x14ac:dyDescent="0.2">
      <c r="A96" s="299" t="s">
        <v>28</v>
      </c>
      <c r="B96" s="300"/>
      <c r="C96" s="66">
        <f t="shared" ref="C96:K96" si="4">(C82*C86) / (((60/C89)*C86)+C92)</f>
        <v>352.8</v>
      </c>
      <c r="D96" s="274">
        <f t="shared" si="4"/>
        <v>314.52054794520546</v>
      </c>
      <c r="E96" s="274">
        <f t="shared" si="4"/>
        <v>401.1968503937008</v>
      </c>
      <c r="F96" s="274">
        <f t="shared" si="4"/>
        <v>324.82352941176475</v>
      </c>
      <c r="G96" s="274">
        <f t="shared" si="4"/>
        <v>280.13333333333333</v>
      </c>
      <c r="H96" s="274">
        <f t="shared" si="4"/>
        <v>359.14285714285717</v>
      </c>
      <c r="I96" s="274">
        <f t="shared" si="4"/>
        <v>313.95999999999998</v>
      </c>
      <c r="J96" s="274">
        <f t="shared" si="4"/>
        <v>386.27272727272725</v>
      </c>
      <c r="K96" s="274">
        <f t="shared" si="4"/>
        <v>333.51111111111112</v>
      </c>
      <c r="L96" s="274">
        <f>((L82*L90)*L86) / (((60/L89)*L86)+L92)</f>
        <v>478.468085106383</v>
      </c>
      <c r="M96" s="35">
        <f>(M82*M86) / (((60/M89)*M86)+M92)</f>
        <v>405.17647058823525</v>
      </c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179"/>
    </row>
    <row r="97" spans="1:26" ht="15" customHeight="1" x14ac:dyDescent="0.2">
      <c r="A97" s="301" t="s">
        <v>29</v>
      </c>
      <c r="B97" s="302"/>
      <c r="C97" s="222">
        <f t="shared" ref="C97:K97" si="5">(C83*C86) / (((60/C89)*C86)+C92)</f>
        <v>441</v>
      </c>
      <c r="D97" s="162">
        <f t="shared" si="5"/>
        <v>393.15068493150687</v>
      </c>
      <c r="E97" s="162">
        <f t="shared" si="5"/>
        <v>501.49606299212593</v>
      </c>
      <c r="F97" s="162">
        <f t="shared" si="5"/>
        <v>406.00000000000011</v>
      </c>
      <c r="G97" s="162">
        <f t="shared" si="5"/>
        <v>326.66666666666669</v>
      </c>
      <c r="H97" s="162">
        <f t="shared" si="5"/>
        <v>448.85714285714278</v>
      </c>
      <c r="I97" s="162">
        <f t="shared" si="5"/>
        <v>392.44</v>
      </c>
      <c r="J97" s="162">
        <f t="shared" si="5"/>
        <v>482.81818181818193</v>
      </c>
      <c r="K97" s="162">
        <f t="shared" si="5"/>
        <v>416.88888888888891</v>
      </c>
      <c r="L97" s="162">
        <f>((L83*L90)*L86) / (((60/L89)*L86)+L92)</f>
        <v>597.95744680851055</v>
      </c>
      <c r="M97" s="68">
        <f>(M83*M86) / (((60/M89)*M86)+M92)</f>
        <v>506.82352941176475</v>
      </c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129"/>
    </row>
    <row r="98" spans="1:26" ht="15" customHeight="1" x14ac:dyDescent="0.2">
      <c r="A98" s="295" t="s">
        <v>30</v>
      </c>
      <c r="B98" s="296"/>
      <c r="C98" s="271">
        <f t="shared" ref="C98:K98" si="6">(C82*C86) / (((60/C89)*C86)+C93)</f>
        <v>402.7397260273973</v>
      </c>
      <c r="D98" s="125">
        <f t="shared" si="6"/>
        <v>370.32258064516128</v>
      </c>
      <c r="E98" s="125">
        <f t="shared" si="6"/>
        <v>495.64202334630352</v>
      </c>
      <c r="F98" s="125">
        <f t="shared" si="6"/>
        <v>373.10810810810818</v>
      </c>
      <c r="G98" s="125">
        <f t="shared" si="6"/>
        <v>328.28125</v>
      </c>
      <c r="H98" s="125">
        <f t="shared" si="6"/>
        <v>523.75</v>
      </c>
      <c r="I98" s="125">
        <f t="shared" si="6"/>
        <v>426.57608695652175</v>
      </c>
      <c r="J98" s="125">
        <f t="shared" si="6"/>
        <v>482.84090909090907</v>
      </c>
      <c r="K98" s="125">
        <f t="shared" si="6"/>
        <v>390.83333333333331</v>
      </c>
      <c r="L98" s="125">
        <f>((L82*L90)*L86) / (((60/L89)*L86)+L93)</f>
        <v>556.63366336633669</v>
      </c>
      <c r="M98" s="170">
        <f>(M82*M86) / (((60/M89)*M86)+M93)</f>
        <v>465.40540540540536</v>
      </c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04"/>
    </row>
    <row r="99" spans="1:26" ht="15" customHeight="1" x14ac:dyDescent="0.2">
      <c r="A99" s="297" t="s">
        <v>31</v>
      </c>
      <c r="B99" s="298"/>
      <c r="C99" s="44">
        <f t="shared" ref="C99:K99" si="7">(C83*C86) / (((60/C89)*C86)+C93)</f>
        <v>503.42465753424659</v>
      </c>
      <c r="D99" s="158">
        <f t="shared" si="7"/>
        <v>462.90322580645164</v>
      </c>
      <c r="E99" s="158">
        <f t="shared" si="7"/>
        <v>619.55252918287931</v>
      </c>
      <c r="F99" s="158">
        <f t="shared" si="7"/>
        <v>466.35135135135147</v>
      </c>
      <c r="G99" s="158">
        <f t="shared" si="7"/>
        <v>382.8125</v>
      </c>
      <c r="H99" s="158">
        <f t="shared" si="7"/>
        <v>654.58333333333326</v>
      </c>
      <c r="I99" s="158">
        <f t="shared" si="7"/>
        <v>533.20652173913049</v>
      </c>
      <c r="J99" s="158">
        <f t="shared" si="7"/>
        <v>603.52272727272737</v>
      </c>
      <c r="K99" s="158">
        <f t="shared" si="7"/>
        <v>488.54166666666669</v>
      </c>
      <c r="L99" s="158">
        <f>((L83*L90)*L86) / (((60/L89)*L86)+L93)</f>
        <v>695.6435643564356</v>
      </c>
      <c r="M99" s="103">
        <f>(M83*M86) / (((60/M89)*M86)+M93)</f>
        <v>582.1621621621623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83"/>
    </row>
    <row r="100" spans="1:26" ht="15" customHeight="1" x14ac:dyDescent="0.2">
      <c r="A100" s="319" t="s">
        <v>32</v>
      </c>
      <c r="B100" s="320"/>
      <c r="C100" s="279">
        <v>1</v>
      </c>
      <c r="D100" s="190">
        <v>1</v>
      </c>
      <c r="E100" s="190">
        <v>1</v>
      </c>
      <c r="F100" s="190">
        <v>1</v>
      </c>
      <c r="G100" s="34">
        <v>5</v>
      </c>
      <c r="H100" s="190">
        <v>1</v>
      </c>
      <c r="I100" s="190">
        <v>1</v>
      </c>
      <c r="J100" s="190">
        <v>1</v>
      </c>
      <c r="K100" s="190">
        <v>1</v>
      </c>
      <c r="L100" s="34">
        <v>1.5</v>
      </c>
      <c r="M100" s="190">
        <v>1</v>
      </c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" customHeight="1" x14ac:dyDescent="0.2">
      <c r="A101" s="321" t="s">
        <v>33</v>
      </c>
      <c r="B101" s="322"/>
      <c r="C101" s="184">
        <v>1</v>
      </c>
      <c r="D101" s="58">
        <v>1</v>
      </c>
      <c r="E101" s="58">
        <v>1</v>
      </c>
      <c r="F101" s="58">
        <v>1</v>
      </c>
      <c r="G101" s="226">
        <v>5</v>
      </c>
      <c r="H101" s="58">
        <v>1</v>
      </c>
      <c r="I101" s="58">
        <v>1</v>
      </c>
      <c r="J101" s="58">
        <v>1</v>
      </c>
      <c r="K101" s="58">
        <v>1</v>
      </c>
      <c r="L101" s="226">
        <v>1.5</v>
      </c>
      <c r="M101" s="58">
        <v>1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" customHeight="1" x14ac:dyDescent="0.2">
      <c r="A102" s="323" t="s">
        <v>34</v>
      </c>
      <c r="B102" s="324"/>
      <c r="C102" s="290">
        <v>1</v>
      </c>
      <c r="D102" s="117">
        <v>1</v>
      </c>
      <c r="E102" s="117">
        <v>1</v>
      </c>
      <c r="F102" s="117">
        <v>1</v>
      </c>
      <c r="G102" s="117">
        <v>1</v>
      </c>
      <c r="H102" s="117">
        <v>1</v>
      </c>
      <c r="I102" s="117">
        <v>1</v>
      </c>
      <c r="J102" s="117">
        <v>1</v>
      </c>
      <c r="K102" s="117">
        <v>1</v>
      </c>
      <c r="L102" s="117">
        <v>1</v>
      </c>
      <c r="M102" s="117">
        <v>1</v>
      </c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" customHeight="1" x14ac:dyDescent="0.2">
      <c r="A103" s="351" t="s">
        <v>37</v>
      </c>
      <c r="B103" s="352"/>
      <c r="C103" s="24">
        <v>55</v>
      </c>
      <c r="D103" s="49">
        <v>50</v>
      </c>
      <c r="E103" s="49">
        <v>65</v>
      </c>
      <c r="F103" s="49">
        <v>65</v>
      </c>
      <c r="G103" s="49">
        <v>50</v>
      </c>
      <c r="H103" s="49">
        <v>55</v>
      </c>
      <c r="I103" s="49">
        <v>65</v>
      </c>
      <c r="J103" s="49">
        <v>65</v>
      </c>
      <c r="K103" s="49">
        <v>50</v>
      </c>
      <c r="L103" s="49">
        <v>65</v>
      </c>
      <c r="M103" s="49">
        <v>50</v>
      </c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51" t="s">
        <v>38</v>
      </c>
      <c r="B104" s="352"/>
      <c r="C104" s="24">
        <v>20</v>
      </c>
      <c r="D104" s="49">
        <v>420</v>
      </c>
      <c r="E104" s="49">
        <v>420</v>
      </c>
      <c r="F104" s="49">
        <v>20</v>
      </c>
      <c r="G104" s="49">
        <v>20</v>
      </c>
      <c r="H104" s="49">
        <v>420</v>
      </c>
      <c r="I104" s="49">
        <v>20</v>
      </c>
      <c r="J104" s="49">
        <v>20</v>
      </c>
      <c r="K104" s="49">
        <v>20</v>
      </c>
      <c r="L104" s="49">
        <v>420</v>
      </c>
      <c r="M104" s="49">
        <v>10</v>
      </c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51" t="s">
        <v>39</v>
      </c>
      <c r="B105" s="352"/>
      <c r="C105" s="24">
        <v>6</v>
      </c>
      <c r="D105" s="49">
        <v>260</v>
      </c>
      <c r="E105" s="49">
        <v>320</v>
      </c>
      <c r="F105" s="49">
        <v>6</v>
      </c>
      <c r="G105" s="49">
        <v>20.8</v>
      </c>
      <c r="H105" s="49">
        <v>260</v>
      </c>
      <c r="I105" s="49">
        <v>6</v>
      </c>
      <c r="J105" s="49">
        <v>6</v>
      </c>
      <c r="K105" s="49">
        <v>20.8</v>
      </c>
      <c r="L105" s="49">
        <v>320</v>
      </c>
      <c r="M105" s="49">
        <v>6</v>
      </c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51" t="s">
        <v>40</v>
      </c>
      <c r="B106" s="352"/>
      <c r="C106" s="24">
        <v>1</v>
      </c>
      <c r="D106" s="49">
        <v>1</v>
      </c>
      <c r="E106" s="49">
        <v>0.6</v>
      </c>
      <c r="F106" s="49">
        <v>1</v>
      </c>
      <c r="G106" s="49">
        <v>0.2</v>
      </c>
      <c r="H106" s="49">
        <v>1</v>
      </c>
      <c r="I106" s="49">
        <v>1</v>
      </c>
      <c r="J106" s="49">
        <v>1</v>
      </c>
      <c r="K106" s="49">
        <v>0.2</v>
      </c>
      <c r="L106" s="49">
        <v>3.6</v>
      </c>
      <c r="M106" s="49">
        <v>2</v>
      </c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51" t="s">
        <v>41</v>
      </c>
      <c r="B107" s="352"/>
      <c r="C107" s="24">
        <v>6</v>
      </c>
      <c r="D107" s="49">
        <v>3</v>
      </c>
      <c r="E107" s="49">
        <v>1.5</v>
      </c>
      <c r="F107" s="49">
        <v>6</v>
      </c>
      <c r="G107" s="49">
        <v>0.4</v>
      </c>
      <c r="H107" s="49">
        <v>3</v>
      </c>
      <c r="I107" s="49">
        <v>6</v>
      </c>
      <c r="J107" s="49">
        <v>6</v>
      </c>
      <c r="K107" s="49">
        <v>0.4</v>
      </c>
      <c r="L107" s="49">
        <v>6</v>
      </c>
      <c r="M107" s="49">
        <v>6</v>
      </c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51" t="s">
        <v>42</v>
      </c>
      <c r="B108" s="352"/>
      <c r="C108" s="24">
        <v>4</v>
      </c>
      <c r="D108" s="49">
        <v>0.13100000000000001</v>
      </c>
      <c r="E108" s="49">
        <v>0.13100000000000001</v>
      </c>
      <c r="F108" s="49">
        <v>0.26200000000000001</v>
      </c>
      <c r="G108" s="49">
        <v>0.26200000000000001</v>
      </c>
      <c r="H108" s="49">
        <v>7.4999999999999997E-2</v>
      </c>
      <c r="I108" s="49">
        <v>5.8</v>
      </c>
      <c r="J108" s="49">
        <v>0.437</v>
      </c>
      <c r="K108" s="49">
        <v>0.26200000000000001</v>
      </c>
      <c r="L108" s="49">
        <v>0.35</v>
      </c>
      <c r="M108" s="49">
        <v>0.4</v>
      </c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51" t="s">
        <v>117</v>
      </c>
      <c r="B109" s="352"/>
      <c r="C109" s="24">
        <v>1.5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49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49" t="s">
        <v>53</v>
      </c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51" t="s">
        <v>118</v>
      </c>
      <c r="B110" s="352"/>
      <c r="C110" s="24">
        <v>25</v>
      </c>
      <c r="D110" s="49" t="s">
        <v>53</v>
      </c>
      <c r="E110" s="49" t="s">
        <v>53</v>
      </c>
      <c r="F110" s="49" t="s">
        <v>53</v>
      </c>
      <c r="G110" s="49" t="s">
        <v>53</v>
      </c>
      <c r="H110" s="49" t="s">
        <v>53</v>
      </c>
      <c r="I110" s="49" t="s">
        <v>53</v>
      </c>
      <c r="J110" s="49" t="s">
        <v>53</v>
      </c>
      <c r="K110" s="49" t="s">
        <v>53</v>
      </c>
      <c r="L110" s="49" t="s">
        <v>53</v>
      </c>
      <c r="M110" s="49" t="s">
        <v>53</v>
      </c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51" t="s">
        <v>43</v>
      </c>
      <c r="B111" s="352"/>
      <c r="C111" s="24" t="s">
        <v>53</v>
      </c>
      <c r="D111" s="49">
        <v>0.5</v>
      </c>
      <c r="E111" s="49">
        <v>1.1000000000000001</v>
      </c>
      <c r="F111" s="49">
        <v>0.5</v>
      </c>
      <c r="G111" s="49">
        <v>0.5</v>
      </c>
      <c r="H111" s="49">
        <v>0.5</v>
      </c>
      <c r="I111" s="49">
        <v>0.5</v>
      </c>
      <c r="J111" s="49">
        <v>0.5</v>
      </c>
      <c r="K111" s="49">
        <v>0.5</v>
      </c>
      <c r="L111" s="49">
        <v>1.1000000000000001</v>
      </c>
      <c r="M111" s="49">
        <v>3</v>
      </c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51" t="s">
        <v>44</v>
      </c>
      <c r="B112" s="352"/>
      <c r="C112" s="24">
        <v>0.1</v>
      </c>
      <c r="D112" s="49">
        <v>0.2</v>
      </c>
      <c r="E112" s="49">
        <v>0.15</v>
      </c>
      <c r="F112" s="49">
        <v>0.2</v>
      </c>
      <c r="G112" s="49">
        <v>0.2</v>
      </c>
      <c r="H112" s="49">
        <v>0.2</v>
      </c>
      <c r="I112" s="49">
        <v>0.2</v>
      </c>
      <c r="J112" s="49">
        <v>0.2</v>
      </c>
      <c r="K112" s="49">
        <v>0.2</v>
      </c>
      <c r="L112" s="49" t="s">
        <v>53</v>
      </c>
      <c r="M112" s="49">
        <v>1</v>
      </c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51" t="s">
        <v>119</v>
      </c>
      <c r="B113" s="352"/>
      <c r="C113" s="24">
        <v>12</v>
      </c>
      <c r="D113" s="49">
        <v>31</v>
      </c>
      <c r="E113" s="49">
        <v>38</v>
      </c>
      <c r="F113" s="49">
        <v>12</v>
      </c>
      <c r="G113" s="49">
        <v>10</v>
      </c>
      <c r="H113" s="49">
        <v>31</v>
      </c>
      <c r="I113" s="49">
        <v>12</v>
      </c>
      <c r="J113" s="49">
        <v>12</v>
      </c>
      <c r="K113" s="49">
        <v>10</v>
      </c>
      <c r="L113" s="49">
        <v>38</v>
      </c>
      <c r="M113" s="49">
        <v>12</v>
      </c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51" t="s">
        <v>46</v>
      </c>
      <c r="B114" s="352"/>
      <c r="C114" s="24">
        <v>8</v>
      </c>
      <c r="D114" s="49">
        <v>32</v>
      </c>
      <c r="E114" s="49">
        <v>40</v>
      </c>
      <c r="F114" s="49">
        <v>8</v>
      </c>
      <c r="G114" s="49">
        <v>10.4</v>
      </c>
      <c r="H114" s="49">
        <v>24</v>
      </c>
      <c r="I114" s="49">
        <v>8</v>
      </c>
      <c r="J114" s="49">
        <v>8</v>
      </c>
      <c r="K114" s="49">
        <v>10.4</v>
      </c>
      <c r="L114" s="49">
        <v>40</v>
      </c>
      <c r="M114" s="49">
        <v>8</v>
      </c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51" t="s">
        <v>47</v>
      </c>
      <c r="B115" s="352"/>
      <c r="C115" s="24">
        <v>0.3</v>
      </c>
      <c r="D115" s="49">
        <v>0.25</v>
      </c>
      <c r="E115" s="49">
        <v>0.35</v>
      </c>
      <c r="F115" s="49">
        <v>0.3</v>
      </c>
      <c r="G115" s="49">
        <v>0.01</v>
      </c>
      <c r="H115" s="49">
        <v>0.35</v>
      </c>
      <c r="I115" s="49">
        <v>0.3</v>
      </c>
      <c r="J115" s="49">
        <v>0.3</v>
      </c>
      <c r="K115" s="49">
        <v>0.01</v>
      </c>
      <c r="L115" s="49">
        <v>1.5</v>
      </c>
      <c r="M115" s="49">
        <v>0.3</v>
      </c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51" t="s">
        <v>48</v>
      </c>
      <c r="B116" s="352"/>
      <c r="C116" s="24">
        <v>1.5</v>
      </c>
      <c r="D116" s="49">
        <v>1.5</v>
      </c>
      <c r="E116" s="49">
        <v>0.75</v>
      </c>
      <c r="F116" s="49">
        <v>1.5</v>
      </c>
      <c r="G116" s="49">
        <v>0.1</v>
      </c>
      <c r="H116" s="49">
        <v>1.25</v>
      </c>
      <c r="I116" s="49">
        <v>1.5</v>
      </c>
      <c r="J116" s="49">
        <v>1.5</v>
      </c>
      <c r="K116" s="49">
        <v>0.1</v>
      </c>
      <c r="L116" s="49">
        <v>3.6</v>
      </c>
      <c r="M116" s="49">
        <v>1.5</v>
      </c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51" t="s">
        <v>49</v>
      </c>
      <c r="B117" s="352"/>
      <c r="C117" s="24">
        <v>1.5</v>
      </c>
      <c r="D117" s="49">
        <v>0.17499999999999999</v>
      </c>
      <c r="E117" s="49">
        <v>0.17499999999999999</v>
      </c>
      <c r="F117" s="49">
        <v>0.437</v>
      </c>
      <c r="G117" s="49">
        <v>0.35</v>
      </c>
      <c r="H117" s="49">
        <v>0.1</v>
      </c>
      <c r="I117" s="49">
        <v>6.8</v>
      </c>
      <c r="J117" s="49">
        <v>0.61199999999999999</v>
      </c>
      <c r="K117" s="49">
        <v>0.35</v>
      </c>
      <c r="L117" s="49">
        <v>0.7</v>
      </c>
      <c r="M117" s="49">
        <v>0.6</v>
      </c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51" t="s">
        <v>120</v>
      </c>
      <c r="B118" s="352"/>
      <c r="C118" s="24">
        <v>1.25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49" t="s">
        <v>53</v>
      </c>
      <c r="I118" s="49" t="s">
        <v>53</v>
      </c>
      <c r="J118" s="49" t="s">
        <v>53</v>
      </c>
      <c r="K118" s="49" t="s">
        <v>53</v>
      </c>
      <c r="L118" s="49" t="s">
        <v>53</v>
      </c>
      <c r="M118" s="49" t="s">
        <v>53</v>
      </c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51" t="s">
        <v>121</v>
      </c>
      <c r="B119" s="35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49" t="s">
        <v>53</v>
      </c>
      <c r="I119" s="49" t="s">
        <v>53</v>
      </c>
      <c r="J119" s="49" t="s">
        <v>53</v>
      </c>
      <c r="K119" s="49" t="s">
        <v>53</v>
      </c>
      <c r="L119" s="49">
        <v>300</v>
      </c>
      <c r="M119" s="49" t="s">
        <v>53</v>
      </c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51" t="s">
        <v>122</v>
      </c>
      <c r="B120" s="35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49" t="s">
        <v>53</v>
      </c>
      <c r="I120" s="49" t="s">
        <v>53</v>
      </c>
      <c r="J120" s="49" t="s">
        <v>53</v>
      </c>
      <c r="K120" s="49" t="s">
        <v>53</v>
      </c>
      <c r="L120" s="49">
        <v>1600</v>
      </c>
      <c r="M120" s="49" t="s">
        <v>53</v>
      </c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51" t="s">
        <v>123</v>
      </c>
      <c r="B121" s="352"/>
      <c r="C121" s="24" t="s">
        <v>53</v>
      </c>
      <c r="D121" s="49" t="s">
        <v>53</v>
      </c>
      <c r="E121" s="49" t="s">
        <v>53</v>
      </c>
      <c r="F121" s="49" t="s">
        <v>53</v>
      </c>
      <c r="G121" s="49" t="s">
        <v>53</v>
      </c>
      <c r="H121" s="49" t="s">
        <v>53</v>
      </c>
      <c r="I121" s="49" t="s">
        <v>53</v>
      </c>
      <c r="J121" s="49" t="s">
        <v>53</v>
      </c>
      <c r="K121" s="49" t="s">
        <v>53</v>
      </c>
      <c r="L121" s="49">
        <v>800</v>
      </c>
      <c r="M121" s="49" t="s">
        <v>53</v>
      </c>
      <c r="N121" s="263"/>
      <c r="O121" s="263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" customHeight="1" x14ac:dyDescent="0.2">
      <c r="A122" s="327" t="s">
        <v>56</v>
      </c>
      <c r="B122" s="328"/>
      <c r="C122" s="250" t="s">
        <v>53</v>
      </c>
      <c r="D122" s="128" t="s">
        <v>53</v>
      </c>
      <c r="E122" s="128">
        <v>1</v>
      </c>
      <c r="F122" s="128" t="s">
        <v>53</v>
      </c>
      <c r="G122" s="128">
        <v>1</v>
      </c>
      <c r="H122" s="128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 t="s">
        <v>53</v>
      </c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27" t="s">
        <v>57</v>
      </c>
      <c r="B123" s="328"/>
      <c r="C123" s="250" t="s">
        <v>53</v>
      </c>
      <c r="D123" s="128" t="s">
        <v>53</v>
      </c>
      <c r="E123" s="128">
        <v>3</v>
      </c>
      <c r="F123" s="128" t="s">
        <v>53</v>
      </c>
      <c r="G123" s="128">
        <v>1</v>
      </c>
      <c r="H123" s="128" t="s">
        <v>53</v>
      </c>
      <c r="I123" s="128" t="s">
        <v>53</v>
      </c>
      <c r="J123" s="128" t="s">
        <v>53</v>
      </c>
      <c r="K123" s="128" t="s">
        <v>53</v>
      </c>
      <c r="L123" s="128" t="s">
        <v>53</v>
      </c>
      <c r="M123" s="128" t="s">
        <v>53</v>
      </c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5" customHeight="1" x14ac:dyDescent="0.2">
      <c r="A124" s="329" t="s">
        <v>58</v>
      </c>
      <c r="B124" s="330"/>
      <c r="C124" s="79" t="s">
        <v>53</v>
      </c>
      <c r="D124" s="40" t="s">
        <v>53</v>
      </c>
      <c r="E124" s="40">
        <v>1</v>
      </c>
      <c r="F124" s="40" t="s">
        <v>53</v>
      </c>
      <c r="G124" s="40">
        <v>1</v>
      </c>
      <c r="H124" s="40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 t="s">
        <v>53</v>
      </c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29" t="s">
        <v>59</v>
      </c>
      <c r="B125" s="330"/>
      <c r="C125" s="79" t="s">
        <v>53</v>
      </c>
      <c r="D125" s="40" t="s">
        <v>53</v>
      </c>
      <c r="E125" s="40">
        <v>4</v>
      </c>
      <c r="F125" s="40" t="s">
        <v>53</v>
      </c>
      <c r="G125" s="40" t="s">
        <v>53</v>
      </c>
      <c r="H125" s="40" t="s">
        <v>53</v>
      </c>
      <c r="I125" s="40" t="s">
        <v>53</v>
      </c>
      <c r="J125" s="40" t="s">
        <v>53</v>
      </c>
      <c r="K125" s="40" t="s">
        <v>53</v>
      </c>
      <c r="L125" s="40" t="s">
        <v>53</v>
      </c>
      <c r="M125" s="40" t="s">
        <v>53</v>
      </c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" customHeight="1" x14ac:dyDescent="0.2">
      <c r="A126" s="331" t="s">
        <v>60</v>
      </c>
      <c r="B126" s="332"/>
      <c r="C126" s="235" t="s">
        <v>53</v>
      </c>
      <c r="D126" s="92" t="s">
        <v>53</v>
      </c>
      <c r="E126" s="92" t="s">
        <v>53</v>
      </c>
      <c r="F126" s="92" t="s">
        <v>53</v>
      </c>
      <c r="G126" s="92" t="s">
        <v>53</v>
      </c>
      <c r="H126" s="92" t="s">
        <v>53</v>
      </c>
      <c r="I126" s="188" t="s">
        <v>53</v>
      </c>
      <c r="J126" s="92" t="s">
        <v>53</v>
      </c>
      <c r="K126" s="188" t="s">
        <v>53</v>
      </c>
      <c r="L126" s="188" t="s">
        <v>53</v>
      </c>
      <c r="M126" s="188" t="s">
        <v>53</v>
      </c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 spans="1:26" ht="15" customHeight="1" x14ac:dyDescent="0.2">
      <c r="A127" s="333" t="s">
        <v>62</v>
      </c>
      <c r="B127" s="334"/>
      <c r="C127" s="241" t="s">
        <v>53</v>
      </c>
      <c r="D127" s="218" t="s">
        <v>53</v>
      </c>
      <c r="E127" s="218" t="s">
        <v>53</v>
      </c>
      <c r="F127" s="218" t="s">
        <v>53</v>
      </c>
      <c r="G127" s="218">
        <v>1</v>
      </c>
      <c r="H127" s="218" t="s">
        <v>53</v>
      </c>
      <c r="I127" s="107" t="s">
        <v>53</v>
      </c>
      <c r="J127" s="218" t="s">
        <v>53</v>
      </c>
      <c r="K127" s="107" t="s">
        <v>53</v>
      </c>
      <c r="L127" s="107" t="s">
        <v>53</v>
      </c>
      <c r="M127" s="107" t="s">
        <v>53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" customHeight="1" x14ac:dyDescent="0.2">
      <c r="A128" s="335" t="s">
        <v>63</v>
      </c>
      <c r="B128" s="336"/>
      <c r="C128" s="254" t="s">
        <v>53</v>
      </c>
      <c r="D128" s="213" t="s">
        <v>53</v>
      </c>
      <c r="E128" s="213">
        <v>0</v>
      </c>
      <c r="F128" s="213" t="s">
        <v>53</v>
      </c>
      <c r="G128" s="213">
        <v>1</v>
      </c>
      <c r="H128" s="213" t="s">
        <v>53</v>
      </c>
      <c r="I128" s="16" t="s">
        <v>53</v>
      </c>
      <c r="J128" s="213" t="s">
        <v>53</v>
      </c>
      <c r="K128" s="16" t="s">
        <v>53</v>
      </c>
      <c r="L128" s="16" t="s">
        <v>53</v>
      </c>
      <c r="M128" s="16" t="s">
        <v>53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35" t="s">
        <v>64</v>
      </c>
      <c r="B129" s="336"/>
      <c r="C129" s="254" t="s">
        <v>53</v>
      </c>
      <c r="D129" s="213" t="s">
        <v>53</v>
      </c>
      <c r="E129" s="213">
        <v>1</v>
      </c>
      <c r="F129" s="213" t="s">
        <v>53</v>
      </c>
      <c r="G129" s="213">
        <v>1</v>
      </c>
      <c r="H129" s="213" t="s">
        <v>53</v>
      </c>
      <c r="I129" s="16" t="s">
        <v>53</v>
      </c>
      <c r="J129" s="213" t="s">
        <v>53</v>
      </c>
      <c r="K129" s="16" t="s">
        <v>53</v>
      </c>
      <c r="L129" s="16" t="s">
        <v>53</v>
      </c>
      <c r="M129" s="16" t="s">
        <v>53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customHeight="1" x14ac:dyDescent="0.2">
      <c r="A130" s="333" t="s">
        <v>65</v>
      </c>
      <c r="B130" s="334"/>
      <c r="C130" s="241" t="s">
        <v>53</v>
      </c>
      <c r="D130" s="218" t="s">
        <v>53</v>
      </c>
      <c r="E130" s="218">
        <v>1</v>
      </c>
      <c r="F130" s="218" t="s">
        <v>53</v>
      </c>
      <c r="G130" s="218">
        <v>1.1000000000000001</v>
      </c>
      <c r="H130" s="218" t="s">
        <v>53</v>
      </c>
      <c r="I130" s="107" t="s">
        <v>53</v>
      </c>
      <c r="J130" s="218" t="s">
        <v>53</v>
      </c>
      <c r="K130" s="107" t="s">
        <v>53</v>
      </c>
      <c r="L130" s="107" t="s">
        <v>53</v>
      </c>
      <c r="M130" s="107" t="s">
        <v>53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33" t="s">
        <v>66</v>
      </c>
      <c r="B131" s="334"/>
      <c r="C131" s="241" t="s">
        <v>53</v>
      </c>
      <c r="D131" s="218" t="s">
        <v>53</v>
      </c>
      <c r="E131" s="218" t="s">
        <v>53</v>
      </c>
      <c r="F131" s="218" t="s">
        <v>53</v>
      </c>
      <c r="G131" s="218" t="s">
        <v>53</v>
      </c>
      <c r="H131" s="218" t="s">
        <v>53</v>
      </c>
      <c r="I131" s="107" t="s">
        <v>53</v>
      </c>
      <c r="J131" s="218" t="s">
        <v>53</v>
      </c>
      <c r="K131" s="107" t="s">
        <v>53</v>
      </c>
      <c r="L131" s="107" t="s">
        <v>53</v>
      </c>
      <c r="M131" s="107" t="s">
        <v>53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" customHeight="1" x14ac:dyDescent="0.2">
      <c r="A132" s="329" t="s">
        <v>67</v>
      </c>
      <c r="B132" s="330"/>
      <c r="C132" s="93" t="s">
        <v>68</v>
      </c>
      <c r="D132" s="228" t="s">
        <v>68</v>
      </c>
      <c r="E132" s="228" t="s">
        <v>68</v>
      </c>
      <c r="F132" s="228" t="s">
        <v>68</v>
      </c>
      <c r="G132" s="228" t="s">
        <v>72</v>
      </c>
      <c r="H132" s="228" t="s">
        <v>68</v>
      </c>
      <c r="I132" s="57" t="s">
        <v>68</v>
      </c>
      <c r="J132" s="228" t="s">
        <v>68</v>
      </c>
      <c r="K132" s="57" t="s">
        <v>72</v>
      </c>
      <c r="L132" s="57" t="s">
        <v>68</v>
      </c>
      <c r="M132" s="57" t="s">
        <v>68</v>
      </c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" customHeight="1" x14ac:dyDescent="0.2">
      <c r="A133" s="329" t="s">
        <v>69</v>
      </c>
      <c r="B133" s="330"/>
      <c r="C133" s="79">
        <v>2.5</v>
      </c>
      <c r="D133" s="40">
        <v>2.5</v>
      </c>
      <c r="E133" s="40">
        <v>2.5</v>
      </c>
      <c r="F133" s="40">
        <v>2.5</v>
      </c>
      <c r="G133" s="40" t="s">
        <v>53</v>
      </c>
      <c r="H133" s="40">
        <v>4</v>
      </c>
      <c r="I133" s="40">
        <v>2.5</v>
      </c>
      <c r="J133" s="40">
        <v>2.5</v>
      </c>
      <c r="K133" s="40" t="s">
        <v>53</v>
      </c>
      <c r="L133" s="40">
        <v>2.5</v>
      </c>
      <c r="M133" s="40">
        <v>2.5</v>
      </c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" customHeight="1" x14ac:dyDescent="0.2">
      <c r="A134" s="327" t="s">
        <v>71</v>
      </c>
      <c r="B134" s="328"/>
      <c r="C134" s="15" t="s">
        <v>72</v>
      </c>
      <c r="D134" s="62" t="s">
        <v>72</v>
      </c>
      <c r="E134" s="62" t="s">
        <v>68</v>
      </c>
      <c r="F134" s="62" t="s">
        <v>72</v>
      </c>
      <c r="G134" s="62" t="s">
        <v>72</v>
      </c>
      <c r="H134" s="62" t="s">
        <v>72</v>
      </c>
      <c r="I134" s="75" t="s">
        <v>72</v>
      </c>
      <c r="J134" s="62" t="s">
        <v>72</v>
      </c>
      <c r="K134" s="75" t="s">
        <v>72</v>
      </c>
      <c r="L134" s="75" t="s">
        <v>72</v>
      </c>
      <c r="M134" s="75" t="s">
        <v>72</v>
      </c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27" t="s">
        <v>73</v>
      </c>
      <c r="B135" s="328"/>
      <c r="C135" s="15" t="s">
        <v>53</v>
      </c>
      <c r="D135" s="62" t="s">
        <v>53</v>
      </c>
      <c r="E135" s="62" t="s">
        <v>124</v>
      </c>
      <c r="F135" s="62" t="s">
        <v>53</v>
      </c>
      <c r="G135" s="62" t="s">
        <v>53</v>
      </c>
      <c r="H135" s="62" t="s">
        <v>53</v>
      </c>
      <c r="I135" s="75" t="s">
        <v>53</v>
      </c>
      <c r="J135" s="62" t="s">
        <v>53</v>
      </c>
      <c r="K135" s="75" t="s">
        <v>53</v>
      </c>
      <c r="L135" s="75" t="s">
        <v>53</v>
      </c>
      <c r="M135" s="75" t="s">
        <v>53</v>
      </c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" customHeight="1" x14ac:dyDescent="0.2">
      <c r="A136" s="329" t="s">
        <v>75</v>
      </c>
      <c r="B136" s="330"/>
      <c r="C136" s="93" t="s">
        <v>68</v>
      </c>
      <c r="D136" s="228" t="s">
        <v>68</v>
      </c>
      <c r="E136" s="228" t="s">
        <v>125</v>
      </c>
      <c r="F136" s="228" t="s">
        <v>68</v>
      </c>
      <c r="G136" s="228" t="s">
        <v>72</v>
      </c>
      <c r="H136" s="228" t="s">
        <v>68</v>
      </c>
      <c r="I136" s="57" t="s">
        <v>68</v>
      </c>
      <c r="J136" s="228" t="s">
        <v>68</v>
      </c>
      <c r="K136" s="57" t="s">
        <v>72</v>
      </c>
      <c r="L136" s="57" t="s">
        <v>68</v>
      </c>
      <c r="M136" s="57" t="s">
        <v>68</v>
      </c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" customHeight="1" x14ac:dyDescent="0.2">
      <c r="A137" s="333" t="s">
        <v>76</v>
      </c>
      <c r="B137" s="337"/>
      <c r="C137" s="194">
        <v>0</v>
      </c>
      <c r="D137" s="107">
        <v>0</v>
      </c>
      <c r="E137" s="107" t="s">
        <v>125</v>
      </c>
      <c r="F137" s="107">
        <v>0</v>
      </c>
      <c r="G137" s="107" t="s">
        <v>53</v>
      </c>
      <c r="H137" s="107">
        <v>0</v>
      </c>
      <c r="I137" s="107">
        <v>0.5</v>
      </c>
      <c r="J137" s="107">
        <v>0</v>
      </c>
      <c r="K137" s="107" t="s">
        <v>53</v>
      </c>
      <c r="L137" s="107">
        <v>0</v>
      </c>
      <c r="M137" s="107">
        <v>0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" customHeight="1" x14ac:dyDescent="0.2">
      <c r="A138" s="329" t="s">
        <v>77</v>
      </c>
      <c r="B138" s="330"/>
      <c r="C138" s="93" t="s">
        <v>72</v>
      </c>
      <c r="D138" s="228" t="s">
        <v>72</v>
      </c>
      <c r="E138" s="228" t="s">
        <v>125</v>
      </c>
      <c r="F138" s="228" t="s">
        <v>72</v>
      </c>
      <c r="G138" s="228" t="s">
        <v>68</v>
      </c>
      <c r="H138" s="228" t="s">
        <v>72</v>
      </c>
      <c r="I138" s="57" t="s">
        <v>72</v>
      </c>
      <c r="J138" s="228" t="s">
        <v>72</v>
      </c>
      <c r="K138" s="57" t="s">
        <v>68</v>
      </c>
      <c r="L138" s="57" t="s">
        <v>72</v>
      </c>
      <c r="M138" s="57" t="s">
        <v>72</v>
      </c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29" t="s">
        <v>78</v>
      </c>
      <c r="B139" s="330"/>
      <c r="C139" s="93" t="s">
        <v>72</v>
      </c>
      <c r="D139" s="228" t="s">
        <v>72</v>
      </c>
      <c r="E139" s="228" t="s">
        <v>125</v>
      </c>
      <c r="F139" s="228" t="s">
        <v>72</v>
      </c>
      <c r="G139" s="228" t="s">
        <v>68</v>
      </c>
      <c r="H139" s="228" t="s">
        <v>72</v>
      </c>
      <c r="I139" s="57" t="s">
        <v>72</v>
      </c>
      <c r="J139" s="228" t="s">
        <v>72</v>
      </c>
      <c r="K139" s="57" t="s">
        <v>126</v>
      </c>
      <c r="L139" s="57" t="s">
        <v>72</v>
      </c>
      <c r="M139" s="57" t="s">
        <v>72</v>
      </c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" customHeight="1" x14ac:dyDescent="0.2">
      <c r="A140" s="338" t="s">
        <v>127</v>
      </c>
      <c r="B140" s="339"/>
      <c r="C140" s="119" t="s">
        <v>72</v>
      </c>
      <c r="D140" s="38" t="s">
        <v>72</v>
      </c>
      <c r="E140" s="38" t="s">
        <v>72</v>
      </c>
      <c r="F140" s="38" t="s">
        <v>72</v>
      </c>
      <c r="G140" s="38" t="s">
        <v>68</v>
      </c>
      <c r="H140" s="38" t="s">
        <v>72</v>
      </c>
      <c r="I140" s="14" t="s">
        <v>72</v>
      </c>
      <c r="J140" s="38" t="s">
        <v>72</v>
      </c>
      <c r="K140" s="14" t="s">
        <v>68</v>
      </c>
      <c r="L140" s="14" t="s">
        <v>72</v>
      </c>
      <c r="M140" s="14" t="s">
        <v>72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38" t="s">
        <v>128</v>
      </c>
      <c r="B141" s="339"/>
      <c r="C141" s="119" t="s">
        <v>53</v>
      </c>
      <c r="D141" s="38" t="s">
        <v>53</v>
      </c>
      <c r="E141" s="38" t="s">
        <v>53</v>
      </c>
      <c r="F141" s="38" t="s">
        <v>53</v>
      </c>
      <c r="G141" s="38" t="s">
        <v>125</v>
      </c>
      <c r="H141" s="38" t="s">
        <v>53</v>
      </c>
      <c r="I141" s="14" t="s">
        <v>53</v>
      </c>
      <c r="J141" s="38" t="s">
        <v>53</v>
      </c>
      <c r="K141" s="14" t="s">
        <v>125</v>
      </c>
      <c r="L141" s="14" t="s">
        <v>53</v>
      </c>
      <c r="M141" s="14" t="s">
        <v>53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53" t="s">
        <v>129</v>
      </c>
      <c r="B142" s="354"/>
      <c r="C142" s="119" t="s">
        <v>53</v>
      </c>
      <c r="D142" s="38" t="s">
        <v>53</v>
      </c>
      <c r="E142" s="38">
        <v>3</v>
      </c>
      <c r="F142" s="38" t="s">
        <v>53</v>
      </c>
      <c r="G142" s="38" t="s">
        <v>53</v>
      </c>
      <c r="H142" s="38" t="s">
        <v>53</v>
      </c>
      <c r="I142" s="38" t="s">
        <v>53</v>
      </c>
      <c r="J142" s="38" t="s">
        <v>53</v>
      </c>
      <c r="K142" s="38" t="s">
        <v>53</v>
      </c>
      <c r="L142" s="38" t="s">
        <v>53</v>
      </c>
      <c r="M142" s="38" t="s">
        <v>53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 x14ac:dyDescent="0.2">
      <c r="A143" s="340"/>
      <c r="B143" s="340"/>
      <c r="C143" s="286"/>
      <c r="D143" s="51"/>
      <c r="E143" s="51"/>
      <c r="F143" s="51"/>
      <c r="G143" s="51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41" t="s">
        <v>80</v>
      </c>
      <c r="B144" s="342"/>
      <c r="C144" s="165" t="s">
        <v>81</v>
      </c>
      <c r="D144" s="193" t="s">
        <v>82</v>
      </c>
      <c r="E144" s="193" t="s">
        <v>83</v>
      </c>
      <c r="F144" s="193" t="s">
        <v>84</v>
      </c>
      <c r="G144" s="193" t="s">
        <v>85</v>
      </c>
      <c r="H144" s="20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343" t="s">
        <v>86</v>
      </c>
      <c r="B145" s="205" t="s">
        <v>87</v>
      </c>
      <c r="C145" s="1">
        <v>0.15</v>
      </c>
      <c r="D145" s="42">
        <v>0.2</v>
      </c>
      <c r="E145" s="42">
        <v>0.25</v>
      </c>
      <c r="F145" s="42">
        <v>0.3</v>
      </c>
      <c r="G145" s="42">
        <v>0.35</v>
      </c>
      <c r="H145" s="54"/>
      <c r="I145" s="37"/>
      <c r="J145" s="37"/>
      <c r="K145" s="3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customHeight="1" x14ac:dyDescent="0.2">
      <c r="A146" s="343"/>
      <c r="B146" s="205" t="s">
        <v>88</v>
      </c>
      <c r="C146" s="1">
        <v>0.15</v>
      </c>
      <c r="D146" s="42">
        <v>0.2</v>
      </c>
      <c r="E146" s="42">
        <v>0.25</v>
      </c>
      <c r="F146" s="42">
        <v>0.3</v>
      </c>
      <c r="G146" s="42">
        <v>0.35</v>
      </c>
      <c r="H146" s="54"/>
      <c r="I146" s="37"/>
      <c r="J146" s="37"/>
      <c r="K146" s="3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customHeight="1" x14ac:dyDescent="0.2">
      <c r="A147" s="343"/>
      <c r="B147" s="205" t="s">
        <v>130</v>
      </c>
      <c r="C147" s="1">
        <v>-0.6</v>
      </c>
      <c r="D147" s="42">
        <v>-0.67</v>
      </c>
      <c r="E147" s="42">
        <v>-0.74</v>
      </c>
      <c r="F147" s="42">
        <v>-0.81</v>
      </c>
      <c r="G147" s="42">
        <v>-0.9</v>
      </c>
      <c r="H147" s="54"/>
      <c r="I147" s="37"/>
      <c r="J147" s="37"/>
      <c r="K147" s="3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customHeight="1" x14ac:dyDescent="0.2">
      <c r="A148" s="275" t="s">
        <v>131</v>
      </c>
      <c r="B148" s="231" t="s">
        <v>93</v>
      </c>
      <c r="C148" s="21">
        <v>0.15</v>
      </c>
      <c r="D148" s="192">
        <v>0.17499999999999999</v>
      </c>
      <c r="E148" s="192">
        <v>0.2</v>
      </c>
      <c r="F148" s="192">
        <v>0.22500000000000001</v>
      </c>
      <c r="G148" s="192">
        <v>0.25</v>
      </c>
      <c r="H148" s="5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customHeight="1" x14ac:dyDescent="0.2">
      <c r="A149" s="210" t="s">
        <v>94</v>
      </c>
      <c r="B149" s="205" t="s">
        <v>132</v>
      </c>
      <c r="C149" s="1">
        <v>0.4</v>
      </c>
      <c r="D149" s="42">
        <v>0.5</v>
      </c>
      <c r="E149" s="42">
        <v>0.6</v>
      </c>
      <c r="F149" s="42">
        <v>0.7</v>
      </c>
      <c r="G149" s="42">
        <v>0.8</v>
      </c>
      <c r="H149" s="54"/>
      <c r="I149" s="37"/>
      <c r="J149" s="37"/>
      <c r="K149" s="3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customHeight="1" x14ac:dyDescent="0.2">
      <c r="A150" s="355" t="s">
        <v>133</v>
      </c>
      <c r="B150" s="155" t="s">
        <v>101</v>
      </c>
      <c r="C150" s="21">
        <v>0.5</v>
      </c>
      <c r="D150" s="192">
        <v>0.65</v>
      </c>
      <c r="E150" s="192">
        <v>0.8</v>
      </c>
      <c r="F150" s="192">
        <v>0.95</v>
      </c>
      <c r="G150" s="192">
        <v>1.1000000000000001</v>
      </c>
      <c r="H150" s="5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customHeight="1" x14ac:dyDescent="0.2">
      <c r="A151" s="356"/>
      <c r="B151" s="231" t="s">
        <v>102</v>
      </c>
      <c r="C151" s="21">
        <v>-0.6</v>
      </c>
      <c r="D151" s="192">
        <v>-0.55000000000000004</v>
      </c>
      <c r="E151" s="192">
        <v>-0.5</v>
      </c>
      <c r="F151" s="192">
        <v>-0.45</v>
      </c>
      <c r="G151" s="192">
        <v>-0.4</v>
      </c>
      <c r="H151" s="5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customHeight="1" x14ac:dyDescent="0.2">
      <c r="A152" s="355"/>
      <c r="B152" s="155" t="s">
        <v>103</v>
      </c>
      <c r="C152" s="21">
        <v>0.25</v>
      </c>
      <c r="D152" s="192">
        <v>0.35</v>
      </c>
      <c r="E152" s="192">
        <v>0.45</v>
      </c>
      <c r="F152" s="192">
        <v>0.55000000000000004</v>
      </c>
      <c r="G152" s="192">
        <v>0.65</v>
      </c>
      <c r="H152" s="5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customHeight="1" x14ac:dyDescent="0.2">
      <c r="A153" s="210" t="s">
        <v>134</v>
      </c>
      <c r="B153" s="205" t="s">
        <v>135</v>
      </c>
      <c r="C153" s="1">
        <v>0.15</v>
      </c>
      <c r="D153" s="42">
        <v>0.17499999999999999</v>
      </c>
      <c r="E153" s="42">
        <v>0.2</v>
      </c>
      <c r="F153" s="42">
        <v>0.22500000000000001</v>
      </c>
      <c r="G153" s="42">
        <v>0.25</v>
      </c>
      <c r="H153" s="54"/>
      <c r="I153" s="37"/>
      <c r="J153" s="37"/>
      <c r="K153" s="3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customHeight="1" x14ac:dyDescent="0.2">
      <c r="A154" s="118" t="s">
        <v>136</v>
      </c>
      <c r="B154" s="155" t="s">
        <v>97</v>
      </c>
      <c r="C154" s="219">
        <v>-0.3</v>
      </c>
      <c r="D154" s="211">
        <v>-0.35</v>
      </c>
      <c r="E154" s="211">
        <v>-0.4</v>
      </c>
      <c r="F154" s="211">
        <v>-0.45</v>
      </c>
      <c r="G154" s="211">
        <v>-0.5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customHeight="1" x14ac:dyDescent="0.2">
      <c r="A155" s="252" t="s">
        <v>137</v>
      </c>
      <c r="B155" s="147" t="s">
        <v>138</v>
      </c>
      <c r="C155" s="220">
        <v>0.2</v>
      </c>
      <c r="D155" s="167">
        <v>0.25</v>
      </c>
      <c r="E155" s="167">
        <v>0.3</v>
      </c>
      <c r="F155" s="167">
        <v>0.35</v>
      </c>
      <c r="G155" s="167">
        <v>0.4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customHeight="1" x14ac:dyDescent="0.2">
      <c r="A156" s="355" t="s">
        <v>139</v>
      </c>
      <c r="B156" s="155" t="s">
        <v>93</v>
      </c>
      <c r="C156" s="219">
        <v>0.2</v>
      </c>
      <c r="D156" s="211">
        <v>0.25</v>
      </c>
      <c r="E156" s="211">
        <v>0.3</v>
      </c>
      <c r="F156" s="211">
        <v>0.35</v>
      </c>
      <c r="G156" s="211">
        <v>0.4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customHeight="1" x14ac:dyDescent="0.2">
      <c r="A157" s="357"/>
      <c r="B157" s="155" t="s">
        <v>140</v>
      </c>
      <c r="C157" s="219">
        <v>0.5</v>
      </c>
      <c r="D157" s="211">
        <v>0.5</v>
      </c>
      <c r="E157" s="211">
        <v>0.5</v>
      </c>
      <c r="F157" s="211">
        <v>0.5</v>
      </c>
      <c r="G157" s="211">
        <v>0.5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customHeight="1" x14ac:dyDescent="0.2">
      <c r="A158" s="344"/>
      <c r="B158" s="344"/>
      <c r="C158" s="159"/>
      <c r="D158" s="181"/>
      <c r="E158" s="181"/>
      <c r="F158" s="181"/>
      <c r="G158" s="181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5" customHeight="1" x14ac:dyDescent="0.2">
      <c r="A159" s="345"/>
      <c r="B159" s="346"/>
      <c r="C159" s="347"/>
      <c r="D159" s="347"/>
      <c r="E159" s="347"/>
      <c r="F159" s="347"/>
      <c r="G159" s="347"/>
      <c r="H159" s="347"/>
      <c r="I159" s="347"/>
      <c r="J159" s="347"/>
      <c r="K159" s="347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</row>
    <row r="160" spans="1:26" ht="15" customHeight="1" x14ac:dyDescent="0.2">
      <c r="A160" s="349" t="s">
        <v>141</v>
      </c>
      <c r="B160" s="350"/>
      <c r="C160" s="253" t="s">
        <v>142</v>
      </c>
      <c r="D160" s="168" t="s">
        <v>143</v>
      </c>
      <c r="E160" s="71" t="s">
        <v>144</v>
      </c>
      <c r="F160" s="232" t="s">
        <v>145</v>
      </c>
      <c r="G160" s="28" t="s">
        <v>146</v>
      </c>
      <c r="H160" s="28" t="s">
        <v>147</v>
      </c>
      <c r="I160" s="28" t="s">
        <v>148</v>
      </c>
      <c r="J160" s="28" t="s">
        <v>149</v>
      </c>
      <c r="K160" s="28" t="s">
        <v>150</v>
      </c>
      <c r="L160" s="98" t="s">
        <v>151</v>
      </c>
      <c r="M160" s="148" t="s">
        <v>152</v>
      </c>
      <c r="N160" s="229" t="s">
        <v>153</v>
      </c>
      <c r="O160" s="137" t="s">
        <v>154</v>
      </c>
      <c r="P160" s="137" t="s">
        <v>155</v>
      </c>
      <c r="Q160" s="137" t="s">
        <v>156</v>
      </c>
      <c r="R160" s="137" t="s">
        <v>157</v>
      </c>
      <c r="S160" s="137" t="s">
        <v>158</v>
      </c>
      <c r="T160" s="137" t="s">
        <v>159</v>
      </c>
      <c r="U160" s="233"/>
      <c r="V160" s="3"/>
      <c r="W160" s="3"/>
      <c r="X160" s="3"/>
      <c r="Y160" s="3"/>
      <c r="Z160" s="3"/>
    </row>
    <row r="161" spans="1:26" ht="112.5" customHeight="1" x14ac:dyDescent="0.2">
      <c r="A161" s="293"/>
      <c r="B161" s="294"/>
      <c r="C161" s="270"/>
      <c r="D161" s="152"/>
      <c r="E161" s="142"/>
      <c r="F161" s="142"/>
      <c r="G161" s="81"/>
      <c r="H161" s="81"/>
      <c r="I161" s="81"/>
      <c r="J161" s="77"/>
      <c r="K161" s="81"/>
      <c r="L161" s="81"/>
      <c r="M161" s="216"/>
      <c r="N161" s="259"/>
      <c r="O161" s="259"/>
      <c r="P161" s="258"/>
      <c r="Q161" s="259"/>
      <c r="R161" s="259"/>
      <c r="S161" s="259"/>
      <c r="T161" s="259"/>
      <c r="U161" s="181"/>
      <c r="V161" s="181"/>
      <c r="W161" s="181"/>
      <c r="X161" s="181"/>
      <c r="Y161" s="181"/>
      <c r="Z161" s="181"/>
    </row>
    <row r="162" spans="1:26" ht="15" customHeight="1" x14ac:dyDescent="0.2">
      <c r="A162" s="295" t="s">
        <v>9</v>
      </c>
      <c r="B162" s="296"/>
      <c r="C162" s="271">
        <v>1</v>
      </c>
      <c r="D162" s="125">
        <v>1.35</v>
      </c>
      <c r="E162" s="125">
        <v>1.25</v>
      </c>
      <c r="F162" s="125">
        <v>1.5</v>
      </c>
      <c r="G162" s="125">
        <v>1</v>
      </c>
      <c r="H162" s="125">
        <v>1.75</v>
      </c>
      <c r="I162" s="125">
        <v>1.8</v>
      </c>
      <c r="J162" s="170">
        <v>2</v>
      </c>
      <c r="K162" s="170">
        <v>2</v>
      </c>
      <c r="L162" s="170">
        <v>1.6</v>
      </c>
      <c r="M162" s="170">
        <v>2</v>
      </c>
      <c r="N162" s="170">
        <v>1.3</v>
      </c>
      <c r="O162" s="170">
        <v>3</v>
      </c>
      <c r="P162" s="170">
        <v>1.7</v>
      </c>
      <c r="Q162" s="170">
        <v>2</v>
      </c>
      <c r="R162" s="170">
        <v>1.75</v>
      </c>
      <c r="S162" s="170">
        <v>2.5</v>
      </c>
      <c r="T162" s="170">
        <v>1.5</v>
      </c>
      <c r="U162" s="170"/>
      <c r="V162" s="170"/>
      <c r="W162" s="170"/>
      <c r="X162" s="170"/>
      <c r="Y162" s="170"/>
      <c r="Z162" s="104"/>
    </row>
    <row r="163" spans="1:26" ht="15" customHeight="1" x14ac:dyDescent="0.2">
      <c r="A163" s="297" t="s">
        <v>10</v>
      </c>
      <c r="B163" s="298"/>
      <c r="C163" s="44">
        <v>0.5</v>
      </c>
      <c r="D163" s="158">
        <v>0.8</v>
      </c>
      <c r="E163" s="158">
        <v>0.7</v>
      </c>
      <c r="F163" s="158">
        <v>0.9</v>
      </c>
      <c r="G163" s="158">
        <v>0.5</v>
      </c>
      <c r="H163" s="158">
        <v>1</v>
      </c>
      <c r="I163" s="158">
        <v>1.25</v>
      </c>
      <c r="J163" s="103">
        <v>1.4</v>
      </c>
      <c r="K163" s="103">
        <v>1.4</v>
      </c>
      <c r="L163" s="103">
        <v>1.2</v>
      </c>
      <c r="M163" s="103">
        <v>1.4</v>
      </c>
      <c r="N163" s="103">
        <v>0.8</v>
      </c>
      <c r="O163" s="103">
        <v>2.5</v>
      </c>
      <c r="P163" s="103">
        <v>1.4</v>
      </c>
      <c r="Q163" s="103">
        <v>1.4</v>
      </c>
      <c r="R163" s="103">
        <v>1.25</v>
      </c>
      <c r="S163" s="103">
        <v>2</v>
      </c>
      <c r="T163" s="103">
        <v>1.25</v>
      </c>
      <c r="U163" s="103"/>
      <c r="V163" s="103"/>
      <c r="W163" s="103"/>
      <c r="X163" s="103"/>
      <c r="Y163" s="103"/>
      <c r="Z163" s="183"/>
    </row>
    <row r="164" spans="1:26" ht="15" customHeight="1" x14ac:dyDescent="0.2">
      <c r="A164" s="299" t="s">
        <v>11</v>
      </c>
      <c r="B164" s="300"/>
      <c r="C164" s="66">
        <v>38.6</v>
      </c>
      <c r="D164" s="274">
        <v>41.9</v>
      </c>
      <c r="E164" s="274">
        <v>68.599999999999994</v>
      </c>
      <c r="F164" s="274">
        <v>103.6</v>
      </c>
      <c r="G164" s="274">
        <v>28.8</v>
      </c>
      <c r="H164" s="274">
        <v>279.2</v>
      </c>
      <c r="I164" s="274">
        <v>63.6</v>
      </c>
      <c r="J164" s="35">
        <v>164.8</v>
      </c>
      <c r="K164" s="35">
        <v>144.69999999999999</v>
      </c>
      <c r="L164" s="35">
        <v>55.4</v>
      </c>
      <c r="M164" s="35">
        <v>178.1</v>
      </c>
      <c r="N164" s="35">
        <v>67.900000000000006</v>
      </c>
      <c r="O164" s="35">
        <v>62.2</v>
      </c>
      <c r="P164" s="35">
        <v>460</v>
      </c>
      <c r="Q164" s="35">
        <v>19.2</v>
      </c>
      <c r="R164" s="35">
        <v>106.2</v>
      </c>
      <c r="S164" s="35">
        <v>44.4</v>
      </c>
      <c r="T164" s="35">
        <v>119.9</v>
      </c>
      <c r="U164" s="35"/>
      <c r="V164" s="35"/>
      <c r="W164" s="35"/>
      <c r="X164" s="35"/>
      <c r="Y164" s="35"/>
      <c r="Z164" s="179"/>
    </row>
    <row r="165" spans="1:26" ht="15" customHeight="1" x14ac:dyDescent="0.2">
      <c r="A165" s="301" t="s">
        <v>12</v>
      </c>
      <c r="B165" s="302"/>
      <c r="C165" s="222">
        <v>48.2</v>
      </c>
      <c r="D165" s="162">
        <v>52.4</v>
      </c>
      <c r="E165" s="162">
        <v>85.8</v>
      </c>
      <c r="F165" s="162">
        <v>129.5</v>
      </c>
      <c r="G165" s="162">
        <v>36</v>
      </c>
      <c r="H165" s="162">
        <v>349</v>
      </c>
      <c r="I165" s="162">
        <v>79.5</v>
      </c>
      <c r="J165" s="68">
        <v>206</v>
      </c>
      <c r="K165" s="68">
        <v>180.9</v>
      </c>
      <c r="L165" s="68">
        <v>69.2</v>
      </c>
      <c r="M165" s="68">
        <v>222.6</v>
      </c>
      <c r="N165" s="68">
        <v>84.8</v>
      </c>
      <c r="O165" s="68">
        <v>77.8</v>
      </c>
      <c r="P165" s="68">
        <v>575</v>
      </c>
      <c r="Q165" s="68">
        <v>25.8</v>
      </c>
      <c r="R165" s="68">
        <v>129.5</v>
      </c>
      <c r="S165" s="68">
        <v>55.5</v>
      </c>
      <c r="T165" s="68">
        <v>149.9</v>
      </c>
      <c r="U165" s="68"/>
      <c r="V165" s="68"/>
      <c r="W165" s="68"/>
      <c r="X165" s="68"/>
      <c r="Y165" s="68"/>
      <c r="Z165" s="129"/>
    </row>
    <row r="166" spans="1:26" ht="15" customHeight="1" x14ac:dyDescent="0.2">
      <c r="A166" s="295" t="s">
        <v>13</v>
      </c>
      <c r="B166" s="296"/>
      <c r="C166" s="271">
        <f t="shared" ref="C166:M166" si="8">(C164*C172)*C173</f>
        <v>38.6</v>
      </c>
      <c r="D166" s="125">
        <f t="shared" si="8"/>
        <v>41.9</v>
      </c>
      <c r="E166" s="125">
        <f t="shared" si="8"/>
        <v>205.79999999999998</v>
      </c>
      <c r="F166" s="125">
        <f t="shared" si="8"/>
        <v>103.6</v>
      </c>
      <c r="G166" s="125">
        <f t="shared" si="8"/>
        <v>28.8</v>
      </c>
      <c r="H166" s="125">
        <f t="shared" si="8"/>
        <v>279.2</v>
      </c>
      <c r="I166" s="125">
        <f t="shared" si="8"/>
        <v>63.6</v>
      </c>
      <c r="J166" s="125">
        <f t="shared" si="8"/>
        <v>494.40000000000003</v>
      </c>
      <c r="K166" s="125">
        <f t="shared" si="8"/>
        <v>144.69999999999999</v>
      </c>
      <c r="L166" s="125">
        <f t="shared" si="8"/>
        <v>55.4</v>
      </c>
      <c r="M166" s="170">
        <f t="shared" si="8"/>
        <v>178.1</v>
      </c>
      <c r="N166" s="170">
        <f>N164</f>
        <v>67.900000000000006</v>
      </c>
      <c r="O166" s="170">
        <f>(O164*O172)*O173</f>
        <v>62.2</v>
      </c>
      <c r="P166" s="170">
        <f>(P164*P172)*P173</f>
        <v>460</v>
      </c>
      <c r="Q166" s="170">
        <f>((Q164*Q172)*Q173)*Q202</f>
        <v>76.8</v>
      </c>
      <c r="R166" s="170">
        <f>(R164*R172)*R173</f>
        <v>106.2</v>
      </c>
      <c r="S166" s="170">
        <f>((S164*S172)*S173)*S202</f>
        <v>66.599999999999994</v>
      </c>
      <c r="T166" s="170">
        <f>(T164*T172)*T173</f>
        <v>239.8</v>
      </c>
      <c r="U166" s="170"/>
      <c r="V166" s="170"/>
      <c r="W166" s="170"/>
      <c r="X166" s="170"/>
      <c r="Y166" s="170"/>
      <c r="Z166" s="104"/>
    </row>
    <row r="167" spans="1:26" ht="15" customHeight="1" x14ac:dyDescent="0.2">
      <c r="A167" s="297" t="s">
        <v>14</v>
      </c>
      <c r="B167" s="298"/>
      <c r="C167" s="44">
        <f t="shared" ref="C167:M167" si="9">(C165*C172)*C173</f>
        <v>48.2</v>
      </c>
      <c r="D167" s="158">
        <f t="shared" si="9"/>
        <v>52.4</v>
      </c>
      <c r="E167" s="158">
        <f t="shared" si="9"/>
        <v>257.39999999999998</v>
      </c>
      <c r="F167" s="158">
        <f t="shared" si="9"/>
        <v>129.5</v>
      </c>
      <c r="G167" s="158">
        <f t="shared" si="9"/>
        <v>36</v>
      </c>
      <c r="H167" s="158">
        <f t="shared" si="9"/>
        <v>349</v>
      </c>
      <c r="I167" s="158">
        <f t="shared" si="9"/>
        <v>79.5</v>
      </c>
      <c r="J167" s="158">
        <f t="shared" si="9"/>
        <v>618</v>
      </c>
      <c r="K167" s="158">
        <f t="shared" si="9"/>
        <v>180.9</v>
      </c>
      <c r="L167" s="158">
        <f t="shared" si="9"/>
        <v>69.2</v>
      </c>
      <c r="M167" s="103">
        <f t="shared" si="9"/>
        <v>222.6</v>
      </c>
      <c r="N167" s="103">
        <f>N165</f>
        <v>84.8</v>
      </c>
      <c r="O167" s="103">
        <f>(O165*O172)*O173</f>
        <v>77.8</v>
      </c>
      <c r="P167" s="103">
        <f>(P165*P172)*P173</f>
        <v>575</v>
      </c>
      <c r="Q167" s="103">
        <f>((Q165*Q172)*Q173)*Q202</f>
        <v>103.2</v>
      </c>
      <c r="R167" s="103">
        <f>(R165*R172)*R173</f>
        <v>129.5</v>
      </c>
      <c r="S167" s="103">
        <f>((S165*S172)*S173)*S202</f>
        <v>83.25</v>
      </c>
      <c r="T167" s="103">
        <f>(T165*T172)*T173</f>
        <v>299.8</v>
      </c>
      <c r="U167" s="103"/>
      <c r="V167" s="103"/>
      <c r="W167" s="103"/>
      <c r="X167" s="103"/>
      <c r="Y167" s="103"/>
      <c r="Z167" s="183"/>
    </row>
    <row r="168" spans="1:26" ht="15" customHeight="1" x14ac:dyDescent="0.2">
      <c r="A168" s="303" t="s">
        <v>15</v>
      </c>
      <c r="B168" s="304"/>
      <c r="C168" s="82">
        <v>30</v>
      </c>
      <c r="D168" s="169">
        <v>50</v>
      </c>
      <c r="E168" s="169">
        <v>24</v>
      </c>
      <c r="F168" s="169">
        <v>16</v>
      </c>
      <c r="G168" s="169">
        <v>100</v>
      </c>
      <c r="H168" s="169">
        <v>4</v>
      </c>
      <c r="I168" s="169">
        <v>60</v>
      </c>
      <c r="J168" s="151">
        <v>21</v>
      </c>
      <c r="K168" s="151">
        <v>12</v>
      </c>
      <c r="L168" s="151">
        <v>28</v>
      </c>
      <c r="M168" s="151">
        <v>24</v>
      </c>
      <c r="N168" s="151" t="s">
        <v>160</v>
      </c>
      <c r="O168" s="151">
        <v>220</v>
      </c>
      <c r="P168" s="151">
        <v>8</v>
      </c>
      <c r="Q168" s="151" t="s">
        <v>161</v>
      </c>
      <c r="R168" s="151">
        <v>20</v>
      </c>
      <c r="S168" s="151">
        <v>100</v>
      </c>
      <c r="T168" s="151">
        <v>16</v>
      </c>
      <c r="U168" s="151"/>
      <c r="V168" s="151"/>
      <c r="W168" s="151"/>
      <c r="X168" s="151"/>
      <c r="Y168" s="151"/>
      <c r="Z168" s="151"/>
    </row>
    <row r="169" spans="1:26" ht="15" customHeight="1" x14ac:dyDescent="0.2">
      <c r="A169" s="305" t="s">
        <v>17</v>
      </c>
      <c r="B169" s="306"/>
      <c r="C169" s="149">
        <v>210</v>
      </c>
      <c r="D169" s="243">
        <v>350</v>
      </c>
      <c r="E169" s="243">
        <v>144</v>
      </c>
      <c r="F169" s="243">
        <v>96</v>
      </c>
      <c r="G169" s="243">
        <v>480</v>
      </c>
      <c r="H169" s="243">
        <v>18</v>
      </c>
      <c r="I169" s="243">
        <v>360</v>
      </c>
      <c r="J169" s="234">
        <v>168</v>
      </c>
      <c r="K169" s="234">
        <v>60</v>
      </c>
      <c r="L169" s="234">
        <v>308</v>
      </c>
      <c r="M169" s="234">
        <v>72</v>
      </c>
      <c r="N169" s="234" t="s">
        <v>18</v>
      </c>
      <c r="O169" s="234">
        <v>600</v>
      </c>
      <c r="P169" s="234">
        <v>40</v>
      </c>
      <c r="Q169" s="234" t="s">
        <v>18</v>
      </c>
      <c r="R169" s="234">
        <v>80</v>
      </c>
      <c r="S169" s="234">
        <v>400</v>
      </c>
      <c r="T169" s="234">
        <v>144</v>
      </c>
      <c r="U169" s="234"/>
      <c r="V169" s="234"/>
      <c r="W169" s="234"/>
      <c r="X169" s="234"/>
      <c r="Y169" s="234"/>
      <c r="Z169" s="234"/>
    </row>
    <row r="170" spans="1:26" ht="15" customHeight="1" x14ac:dyDescent="0.2">
      <c r="A170" s="307" t="s">
        <v>19</v>
      </c>
      <c r="B170" s="308"/>
      <c r="C170" s="60">
        <v>262</v>
      </c>
      <c r="D170" s="224">
        <v>450</v>
      </c>
      <c r="E170" s="224">
        <v>180</v>
      </c>
      <c r="F170" s="224">
        <v>120</v>
      </c>
      <c r="G170" s="224">
        <v>640</v>
      </c>
      <c r="H170" s="224">
        <v>28</v>
      </c>
      <c r="I170" s="224">
        <v>480</v>
      </c>
      <c r="J170" s="215">
        <v>210</v>
      </c>
      <c r="K170" s="215">
        <v>72</v>
      </c>
      <c r="L170" s="215">
        <v>392</v>
      </c>
      <c r="M170" s="215">
        <v>96</v>
      </c>
      <c r="N170" s="215" t="s">
        <v>18</v>
      </c>
      <c r="O170" s="215">
        <v>750</v>
      </c>
      <c r="P170" s="215">
        <v>56</v>
      </c>
      <c r="Q170" s="215" t="s">
        <v>18</v>
      </c>
      <c r="R170" s="215">
        <v>100</v>
      </c>
      <c r="S170" s="215">
        <v>500</v>
      </c>
      <c r="T170" s="215">
        <v>180</v>
      </c>
      <c r="U170" s="215"/>
      <c r="V170" s="215"/>
      <c r="W170" s="215"/>
      <c r="X170" s="215"/>
      <c r="Y170" s="215"/>
      <c r="Z170" s="215"/>
    </row>
    <row r="171" spans="1:26" ht="15" customHeight="1" x14ac:dyDescent="0.2">
      <c r="A171" s="309" t="s">
        <v>20</v>
      </c>
      <c r="B171" s="310"/>
      <c r="C171" s="111">
        <v>500</v>
      </c>
      <c r="D171" s="178">
        <v>600</v>
      </c>
      <c r="E171" s="178">
        <v>550</v>
      </c>
      <c r="F171" s="178">
        <v>450</v>
      </c>
      <c r="G171" s="178">
        <v>800</v>
      </c>
      <c r="H171" s="178">
        <v>50</v>
      </c>
      <c r="I171" s="178">
        <v>650</v>
      </c>
      <c r="J171" s="207">
        <v>500</v>
      </c>
      <c r="K171" s="207">
        <v>260</v>
      </c>
      <c r="L171" s="207">
        <v>500</v>
      </c>
      <c r="M171" s="207">
        <v>125</v>
      </c>
      <c r="N171" s="207">
        <v>600</v>
      </c>
      <c r="O171" s="207">
        <v>600</v>
      </c>
      <c r="P171" s="207">
        <v>80</v>
      </c>
      <c r="Q171" s="207">
        <v>800</v>
      </c>
      <c r="R171" s="207">
        <v>550</v>
      </c>
      <c r="S171" s="207">
        <v>600</v>
      </c>
      <c r="T171" s="207">
        <v>600</v>
      </c>
      <c r="U171" s="207"/>
      <c r="V171" s="207"/>
      <c r="W171" s="207"/>
      <c r="X171" s="207"/>
      <c r="Y171" s="207"/>
      <c r="Z171" s="207"/>
    </row>
    <row r="172" spans="1:26" ht="15" customHeight="1" x14ac:dyDescent="0.2">
      <c r="A172" s="311" t="s">
        <v>21</v>
      </c>
      <c r="B172" s="312"/>
      <c r="C172" s="174">
        <v>1</v>
      </c>
      <c r="D172" s="64">
        <v>1</v>
      </c>
      <c r="E172" s="64">
        <v>1</v>
      </c>
      <c r="F172" s="64">
        <v>1</v>
      </c>
      <c r="G172" s="64">
        <v>1</v>
      </c>
      <c r="H172" s="64">
        <v>1</v>
      </c>
      <c r="I172" s="64">
        <v>1</v>
      </c>
      <c r="J172" s="245">
        <v>1</v>
      </c>
      <c r="K172" s="245">
        <v>1</v>
      </c>
      <c r="L172" s="245">
        <v>1</v>
      </c>
      <c r="M172" s="245">
        <v>1</v>
      </c>
      <c r="N172" s="245">
        <v>1</v>
      </c>
      <c r="O172" s="245">
        <v>1</v>
      </c>
      <c r="P172" s="245">
        <v>1</v>
      </c>
      <c r="Q172" s="245">
        <v>1</v>
      </c>
      <c r="R172" s="245">
        <v>1</v>
      </c>
      <c r="S172" s="245">
        <v>1</v>
      </c>
      <c r="T172" s="245">
        <v>1</v>
      </c>
      <c r="U172" s="245"/>
      <c r="V172" s="245"/>
      <c r="W172" s="245"/>
      <c r="X172" s="245"/>
      <c r="Y172" s="245"/>
      <c r="Z172" s="245"/>
    </row>
    <row r="173" spans="1:26" ht="15" customHeight="1" x14ac:dyDescent="0.2">
      <c r="A173" s="313" t="s">
        <v>22</v>
      </c>
      <c r="B173" s="314"/>
      <c r="C173" s="251">
        <v>1</v>
      </c>
      <c r="D173" s="30">
        <v>1</v>
      </c>
      <c r="E173" s="30">
        <v>3</v>
      </c>
      <c r="F173" s="30">
        <v>1</v>
      </c>
      <c r="G173" s="30">
        <v>1</v>
      </c>
      <c r="H173" s="30">
        <v>1</v>
      </c>
      <c r="I173" s="30">
        <v>1</v>
      </c>
      <c r="J173" s="204">
        <v>3</v>
      </c>
      <c r="K173" s="204">
        <v>1</v>
      </c>
      <c r="L173" s="204">
        <v>1</v>
      </c>
      <c r="M173" s="204">
        <v>1</v>
      </c>
      <c r="N173" s="204">
        <v>1</v>
      </c>
      <c r="O173" s="204">
        <v>1</v>
      </c>
      <c r="P173" s="204">
        <v>1</v>
      </c>
      <c r="Q173" s="204">
        <v>1</v>
      </c>
      <c r="R173" s="204">
        <v>1</v>
      </c>
      <c r="S173" s="204">
        <v>1</v>
      </c>
      <c r="T173" s="204">
        <v>2</v>
      </c>
      <c r="U173" s="204"/>
      <c r="V173" s="204"/>
      <c r="W173" s="204"/>
      <c r="X173" s="204"/>
      <c r="Y173" s="204"/>
      <c r="Z173" s="204"/>
    </row>
    <row r="174" spans="1:26" ht="15" customHeight="1" x14ac:dyDescent="0.2">
      <c r="A174" s="315" t="s">
        <v>23</v>
      </c>
      <c r="B174" s="316"/>
      <c r="C174" s="87">
        <v>0.8</v>
      </c>
      <c r="D174" s="256">
        <v>1.37</v>
      </c>
      <c r="E174" s="256">
        <v>0.8</v>
      </c>
      <c r="F174" s="256">
        <v>1.37</v>
      </c>
      <c r="G174" s="256">
        <v>2.9</v>
      </c>
      <c r="H174" s="256">
        <v>2.9</v>
      </c>
      <c r="I174" s="256">
        <v>2.9</v>
      </c>
      <c r="J174" s="124">
        <v>2.9</v>
      </c>
      <c r="K174" s="124">
        <v>2.9</v>
      </c>
      <c r="L174" s="124">
        <v>1.37</v>
      </c>
      <c r="M174" s="124">
        <v>2.9</v>
      </c>
      <c r="N174" s="124">
        <v>5</v>
      </c>
      <c r="O174" s="124">
        <v>2.99</v>
      </c>
      <c r="P174" s="124">
        <v>2.9</v>
      </c>
      <c r="Q174" s="124">
        <v>5</v>
      </c>
      <c r="R174" s="124">
        <v>1.37</v>
      </c>
      <c r="S174" s="124">
        <v>2.9</v>
      </c>
      <c r="T174" s="124">
        <v>1.37</v>
      </c>
      <c r="U174" s="124"/>
      <c r="V174" s="124"/>
      <c r="W174" s="124"/>
      <c r="X174" s="124"/>
      <c r="Y174" s="124"/>
      <c r="Z174" s="124"/>
    </row>
    <row r="175" spans="1:26" ht="15" customHeight="1" x14ac:dyDescent="0.2">
      <c r="A175" s="317" t="s">
        <v>24</v>
      </c>
      <c r="B175" s="318"/>
      <c r="C175" s="186">
        <v>0.34</v>
      </c>
      <c r="D175" s="200">
        <v>0.67</v>
      </c>
      <c r="E175" s="200">
        <v>0.34</v>
      </c>
      <c r="F175" s="200">
        <v>0.67</v>
      </c>
      <c r="G175" s="200">
        <v>1.33</v>
      </c>
      <c r="H175" s="200">
        <v>1.33</v>
      </c>
      <c r="I175" s="200">
        <v>1.33</v>
      </c>
      <c r="J175" s="26">
        <v>1.33</v>
      </c>
      <c r="K175" s="26">
        <v>1.33</v>
      </c>
      <c r="L175" s="26">
        <v>0.67</v>
      </c>
      <c r="M175" s="26">
        <v>1.33</v>
      </c>
      <c r="N175" s="26">
        <v>4</v>
      </c>
      <c r="O175" s="26">
        <v>1.33</v>
      </c>
      <c r="P175" s="26">
        <v>1.33</v>
      </c>
      <c r="Q175" s="26">
        <v>4</v>
      </c>
      <c r="R175" s="26">
        <v>0.67</v>
      </c>
      <c r="S175" s="26">
        <v>1.33</v>
      </c>
      <c r="T175" s="26">
        <v>0.67</v>
      </c>
      <c r="U175" s="26"/>
      <c r="V175" s="26"/>
      <c r="W175" s="26"/>
      <c r="X175" s="26"/>
      <c r="Y175" s="26"/>
      <c r="Z175" s="26"/>
    </row>
    <row r="176" spans="1:26" ht="15" customHeight="1" x14ac:dyDescent="0.2">
      <c r="A176" s="295" t="s">
        <v>25</v>
      </c>
      <c r="B176" s="296"/>
      <c r="C176" s="271">
        <f>(C164*C171)/60</f>
        <v>321.66666666666669</v>
      </c>
      <c r="D176" s="125">
        <f>(D164*D171)/60</f>
        <v>419</v>
      </c>
      <c r="E176" s="125">
        <f>(E164*E168)/(((E168/E173)*E206)+((E168-(E168/E173))*(60/E171)))</f>
        <v>439.57281553398059</v>
      </c>
      <c r="F176" s="125">
        <f>(F164*F171)/60</f>
        <v>777</v>
      </c>
      <c r="G176" s="125">
        <f>(G164*G171)/60</f>
        <v>384</v>
      </c>
      <c r="H176" s="125">
        <f>(H164*H171)/60</f>
        <v>232.66666666666666</v>
      </c>
      <c r="I176" s="125">
        <f>(I164*I171)/60</f>
        <v>689</v>
      </c>
      <c r="J176" s="170">
        <f>(J164*J168)/(((J168/J173)*J206)+((J168-(J168/J173))*(60/J171)))</f>
        <v>555.50561797752812</v>
      </c>
      <c r="K176" s="170" t="s">
        <v>26</v>
      </c>
      <c r="L176" s="170">
        <f>(L164*L171)/60</f>
        <v>461.66666666666669</v>
      </c>
      <c r="M176" s="170">
        <f>(M164*M171)/60</f>
        <v>371.04166666666669</v>
      </c>
      <c r="N176" s="170">
        <f>((N164)*N171)/60</f>
        <v>679</v>
      </c>
      <c r="O176" s="170">
        <f>(O164*O171)/60</f>
        <v>622</v>
      </c>
      <c r="P176" s="170">
        <f>(P164*P171)/60</f>
        <v>613.33333333333337</v>
      </c>
      <c r="Q176" s="170">
        <f>((Q164*Q202)*Q171)/60</f>
        <v>1024</v>
      </c>
      <c r="R176" s="170">
        <f>(R164*R171)/60</f>
        <v>973.5</v>
      </c>
      <c r="S176" s="170">
        <f>((S164*S202)*S171)/60</f>
        <v>666</v>
      </c>
      <c r="T176" s="125">
        <f>(T164*T168)/(((T168/T173)*T206)+((T168-(T168/T173))*(60/T171)))</f>
        <v>685.14285714285722</v>
      </c>
      <c r="U176" s="170"/>
      <c r="V176" s="170"/>
      <c r="W176" s="170"/>
      <c r="X176" s="170"/>
      <c r="Y176" s="170"/>
      <c r="Z176" s="104"/>
    </row>
    <row r="177" spans="1:26" ht="15" customHeight="1" x14ac:dyDescent="0.2">
      <c r="A177" s="297" t="s">
        <v>27</v>
      </c>
      <c r="B177" s="298"/>
      <c r="C177" s="44">
        <f>(C165*C171)/60</f>
        <v>401.66666666666669</v>
      </c>
      <c r="D177" s="158">
        <f>(D165*D171)/60</f>
        <v>524</v>
      </c>
      <c r="E177" s="158">
        <f>(E165*E168)/(((E168/E173)*E206)+((E168-(E168/E173))*(60/E171)))</f>
        <v>549.78640776699024</v>
      </c>
      <c r="F177" s="158">
        <f>(F165*F171)/60</f>
        <v>971.25</v>
      </c>
      <c r="G177" s="158">
        <f>(G165*G171)/60</f>
        <v>480</v>
      </c>
      <c r="H177" s="158">
        <f>(H165*H171)/60</f>
        <v>290.83333333333331</v>
      </c>
      <c r="I177" s="158">
        <f>(I165*I171)/60</f>
        <v>861.25</v>
      </c>
      <c r="J177" s="103">
        <f>(J165*J168)/(((J168/J173)*J206)+((J168-(J168/J173))*(60/J171)))</f>
        <v>694.3820224719102</v>
      </c>
      <c r="K177" s="103" t="s">
        <v>26</v>
      </c>
      <c r="L177" s="103">
        <f>(L165*L171)/60</f>
        <v>576.66666666666663</v>
      </c>
      <c r="M177" s="103">
        <f>(M165*M171)/60</f>
        <v>463.75</v>
      </c>
      <c r="N177" s="103">
        <f>((N165)*N171)/60</f>
        <v>848</v>
      </c>
      <c r="O177" s="103">
        <f>(O165*O171)/60</f>
        <v>778</v>
      </c>
      <c r="P177" s="103">
        <f>(P165*P171)/60</f>
        <v>766.66666666666663</v>
      </c>
      <c r="Q177" s="103">
        <f>((Q165*Q202)*Q171)/60</f>
        <v>1376</v>
      </c>
      <c r="R177" s="103">
        <f>(R165*R171)/60</f>
        <v>1187.0833333333333</v>
      </c>
      <c r="S177" s="103">
        <f>((S165*S202)*S171)/60</f>
        <v>832.5</v>
      </c>
      <c r="T177" s="158">
        <f>(T165*T168)/(((T168/T173)*T206)+((T168-(T168/T173))*(60/T171)))</f>
        <v>856.57142857142867</v>
      </c>
      <c r="U177" s="103"/>
      <c r="V177" s="103"/>
      <c r="W177" s="103"/>
      <c r="X177" s="103"/>
      <c r="Y177" s="103"/>
      <c r="Z177" s="183"/>
    </row>
    <row r="178" spans="1:26" ht="15" customHeight="1" x14ac:dyDescent="0.2">
      <c r="A178" s="299" t="s">
        <v>28</v>
      </c>
      <c r="B178" s="300"/>
      <c r="C178" s="66">
        <f>(C164*C168) / (((60/C171)*C168)+C174)</f>
        <v>263.18181818181819</v>
      </c>
      <c r="D178" s="274">
        <f>(D164*D168) / (((60/D171)*D168)+D174)</f>
        <v>328.88540031397173</v>
      </c>
      <c r="E178" s="274">
        <f>(E164*E168)/((((E168/E173)*E206)+((E168-(E168/E173))*(60/E171)))+E174)</f>
        <v>362.20800000000003</v>
      </c>
      <c r="F178" s="274">
        <f>(F164*F168) / (((60/F171)*F168)+F174)</f>
        <v>473.14938154138912</v>
      </c>
      <c r="G178" s="274">
        <f>(G164*G168) / (((60/G171)*G168)+G174)</f>
        <v>276.92307692307691</v>
      </c>
      <c r="H178" s="274">
        <f>(H164*H168) / (((60/H171)*H168)+H174)</f>
        <v>145.03896103896105</v>
      </c>
      <c r="I178" s="274">
        <f>(I164*I168) / (((60/I171)*I168)+I174)</f>
        <v>452.21513217866908</v>
      </c>
      <c r="J178" s="274">
        <f>(J164*J168)/((((J168/J173)*J206)+((J168-(J168/J173))*(60/J171)))+J174)</f>
        <v>379.05805038335166</v>
      </c>
      <c r="K178" s="35" t="s">
        <v>26</v>
      </c>
      <c r="L178" s="35">
        <f>(L164*L168) / (((60/L171)*L168)+L174)</f>
        <v>327.9492600422833</v>
      </c>
      <c r="M178" s="35">
        <f>(M164*M168) / (((60/M171)*M168)+M174)</f>
        <v>296.42163661581134</v>
      </c>
      <c r="N178" s="35">
        <v>242.10990000000001</v>
      </c>
      <c r="O178" s="35">
        <f>(O164*O168) / (((60/O171)*O168)+O174)</f>
        <v>547.57903161264505</v>
      </c>
      <c r="P178" s="35">
        <f>(P164*P168) / (((60/P171)*P168)+P174)</f>
        <v>413.4831460674157</v>
      </c>
      <c r="Q178" s="35">
        <v>409.09</v>
      </c>
      <c r="R178" s="35">
        <f>(R164*R168) / (((60/R171)*R168)+R174)</f>
        <v>598.00358331200414</v>
      </c>
      <c r="S178" s="35">
        <v>492.15</v>
      </c>
      <c r="T178" s="274">
        <f>(T164*T168)/((((T168/T173)*T206)+((T168-(T168/T173))*(60/T171)))+T174)</f>
        <v>460.04796163069545</v>
      </c>
      <c r="U178" s="35"/>
      <c r="V178" s="35"/>
      <c r="W178" s="35"/>
      <c r="X178" s="35"/>
      <c r="Y178" s="35"/>
      <c r="Z178" s="179"/>
    </row>
    <row r="179" spans="1:26" ht="15" customHeight="1" x14ac:dyDescent="0.2">
      <c r="A179" s="301" t="s">
        <v>29</v>
      </c>
      <c r="B179" s="302"/>
      <c r="C179" s="222">
        <f>(C165*C168) / (((60/C171)*C168)+C174)</f>
        <v>328.63636363636368</v>
      </c>
      <c r="D179" s="162">
        <f>(D165*D168) / (((60/D171)*D168)+D174)</f>
        <v>411.30298273155415</v>
      </c>
      <c r="E179" s="162">
        <f>(E165*E168)/((((E168/E173)*E206)+((E168-(E168/E173))*(60/E171)))+E174)</f>
        <v>453.024</v>
      </c>
      <c r="F179" s="162">
        <f>(F165*F168) / (((60/F171)*F168)+F174)</f>
        <v>591.43672692673647</v>
      </c>
      <c r="G179" s="162">
        <f>(G165*G168) / (((60/G171)*G168)+G174)</f>
        <v>346.15384615384613</v>
      </c>
      <c r="H179" s="162">
        <f>(H165*H168) / (((60/H171)*H168)+H174)</f>
        <v>181.2987012987013</v>
      </c>
      <c r="I179" s="162">
        <f>(I165*I168) / (((60/I171)*I168)+I174)</f>
        <v>565.26891522333631</v>
      </c>
      <c r="J179" s="162">
        <f>(J165*J168)/((((J168/J173)*J206)+((J168-(J168/J173))*(60/J171)))+J174)</f>
        <v>473.82256297918951</v>
      </c>
      <c r="K179" s="68" t="s">
        <v>26</v>
      </c>
      <c r="L179" s="68">
        <f>(L165*L168) / (((60/L171)*L168)+L174)</f>
        <v>409.64059196617336</v>
      </c>
      <c r="M179" s="68">
        <f>(M165*M168) / (((60/M171)*M168)+M174)</f>
        <v>370.48543689320388</v>
      </c>
      <c r="N179" s="68">
        <v>384.92829999999998</v>
      </c>
      <c r="O179" s="68">
        <f>(O165*O168) / (((60/O171)*O168)+O174)</f>
        <v>684.91396558623444</v>
      </c>
      <c r="P179" s="68">
        <f>(P165*P168) / (((60/P171)*P168)+P174)</f>
        <v>516.85393258426961</v>
      </c>
      <c r="Q179" s="68">
        <v>540.96</v>
      </c>
      <c r="R179" s="68">
        <f>(R165*R168) / (((60/R171)*R168)+R174)</f>
        <v>729.20399283337599</v>
      </c>
      <c r="S179" s="68">
        <v>615.15</v>
      </c>
      <c r="T179" s="162">
        <f>(T165*T168)/((((T168/T173)*T206)+((T168-(T168/T173))*(60/T171)))+T174)</f>
        <v>575.15587529976017</v>
      </c>
      <c r="U179" s="68"/>
      <c r="V179" s="68"/>
      <c r="W179" s="68"/>
      <c r="X179" s="68"/>
      <c r="Y179" s="68"/>
      <c r="Z179" s="129"/>
    </row>
    <row r="180" spans="1:26" ht="15" customHeight="1" x14ac:dyDescent="0.2">
      <c r="A180" s="295" t="s">
        <v>30</v>
      </c>
      <c r="B180" s="296"/>
      <c r="C180" s="271">
        <f>(C164*C168) / (((60/C171)*C168)+C175)</f>
        <v>293.90862944162438</v>
      </c>
      <c r="D180" s="125">
        <f>(D164*D168) / (((60/D171)*D168)+D175)</f>
        <v>369.48853615520284</v>
      </c>
      <c r="E180" s="125">
        <f>(E164*E168)/((((E168/E173)*E206)+((E168-(E168/E173))*(60/E171)))+E175)</f>
        <v>402.99065420560748</v>
      </c>
      <c r="F180" s="125">
        <f>(F164*F168) / (((60/F171)*F168)+F175)</f>
        <v>591.29607609988113</v>
      </c>
      <c r="G180" s="125">
        <f>(G164*G168) / (((60/G171)*G168)+G175)</f>
        <v>326.16081540203851</v>
      </c>
      <c r="H180" s="125">
        <f>(H164*H168) / (((60/H171)*H168)+H175)</f>
        <v>182.18597063621533</v>
      </c>
      <c r="I180" s="125">
        <f>(I164*I168) / (((60/I171)*I168)+I175)</f>
        <v>555.58293201926313</v>
      </c>
      <c r="J180" s="125">
        <f>(J164*J168)/((((J168/J173)*J206)+((J168-(J168/J173))*(60/J171)))+J175)</f>
        <v>457.77777777777783</v>
      </c>
      <c r="K180" s="170" t="s">
        <v>26</v>
      </c>
      <c r="L180" s="170">
        <f>(L164*L168) / (((60/L171)*L168)+L175)</f>
        <v>384.91315136476425</v>
      </c>
      <c r="M180" s="170">
        <f>(M164*M168) / (((60/M171)*M168)+M175)</f>
        <v>332.6381322957198</v>
      </c>
      <c r="N180" s="170">
        <v>332.44040000000001</v>
      </c>
      <c r="O180" s="170">
        <f>(O164*O168) / (((60/O171)*O168)+O175)</f>
        <v>586.54093441920281</v>
      </c>
      <c r="P180" s="170">
        <f>(P164*P168) / (((60/P171)*P168)+P175)</f>
        <v>502.04638472032741</v>
      </c>
      <c r="Q180" s="170">
        <v>519.47</v>
      </c>
      <c r="R180" s="170">
        <f>(R164*R168) / (((60/R171)*R168)+R175)</f>
        <v>744.78801402613965</v>
      </c>
      <c r="S180" s="170">
        <v>557.69000000000005</v>
      </c>
      <c r="T180" s="125">
        <f>(T164*T168)/((((T168/T173)*T206)+((T168-(T168/T173))*(60/T171)))+T175)</f>
        <v>552.85302593659947</v>
      </c>
      <c r="U180" s="170"/>
      <c r="V180" s="170"/>
      <c r="W180" s="170"/>
      <c r="X180" s="170"/>
      <c r="Y180" s="170"/>
      <c r="Z180" s="104"/>
    </row>
    <row r="181" spans="1:26" ht="15" customHeight="1" x14ac:dyDescent="0.2">
      <c r="A181" s="297" t="s">
        <v>31</v>
      </c>
      <c r="B181" s="298"/>
      <c r="C181" s="44">
        <f>(C165*C168) / (((60/C171)*C168)+C175)</f>
        <v>367.00507614213205</v>
      </c>
      <c r="D181" s="158">
        <f>(D165*D168) / (((60/D171)*D168)+D175)</f>
        <v>462.08112874779545</v>
      </c>
      <c r="E181" s="158">
        <f>(E165*E168)/((((E168/E173)*E206)+((E168-(E168/E173))*(60/E171)))+E175)</f>
        <v>504.03204272363149</v>
      </c>
      <c r="F181" s="158">
        <f>(F165*F168) / (((60/F171)*F168)+F175)</f>
        <v>739.12009512485145</v>
      </c>
      <c r="G181" s="158">
        <f>(G165*G168) / (((60/G171)*G168)+G175)</f>
        <v>407.70101925254812</v>
      </c>
      <c r="H181" s="158">
        <f>(H165*H168) / (((60/H171)*H168)+H175)</f>
        <v>227.73246329526918</v>
      </c>
      <c r="I181" s="158">
        <f>(I165*I168) / (((60/I171)*I168)+I175)</f>
        <v>694.47866502407885</v>
      </c>
      <c r="J181" s="158">
        <f>(J165*J168)/((((J168/J173)*J206)+((J168-(J168/J173))*(60/J171)))+J175)</f>
        <v>572.22222222222229</v>
      </c>
      <c r="K181" s="103" t="s">
        <v>26</v>
      </c>
      <c r="L181" s="103">
        <f>(L165*L168) / (((60/L171)*L168)+L175)</f>
        <v>480.79404466501239</v>
      </c>
      <c r="M181" s="103">
        <f>(M165*M168) / (((60/M171)*M168)+M175)</f>
        <v>415.75097276264592</v>
      </c>
      <c r="N181" s="103">
        <v>502.13889999999998</v>
      </c>
      <c r="O181" s="103">
        <f>(O165*O168) / (((60/O171)*O168)+O175)</f>
        <v>733.6476639519932</v>
      </c>
      <c r="P181" s="103">
        <f>(P165*P168) / (((60/P171)*P168)+P175)</f>
        <v>627.55798090040923</v>
      </c>
      <c r="Q181" s="103">
        <v>698.03</v>
      </c>
      <c r="R181" s="103">
        <f>(R165*R168) / (((60/R171)*R168)+R175)</f>
        <v>908.19254064392737</v>
      </c>
      <c r="S181" s="103">
        <v>697.11</v>
      </c>
      <c r="T181" s="158">
        <f>(T165*T168)/((((T168/T173)*T206)+((T168-(T168/T173))*(60/T171)))+T175)</f>
        <v>691.18155619596553</v>
      </c>
      <c r="U181" s="103"/>
      <c r="V181" s="103"/>
      <c r="W181" s="103"/>
      <c r="X181" s="103"/>
      <c r="Y181" s="103"/>
      <c r="Z181" s="183"/>
    </row>
    <row r="182" spans="1:26" ht="15" customHeight="1" x14ac:dyDescent="0.2">
      <c r="A182" s="319" t="s">
        <v>32</v>
      </c>
      <c r="B182" s="320"/>
      <c r="C182" s="279">
        <v>1</v>
      </c>
      <c r="D182" s="190">
        <v>1</v>
      </c>
      <c r="E182" s="190">
        <v>1</v>
      </c>
      <c r="F182" s="190">
        <v>1</v>
      </c>
      <c r="G182" s="190">
        <v>1</v>
      </c>
      <c r="H182" s="190">
        <v>1</v>
      </c>
      <c r="I182" s="190">
        <v>1</v>
      </c>
      <c r="J182" s="190">
        <v>1</v>
      </c>
      <c r="K182" s="190">
        <v>1</v>
      </c>
      <c r="L182" s="190">
        <v>1</v>
      </c>
      <c r="M182" s="34">
        <v>2</v>
      </c>
      <c r="N182" s="190">
        <v>1</v>
      </c>
      <c r="O182" s="34">
        <v>1.75</v>
      </c>
      <c r="P182" s="190">
        <v>1</v>
      </c>
      <c r="Q182" s="190">
        <v>1</v>
      </c>
      <c r="R182" s="190">
        <v>1</v>
      </c>
      <c r="S182" s="34" t="s">
        <v>36</v>
      </c>
      <c r="T182" s="190">
        <v>1</v>
      </c>
      <c r="U182" s="190"/>
      <c r="V182" s="190"/>
      <c r="W182" s="190"/>
      <c r="X182" s="190"/>
      <c r="Y182" s="190"/>
      <c r="Z182" s="190"/>
    </row>
    <row r="183" spans="1:26" ht="15" customHeight="1" x14ac:dyDescent="0.2">
      <c r="A183" s="321" t="s">
        <v>33</v>
      </c>
      <c r="B183" s="322"/>
      <c r="C183" s="184">
        <v>1</v>
      </c>
      <c r="D183" s="58">
        <v>1</v>
      </c>
      <c r="E183" s="58">
        <v>1</v>
      </c>
      <c r="F183" s="58">
        <v>1</v>
      </c>
      <c r="G183" s="58">
        <v>1</v>
      </c>
      <c r="H183" s="58">
        <v>1</v>
      </c>
      <c r="I183" s="58">
        <v>1</v>
      </c>
      <c r="J183" s="58">
        <v>1</v>
      </c>
      <c r="K183" s="58">
        <v>1</v>
      </c>
      <c r="L183" s="58">
        <v>1</v>
      </c>
      <c r="M183" s="226">
        <v>2</v>
      </c>
      <c r="N183" s="58">
        <v>1</v>
      </c>
      <c r="O183" s="226">
        <v>1.75</v>
      </c>
      <c r="P183" s="58">
        <v>1</v>
      </c>
      <c r="Q183" s="58">
        <v>1</v>
      </c>
      <c r="R183" s="58">
        <v>1</v>
      </c>
      <c r="S183" s="226" t="s">
        <v>36</v>
      </c>
      <c r="T183" s="58">
        <v>1</v>
      </c>
      <c r="U183" s="58"/>
      <c r="V183" s="58"/>
      <c r="W183" s="58"/>
      <c r="X183" s="58"/>
      <c r="Y183" s="58"/>
      <c r="Z183" s="58"/>
    </row>
    <row r="184" spans="1:26" ht="15" customHeight="1" x14ac:dyDescent="0.2">
      <c r="A184" s="323" t="s">
        <v>34</v>
      </c>
      <c r="B184" s="324"/>
      <c r="C184" s="290">
        <v>1</v>
      </c>
      <c r="D184" s="117">
        <v>1</v>
      </c>
      <c r="E184" s="117">
        <v>1</v>
      </c>
      <c r="F184" s="117">
        <v>1</v>
      </c>
      <c r="G184" s="117">
        <v>1</v>
      </c>
      <c r="H184" s="117">
        <v>1</v>
      </c>
      <c r="I184" s="117">
        <v>1</v>
      </c>
      <c r="J184" s="117">
        <v>1</v>
      </c>
      <c r="K184" s="117">
        <v>1</v>
      </c>
      <c r="L184" s="117">
        <v>1</v>
      </c>
      <c r="M184" s="117">
        <v>1</v>
      </c>
      <c r="N184" s="117">
        <v>1</v>
      </c>
      <c r="O184" s="117">
        <v>1</v>
      </c>
      <c r="P184" s="117">
        <v>1</v>
      </c>
      <c r="Q184" s="117">
        <v>1</v>
      </c>
      <c r="R184" s="117">
        <v>1</v>
      </c>
      <c r="S184" s="133" t="s">
        <v>36</v>
      </c>
      <c r="T184" s="117">
        <v>1</v>
      </c>
      <c r="U184" s="117"/>
      <c r="V184" s="117"/>
      <c r="W184" s="117"/>
      <c r="X184" s="117"/>
      <c r="Y184" s="117"/>
      <c r="Z184" s="117"/>
    </row>
    <row r="185" spans="1:26" ht="15" customHeight="1" x14ac:dyDescent="0.2">
      <c r="A185" s="351" t="s">
        <v>37</v>
      </c>
      <c r="B185" s="352"/>
      <c r="C185" s="24">
        <v>15</v>
      </c>
      <c r="D185" s="49">
        <v>15</v>
      </c>
      <c r="E185" s="49">
        <v>45</v>
      </c>
      <c r="F185" s="49">
        <v>65</v>
      </c>
      <c r="G185" s="49">
        <v>40</v>
      </c>
      <c r="H185" s="49">
        <v>15</v>
      </c>
      <c r="I185" s="49">
        <v>15</v>
      </c>
      <c r="J185" s="144">
        <v>75</v>
      </c>
      <c r="K185" s="49">
        <v>15</v>
      </c>
      <c r="L185" s="49">
        <v>25</v>
      </c>
      <c r="M185" s="49">
        <v>15</v>
      </c>
      <c r="N185" s="49">
        <v>12</v>
      </c>
      <c r="O185" s="49" t="s">
        <v>53</v>
      </c>
      <c r="P185" s="49">
        <v>75</v>
      </c>
      <c r="Q185" s="49">
        <v>40</v>
      </c>
      <c r="R185" s="49">
        <v>65</v>
      </c>
      <c r="S185" s="49">
        <v>30</v>
      </c>
      <c r="T185" s="49">
        <v>75</v>
      </c>
      <c r="U185" s="49"/>
      <c r="V185" s="49"/>
      <c r="W185" s="49"/>
      <c r="X185" s="49"/>
      <c r="Y185" s="49"/>
      <c r="Z185" s="49"/>
    </row>
    <row r="186" spans="1:26" ht="15" customHeight="1" x14ac:dyDescent="0.2">
      <c r="A186" s="351" t="s">
        <v>38</v>
      </c>
      <c r="B186" s="352"/>
      <c r="C186" s="24">
        <v>12</v>
      </c>
      <c r="D186" s="49">
        <v>18</v>
      </c>
      <c r="E186" s="49">
        <v>18</v>
      </c>
      <c r="F186" s="49">
        <v>420</v>
      </c>
      <c r="G186" s="49">
        <v>18</v>
      </c>
      <c r="H186" s="49">
        <v>420</v>
      </c>
      <c r="I186" s="49">
        <v>18</v>
      </c>
      <c r="J186" s="144">
        <v>18</v>
      </c>
      <c r="K186" s="49">
        <v>18</v>
      </c>
      <c r="L186" s="49">
        <v>18</v>
      </c>
      <c r="M186" s="49">
        <v>18</v>
      </c>
      <c r="N186" s="49">
        <v>12</v>
      </c>
      <c r="O186" s="49">
        <v>12</v>
      </c>
      <c r="P186" s="49">
        <v>18</v>
      </c>
      <c r="Q186" s="49">
        <v>0</v>
      </c>
      <c r="R186" s="49" t="s">
        <v>162</v>
      </c>
      <c r="S186" s="49">
        <v>20</v>
      </c>
      <c r="T186" s="49">
        <v>18</v>
      </c>
      <c r="U186" s="49"/>
      <c r="V186" s="49"/>
      <c r="W186" s="49"/>
      <c r="X186" s="49"/>
      <c r="Y186" s="49"/>
      <c r="Z186" s="49"/>
    </row>
    <row r="187" spans="1:26" ht="15" customHeight="1" x14ac:dyDescent="0.2">
      <c r="A187" s="351" t="s">
        <v>39</v>
      </c>
      <c r="B187" s="352"/>
      <c r="C187" s="24">
        <v>10.7</v>
      </c>
      <c r="D187" s="49">
        <v>19</v>
      </c>
      <c r="E187" s="49">
        <v>19</v>
      </c>
      <c r="F187" s="49">
        <v>320</v>
      </c>
      <c r="G187" s="49">
        <v>19</v>
      </c>
      <c r="H187" s="49">
        <v>320</v>
      </c>
      <c r="I187" s="49">
        <v>19</v>
      </c>
      <c r="J187" s="144">
        <v>19</v>
      </c>
      <c r="K187" s="49">
        <v>19</v>
      </c>
      <c r="L187" s="49">
        <v>19</v>
      </c>
      <c r="M187" s="49">
        <v>19</v>
      </c>
      <c r="N187" s="49">
        <v>10.7</v>
      </c>
      <c r="O187" s="49">
        <v>12.7</v>
      </c>
      <c r="P187" s="49">
        <v>19</v>
      </c>
      <c r="Q187" s="49">
        <v>0</v>
      </c>
      <c r="R187" s="49" t="s">
        <v>162</v>
      </c>
      <c r="S187" s="49">
        <v>6</v>
      </c>
      <c r="T187" s="49">
        <v>9</v>
      </c>
      <c r="U187" s="49"/>
      <c r="V187" s="49"/>
      <c r="W187" s="49"/>
      <c r="X187" s="49"/>
      <c r="Y187" s="49"/>
      <c r="Z187" s="49"/>
    </row>
    <row r="188" spans="1:26" ht="15" customHeight="1" x14ac:dyDescent="0.2">
      <c r="A188" s="351" t="s">
        <v>40</v>
      </c>
      <c r="B188" s="352"/>
      <c r="C188" s="24">
        <v>2</v>
      </c>
      <c r="D188" s="49">
        <v>1.5</v>
      </c>
      <c r="E188" s="49">
        <v>2.5</v>
      </c>
      <c r="F188" s="49">
        <v>1.2</v>
      </c>
      <c r="G188" s="49">
        <v>1.25</v>
      </c>
      <c r="H188" s="49">
        <v>1.6</v>
      </c>
      <c r="I188" s="49">
        <v>2</v>
      </c>
      <c r="J188" s="144">
        <v>2.5</v>
      </c>
      <c r="K188" s="49">
        <v>0.5</v>
      </c>
      <c r="L188" s="49">
        <v>2.0499999999999998</v>
      </c>
      <c r="M188" s="49">
        <v>0.5</v>
      </c>
      <c r="N188" s="49">
        <v>2</v>
      </c>
      <c r="O188" s="49">
        <v>1.2</v>
      </c>
      <c r="P188" s="49">
        <v>2.5</v>
      </c>
      <c r="Q188" s="49">
        <v>0</v>
      </c>
      <c r="R188" s="49">
        <v>2.5</v>
      </c>
      <c r="S188" s="49">
        <v>1.75</v>
      </c>
      <c r="T188" s="49">
        <v>2.5</v>
      </c>
      <c r="U188" s="49"/>
      <c r="V188" s="49"/>
      <c r="W188" s="49"/>
      <c r="X188" s="49"/>
      <c r="Y188" s="49"/>
      <c r="Z188" s="49"/>
    </row>
    <row r="189" spans="1:26" ht="15" customHeight="1" x14ac:dyDescent="0.2">
      <c r="A189" s="351" t="s">
        <v>41</v>
      </c>
      <c r="B189" s="352"/>
      <c r="C189" s="24">
        <v>6.2</v>
      </c>
      <c r="D189" s="49">
        <v>3.5</v>
      </c>
      <c r="E189" s="49">
        <v>4.5</v>
      </c>
      <c r="F189" s="49">
        <v>4</v>
      </c>
      <c r="G189" s="49">
        <v>3</v>
      </c>
      <c r="H189" s="49">
        <v>4</v>
      </c>
      <c r="I189" s="49">
        <v>5.5</v>
      </c>
      <c r="J189" s="144">
        <v>5</v>
      </c>
      <c r="K189" s="49">
        <v>1</v>
      </c>
      <c r="L189" s="49">
        <v>3.05</v>
      </c>
      <c r="M189" s="49">
        <v>1</v>
      </c>
      <c r="N189" s="49">
        <v>6.2</v>
      </c>
      <c r="O189" s="49">
        <v>2.75</v>
      </c>
      <c r="P189" s="49">
        <v>4.5</v>
      </c>
      <c r="Q189" s="49">
        <v>0</v>
      </c>
      <c r="R189" s="49">
        <v>4.5</v>
      </c>
      <c r="S189" s="49">
        <v>3.5</v>
      </c>
      <c r="T189" s="49">
        <v>5</v>
      </c>
      <c r="U189" s="49"/>
      <c r="V189" s="49"/>
      <c r="W189" s="49"/>
      <c r="X189" s="49"/>
      <c r="Y189" s="49"/>
      <c r="Z189" s="49"/>
    </row>
    <row r="190" spans="1:26" ht="15" customHeight="1" x14ac:dyDescent="0.2">
      <c r="A190" s="351" t="s">
        <v>42</v>
      </c>
      <c r="B190" s="352"/>
      <c r="C190" s="24">
        <v>0.1</v>
      </c>
      <c r="D190" s="49">
        <v>0.13500000000000001</v>
      </c>
      <c r="E190" s="49">
        <v>0.23599999999999999</v>
      </c>
      <c r="F190" s="49">
        <v>3</v>
      </c>
      <c r="G190" s="49">
        <v>1.7500000000000002E-2</v>
      </c>
      <c r="H190" s="49">
        <v>4</v>
      </c>
      <c r="I190" s="49">
        <v>0.41</v>
      </c>
      <c r="J190" s="144">
        <v>0.81200000000000006</v>
      </c>
      <c r="K190" s="49">
        <v>2.2120000000000002</v>
      </c>
      <c r="L190" s="49">
        <v>2.75E-2</v>
      </c>
      <c r="M190" s="49">
        <v>1.2E-2</v>
      </c>
      <c r="N190" s="49">
        <v>0.15</v>
      </c>
      <c r="O190" s="49">
        <v>0.1</v>
      </c>
      <c r="P190" s="49">
        <v>0.81200000000000006</v>
      </c>
      <c r="Q190" s="49">
        <v>0</v>
      </c>
      <c r="R190" s="49" t="s">
        <v>162</v>
      </c>
      <c r="S190" s="49">
        <v>1.1100000000000001</v>
      </c>
      <c r="T190" s="49">
        <v>0.6</v>
      </c>
      <c r="U190" s="49"/>
      <c r="V190" s="49"/>
      <c r="W190" s="49"/>
      <c r="X190" s="49"/>
      <c r="Y190" s="49"/>
      <c r="Z190" s="49"/>
    </row>
    <row r="191" spans="1:26" ht="15" customHeight="1" x14ac:dyDescent="0.2">
      <c r="A191" s="351" t="s">
        <v>117</v>
      </c>
      <c r="B191" s="352"/>
      <c r="C191" s="24">
        <v>0</v>
      </c>
      <c r="D191" s="49" t="s">
        <v>53</v>
      </c>
      <c r="E191" s="49" t="s">
        <v>53</v>
      </c>
      <c r="F191" s="49">
        <v>3</v>
      </c>
      <c r="G191" s="49" t="s">
        <v>53</v>
      </c>
      <c r="H191" s="49">
        <v>3</v>
      </c>
      <c r="I191" s="49">
        <v>0</v>
      </c>
      <c r="J191" s="144" t="s">
        <v>53</v>
      </c>
      <c r="K191" s="49" t="s">
        <v>53</v>
      </c>
      <c r="L191" s="49" t="s">
        <v>53</v>
      </c>
      <c r="M191" s="49" t="s">
        <v>53</v>
      </c>
      <c r="N191" s="49">
        <v>0</v>
      </c>
      <c r="O191" s="49">
        <v>0</v>
      </c>
      <c r="P191" s="49" t="s">
        <v>53</v>
      </c>
      <c r="Q191" s="49">
        <v>1</v>
      </c>
      <c r="R191" s="49" t="s">
        <v>162</v>
      </c>
      <c r="S191" s="49">
        <v>0</v>
      </c>
      <c r="T191" s="49" t="s">
        <v>53</v>
      </c>
      <c r="U191" s="49"/>
      <c r="V191" s="49"/>
      <c r="W191" s="49"/>
      <c r="X191" s="49"/>
      <c r="Y191" s="49"/>
      <c r="Z191" s="49"/>
    </row>
    <row r="192" spans="1:26" ht="15" customHeight="1" x14ac:dyDescent="0.2">
      <c r="A192" s="351" t="s">
        <v>118</v>
      </c>
      <c r="B192" s="352"/>
      <c r="C192" s="24">
        <v>0</v>
      </c>
      <c r="D192" s="49" t="s">
        <v>53</v>
      </c>
      <c r="E192" s="49" t="s">
        <v>53</v>
      </c>
      <c r="F192" s="49">
        <v>15</v>
      </c>
      <c r="G192" s="49" t="s">
        <v>53</v>
      </c>
      <c r="H192" s="49">
        <v>15</v>
      </c>
      <c r="I192" s="49">
        <v>0</v>
      </c>
      <c r="J192" s="144" t="s">
        <v>53</v>
      </c>
      <c r="K192" s="49" t="s">
        <v>53</v>
      </c>
      <c r="L192" s="49" t="s">
        <v>53</v>
      </c>
      <c r="M192" s="49" t="s">
        <v>53</v>
      </c>
      <c r="N192" s="49">
        <v>0</v>
      </c>
      <c r="O192" s="49">
        <v>0</v>
      </c>
      <c r="P192" s="49" t="s">
        <v>53</v>
      </c>
      <c r="Q192" s="49">
        <v>1</v>
      </c>
      <c r="R192" s="49" t="s">
        <v>162</v>
      </c>
      <c r="S192" s="49">
        <v>0</v>
      </c>
      <c r="T192" s="49" t="s">
        <v>53</v>
      </c>
      <c r="U192" s="49"/>
      <c r="V192" s="49"/>
      <c r="W192" s="49"/>
      <c r="X192" s="49"/>
      <c r="Y192" s="49"/>
      <c r="Z192" s="49"/>
    </row>
    <row r="193" spans="1:26" ht="15" customHeight="1" x14ac:dyDescent="0.2">
      <c r="A193" s="351" t="s">
        <v>43</v>
      </c>
      <c r="B193" s="352"/>
      <c r="C193" s="24">
        <v>0.5</v>
      </c>
      <c r="D193" s="49">
        <v>4</v>
      </c>
      <c r="E193" s="49">
        <v>0.5</v>
      </c>
      <c r="F193" s="49">
        <v>60</v>
      </c>
      <c r="G193" s="49">
        <v>3</v>
      </c>
      <c r="H193" s="49">
        <v>60</v>
      </c>
      <c r="I193" s="49">
        <v>0.5</v>
      </c>
      <c r="J193" s="144">
        <v>0.5</v>
      </c>
      <c r="K193" s="49">
        <v>0.5</v>
      </c>
      <c r="L193" s="49">
        <v>3</v>
      </c>
      <c r="M193" s="49">
        <v>0.5</v>
      </c>
      <c r="N193" s="49">
        <v>0.5</v>
      </c>
      <c r="O193" s="49">
        <v>2.5000000000000001E-2</v>
      </c>
      <c r="P193" s="49">
        <v>0.5</v>
      </c>
      <c r="Q193" s="49" t="s">
        <v>53</v>
      </c>
      <c r="R193" s="49">
        <v>60</v>
      </c>
      <c r="S193" s="49">
        <v>2.25</v>
      </c>
      <c r="T193" s="49">
        <v>0.5</v>
      </c>
      <c r="U193" s="49"/>
      <c r="V193" s="49"/>
      <c r="W193" s="49"/>
      <c r="X193" s="49"/>
      <c r="Y193" s="49"/>
      <c r="Z193" s="49"/>
    </row>
    <row r="194" spans="1:26" ht="15" customHeight="1" x14ac:dyDescent="0.2">
      <c r="A194" s="351" t="s">
        <v>44</v>
      </c>
      <c r="B194" s="352"/>
      <c r="C194" s="24">
        <v>0.25</v>
      </c>
      <c r="D194" s="49">
        <v>0.2</v>
      </c>
      <c r="E194" s="49">
        <v>0.2</v>
      </c>
      <c r="F194" s="49">
        <v>0.2</v>
      </c>
      <c r="G194" s="49">
        <v>-0.1</v>
      </c>
      <c r="H194" s="49">
        <v>0.2</v>
      </c>
      <c r="I194" s="49">
        <v>0.25</v>
      </c>
      <c r="J194" s="144">
        <v>0.25</v>
      </c>
      <c r="K194" s="49">
        <v>0.2</v>
      </c>
      <c r="L194" s="49">
        <v>-0.1</v>
      </c>
      <c r="M194" s="49">
        <v>0.2</v>
      </c>
      <c r="N194" s="49">
        <v>0.25</v>
      </c>
      <c r="O194" s="49">
        <v>2.5000000000000001E-2</v>
      </c>
      <c r="P194" s="49">
        <v>0.2</v>
      </c>
      <c r="Q194" s="49">
        <v>0</v>
      </c>
      <c r="R194" s="49">
        <v>0.2</v>
      </c>
      <c r="S194" s="49">
        <v>2.25</v>
      </c>
      <c r="T194" s="49">
        <v>0.25</v>
      </c>
      <c r="U194" s="49"/>
      <c r="V194" s="49"/>
      <c r="W194" s="49"/>
      <c r="X194" s="49"/>
      <c r="Y194" s="49"/>
      <c r="Z194" s="49"/>
    </row>
    <row r="195" spans="1:26" ht="15" customHeight="1" x14ac:dyDescent="0.2">
      <c r="A195" s="351" t="s">
        <v>119</v>
      </c>
      <c r="B195" s="352"/>
      <c r="C195" s="24">
        <v>28</v>
      </c>
      <c r="D195" s="49">
        <v>35</v>
      </c>
      <c r="E195" s="49">
        <v>35</v>
      </c>
      <c r="F195" s="49">
        <v>38</v>
      </c>
      <c r="G195" s="49">
        <v>35</v>
      </c>
      <c r="H195" s="49">
        <v>38</v>
      </c>
      <c r="I195" s="49">
        <v>35</v>
      </c>
      <c r="J195" s="144">
        <v>35</v>
      </c>
      <c r="K195" s="49">
        <v>35</v>
      </c>
      <c r="L195" s="49">
        <v>35</v>
      </c>
      <c r="M195" s="49">
        <v>35</v>
      </c>
      <c r="N195" s="49">
        <v>28</v>
      </c>
      <c r="O195" s="49">
        <v>35</v>
      </c>
      <c r="P195" s="49">
        <v>35</v>
      </c>
      <c r="Q195" s="49">
        <v>0</v>
      </c>
      <c r="R195" s="49" t="s">
        <v>162</v>
      </c>
      <c r="S195" s="49">
        <v>35</v>
      </c>
      <c r="T195" s="49">
        <v>35</v>
      </c>
      <c r="U195" s="49"/>
      <c r="V195" s="49"/>
      <c r="W195" s="49"/>
      <c r="X195" s="49"/>
      <c r="Y195" s="49"/>
      <c r="Z195" s="49"/>
    </row>
    <row r="196" spans="1:26" ht="15" customHeight="1" x14ac:dyDescent="0.2">
      <c r="A196" s="351" t="s">
        <v>46</v>
      </c>
      <c r="B196" s="352"/>
      <c r="C196" s="24">
        <v>22.35</v>
      </c>
      <c r="D196" s="49">
        <v>37</v>
      </c>
      <c r="E196" s="49">
        <v>37</v>
      </c>
      <c r="F196" s="49">
        <v>40</v>
      </c>
      <c r="G196" s="49">
        <v>37</v>
      </c>
      <c r="H196" s="49">
        <v>40</v>
      </c>
      <c r="I196" s="49">
        <v>37</v>
      </c>
      <c r="J196" s="144">
        <v>37</v>
      </c>
      <c r="K196" s="49">
        <v>0.25</v>
      </c>
      <c r="L196" s="49">
        <v>37</v>
      </c>
      <c r="M196" s="49">
        <v>37</v>
      </c>
      <c r="N196" s="49">
        <v>22.35</v>
      </c>
      <c r="O196" s="49">
        <v>37</v>
      </c>
      <c r="P196" s="49">
        <v>37</v>
      </c>
      <c r="Q196" s="49">
        <v>0</v>
      </c>
      <c r="R196" s="49" t="s">
        <v>162</v>
      </c>
      <c r="S196" s="49">
        <v>37</v>
      </c>
      <c r="T196" s="49">
        <v>37</v>
      </c>
      <c r="U196" s="49"/>
      <c r="V196" s="49"/>
      <c r="W196" s="49"/>
      <c r="X196" s="49"/>
      <c r="Y196" s="49"/>
      <c r="Z196" s="49"/>
    </row>
    <row r="197" spans="1:26" ht="15" customHeight="1" x14ac:dyDescent="0.2">
      <c r="A197" s="351" t="s">
        <v>47</v>
      </c>
      <c r="B197" s="352"/>
      <c r="C197" s="24">
        <v>0.2</v>
      </c>
      <c r="D197" s="49">
        <v>0.3</v>
      </c>
      <c r="E197" s="49">
        <v>0.1</v>
      </c>
      <c r="F197" s="49">
        <v>0.35</v>
      </c>
      <c r="G197" s="49">
        <v>0.3</v>
      </c>
      <c r="H197" s="49">
        <v>0.35</v>
      </c>
      <c r="I197" s="49">
        <v>1.2</v>
      </c>
      <c r="J197" s="144">
        <v>0.5</v>
      </c>
      <c r="K197" s="49">
        <v>0.5</v>
      </c>
      <c r="L197" s="49">
        <v>0.5</v>
      </c>
      <c r="M197" s="49">
        <v>0.25</v>
      </c>
      <c r="N197" s="49">
        <v>0.2</v>
      </c>
      <c r="O197" s="49">
        <v>0.5</v>
      </c>
      <c r="P197" s="49">
        <v>0.1</v>
      </c>
      <c r="Q197" s="49">
        <v>0</v>
      </c>
      <c r="R197" s="49">
        <v>0.1</v>
      </c>
      <c r="S197" s="49">
        <v>0.65</v>
      </c>
      <c r="T197" s="49">
        <v>0.2</v>
      </c>
      <c r="U197" s="49"/>
      <c r="V197" s="49"/>
      <c r="W197" s="49"/>
      <c r="X197" s="49"/>
      <c r="Y197" s="49"/>
      <c r="Z197" s="49"/>
    </row>
    <row r="198" spans="1:26" ht="15" customHeight="1" x14ac:dyDescent="0.2">
      <c r="A198" s="351" t="s">
        <v>48</v>
      </c>
      <c r="B198" s="352"/>
      <c r="C198" s="24">
        <v>1</v>
      </c>
      <c r="D198" s="49">
        <v>1.2</v>
      </c>
      <c r="E198" s="49">
        <v>0.45</v>
      </c>
      <c r="F198" s="49">
        <v>1.5</v>
      </c>
      <c r="G198" s="49">
        <v>0.9</v>
      </c>
      <c r="H198" s="49">
        <v>1.5</v>
      </c>
      <c r="I198" s="49">
        <v>2.5</v>
      </c>
      <c r="J198" s="144">
        <v>1.45</v>
      </c>
      <c r="K198" s="49">
        <v>1</v>
      </c>
      <c r="L198" s="49">
        <v>0.9</v>
      </c>
      <c r="M198" s="49">
        <v>1</v>
      </c>
      <c r="N198" s="49">
        <v>1</v>
      </c>
      <c r="O198" s="49">
        <v>1</v>
      </c>
      <c r="P198" s="49">
        <v>0.45</v>
      </c>
      <c r="Q198" s="49">
        <v>0</v>
      </c>
      <c r="R198" s="49">
        <v>0.45</v>
      </c>
      <c r="S198" s="49">
        <v>1.2</v>
      </c>
      <c r="T198" s="49">
        <v>1.7</v>
      </c>
      <c r="U198" s="49"/>
      <c r="V198" s="49"/>
      <c r="W198" s="49"/>
      <c r="X198" s="49"/>
      <c r="Y198" s="49"/>
      <c r="Z198" s="49"/>
    </row>
    <row r="199" spans="1:26" ht="15" customHeight="1" x14ac:dyDescent="0.2">
      <c r="A199" s="351" t="s">
        <v>49</v>
      </c>
      <c r="B199" s="352"/>
      <c r="C199" s="24">
        <v>0.3</v>
      </c>
      <c r="D199" s="49">
        <v>0.26200000000000001</v>
      </c>
      <c r="E199" s="49">
        <v>0.7</v>
      </c>
      <c r="F199" s="49">
        <v>1.5</v>
      </c>
      <c r="G199" s="49">
        <v>4.3700000000000003E-2</v>
      </c>
      <c r="H199" s="49">
        <v>2</v>
      </c>
      <c r="I199" s="49">
        <v>0.61</v>
      </c>
      <c r="J199" s="144">
        <v>1.35</v>
      </c>
      <c r="K199" s="49">
        <v>2.2120000000000002</v>
      </c>
      <c r="L199" s="49">
        <v>0.13100000000000001</v>
      </c>
      <c r="M199" s="49">
        <v>1.75</v>
      </c>
      <c r="N199" s="49">
        <v>0.42499999999999999</v>
      </c>
      <c r="O199" s="49">
        <v>0.15</v>
      </c>
      <c r="P199" s="49">
        <v>1.75</v>
      </c>
      <c r="Q199" s="49">
        <v>0</v>
      </c>
      <c r="R199" s="49" t="s">
        <v>162</v>
      </c>
      <c r="S199" s="49">
        <v>1.1499999999999999</v>
      </c>
      <c r="T199" s="49">
        <v>0.35</v>
      </c>
      <c r="U199" s="49"/>
      <c r="V199" s="49"/>
      <c r="W199" s="49"/>
      <c r="X199" s="49"/>
      <c r="Y199" s="49"/>
      <c r="Z199" s="49"/>
    </row>
    <row r="200" spans="1:26" ht="15" customHeight="1" x14ac:dyDescent="0.2">
      <c r="A200" s="351" t="s">
        <v>120</v>
      </c>
      <c r="B200" s="352"/>
      <c r="C200" s="24">
        <v>0</v>
      </c>
      <c r="D200" s="49" t="s">
        <v>53</v>
      </c>
      <c r="E200" s="49" t="s">
        <v>53</v>
      </c>
      <c r="F200" s="49">
        <v>0.95</v>
      </c>
      <c r="G200" s="49" t="s">
        <v>53</v>
      </c>
      <c r="H200" s="49">
        <v>0.95</v>
      </c>
      <c r="I200" s="49">
        <v>0</v>
      </c>
      <c r="J200" s="144" t="s">
        <v>53</v>
      </c>
      <c r="K200" s="49" t="s">
        <v>53</v>
      </c>
      <c r="L200" s="49" t="s">
        <v>53</v>
      </c>
      <c r="M200" s="49" t="s">
        <v>53</v>
      </c>
      <c r="N200" s="49">
        <v>0</v>
      </c>
      <c r="O200" s="49">
        <v>0</v>
      </c>
      <c r="P200" s="49" t="s">
        <v>53</v>
      </c>
      <c r="Q200" s="49">
        <v>1</v>
      </c>
      <c r="R200" s="49">
        <v>0.95</v>
      </c>
      <c r="S200" s="49">
        <v>0</v>
      </c>
      <c r="T200" s="49" t="s">
        <v>53</v>
      </c>
      <c r="U200" s="49"/>
      <c r="V200" s="49"/>
      <c r="W200" s="49"/>
      <c r="X200" s="49"/>
      <c r="Y200" s="49"/>
      <c r="Z200" s="49"/>
    </row>
    <row r="201" spans="1:26" ht="15" customHeight="1" x14ac:dyDescent="0.2">
      <c r="A201" s="327" t="s">
        <v>56</v>
      </c>
      <c r="B201" s="328"/>
      <c r="C201" s="250" t="s">
        <v>53</v>
      </c>
      <c r="D201" s="128" t="s">
        <v>53</v>
      </c>
      <c r="E201" s="128" t="s">
        <v>53</v>
      </c>
      <c r="F201" s="128" t="s">
        <v>53</v>
      </c>
      <c r="G201" s="128" t="s">
        <v>53</v>
      </c>
      <c r="H201" s="128" t="s">
        <v>53</v>
      </c>
      <c r="I201" s="128" t="s">
        <v>53</v>
      </c>
      <c r="J201" s="128" t="s">
        <v>53</v>
      </c>
      <c r="K201" s="128" t="s">
        <v>53</v>
      </c>
      <c r="L201" s="128" t="s">
        <v>53</v>
      </c>
      <c r="M201" s="128" t="s">
        <v>53</v>
      </c>
      <c r="N201" s="128" t="s">
        <v>53</v>
      </c>
      <c r="O201" s="128" t="s">
        <v>53</v>
      </c>
      <c r="P201" s="128" t="s">
        <v>53</v>
      </c>
      <c r="Q201" s="128">
        <v>1</v>
      </c>
      <c r="R201" s="128" t="s">
        <v>53</v>
      </c>
      <c r="S201" s="128">
        <v>1</v>
      </c>
      <c r="T201" s="128" t="s">
        <v>53</v>
      </c>
      <c r="U201" s="128"/>
      <c r="V201" s="128"/>
      <c r="W201" s="128"/>
      <c r="X201" s="128"/>
      <c r="Y201" s="128"/>
      <c r="Z201" s="128"/>
    </row>
    <row r="202" spans="1:26" ht="15" customHeight="1" x14ac:dyDescent="0.2">
      <c r="A202" s="327" t="s">
        <v>57</v>
      </c>
      <c r="B202" s="328"/>
      <c r="C202" s="250" t="s">
        <v>53</v>
      </c>
      <c r="D202" s="128" t="s">
        <v>53</v>
      </c>
      <c r="E202" s="128" t="s">
        <v>53</v>
      </c>
      <c r="F202" s="128" t="s">
        <v>53</v>
      </c>
      <c r="G202" s="128" t="s">
        <v>53</v>
      </c>
      <c r="H202" s="128" t="s">
        <v>53</v>
      </c>
      <c r="I202" s="128" t="s">
        <v>53</v>
      </c>
      <c r="J202" s="128" t="s">
        <v>53</v>
      </c>
      <c r="K202" s="128" t="s">
        <v>53</v>
      </c>
      <c r="L202" s="128" t="s">
        <v>53</v>
      </c>
      <c r="M202" s="128" t="s">
        <v>53</v>
      </c>
      <c r="N202" s="128" t="s">
        <v>53</v>
      </c>
      <c r="O202" s="128" t="s">
        <v>53</v>
      </c>
      <c r="P202" s="128" t="s">
        <v>53</v>
      </c>
      <c r="Q202" s="128">
        <v>4</v>
      </c>
      <c r="R202" s="128" t="s">
        <v>53</v>
      </c>
      <c r="S202" s="128">
        <v>1.5</v>
      </c>
      <c r="T202" s="128" t="s">
        <v>53</v>
      </c>
      <c r="U202" s="128"/>
      <c r="V202" s="128"/>
      <c r="W202" s="128"/>
      <c r="X202" s="128"/>
      <c r="Y202" s="128"/>
      <c r="Z202" s="128"/>
    </row>
    <row r="203" spans="1:26" ht="15" customHeight="1" x14ac:dyDescent="0.2">
      <c r="A203" s="329" t="s">
        <v>58</v>
      </c>
      <c r="B203" s="330"/>
      <c r="C203" s="79" t="s">
        <v>53</v>
      </c>
      <c r="D203" s="40" t="s">
        <v>53</v>
      </c>
      <c r="E203" s="40" t="s">
        <v>53</v>
      </c>
      <c r="F203" s="40" t="s">
        <v>53</v>
      </c>
      <c r="G203" s="40" t="s">
        <v>53</v>
      </c>
      <c r="H203" s="40" t="s">
        <v>53</v>
      </c>
      <c r="I203" s="40" t="s">
        <v>53</v>
      </c>
      <c r="J203" s="40" t="s">
        <v>53</v>
      </c>
      <c r="K203" s="40" t="s">
        <v>53</v>
      </c>
      <c r="L203" s="40" t="s">
        <v>53</v>
      </c>
      <c r="M203" s="40" t="s">
        <v>53</v>
      </c>
      <c r="N203" s="40" t="s">
        <v>53</v>
      </c>
      <c r="O203" s="40" t="s">
        <v>53</v>
      </c>
      <c r="P203" s="40" t="s">
        <v>53</v>
      </c>
      <c r="Q203" s="40">
        <v>2</v>
      </c>
      <c r="R203" s="40" t="s">
        <v>53</v>
      </c>
      <c r="S203" s="40">
        <v>2</v>
      </c>
      <c r="T203" s="40" t="s">
        <v>53</v>
      </c>
      <c r="U203" s="40"/>
      <c r="V203" s="40"/>
      <c r="W203" s="40"/>
      <c r="X203" s="40"/>
      <c r="Y203" s="40"/>
      <c r="Z203" s="40"/>
    </row>
    <row r="204" spans="1:26" ht="15" customHeight="1" x14ac:dyDescent="0.2">
      <c r="A204" s="329" t="s">
        <v>59</v>
      </c>
      <c r="B204" s="330"/>
      <c r="C204" s="79" t="s">
        <v>53</v>
      </c>
      <c r="D204" s="40" t="s">
        <v>53</v>
      </c>
      <c r="E204" s="40" t="s">
        <v>53</v>
      </c>
      <c r="F204" s="40" t="s">
        <v>53</v>
      </c>
      <c r="G204" s="40" t="s">
        <v>53</v>
      </c>
      <c r="H204" s="40" t="s">
        <v>53</v>
      </c>
      <c r="I204" s="40" t="s">
        <v>53</v>
      </c>
      <c r="J204" s="40" t="s">
        <v>53</v>
      </c>
      <c r="K204" s="40" t="s">
        <v>53</v>
      </c>
      <c r="L204" s="40" t="s">
        <v>53</v>
      </c>
      <c r="M204" s="40" t="s">
        <v>53</v>
      </c>
      <c r="N204" s="40" t="s">
        <v>53</v>
      </c>
      <c r="O204" s="40" t="s">
        <v>53</v>
      </c>
      <c r="P204" s="40" t="s">
        <v>53</v>
      </c>
      <c r="Q204" s="40" t="s">
        <v>53</v>
      </c>
      <c r="R204" s="40" t="s">
        <v>53</v>
      </c>
      <c r="S204" s="40" t="s">
        <v>53</v>
      </c>
      <c r="T204" s="40" t="s">
        <v>53</v>
      </c>
      <c r="U204" s="40"/>
      <c r="V204" s="40"/>
      <c r="W204" s="40"/>
      <c r="X204" s="40"/>
      <c r="Y204" s="40"/>
      <c r="Z204" s="40"/>
    </row>
    <row r="205" spans="1:26" ht="15" customHeight="1" x14ac:dyDescent="0.2">
      <c r="A205" s="329" t="s">
        <v>60</v>
      </c>
      <c r="B205" s="358"/>
      <c r="C205" s="25" t="s">
        <v>53</v>
      </c>
      <c r="D205" s="57" t="s">
        <v>53</v>
      </c>
      <c r="E205" s="57" t="s">
        <v>53</v>
      </c>
      <c r="F205" s="57" t="s">
        <v>53</v>
      </c>
      <c r="G205" s="57" t="s">
        <v>53</v>
      </c>
      <c r="H205" s="57" t="s">
        <v>53</v>
      </c>
      <c r="I205" s="57" t="s">
        <v>53</v>
      </c>
      <c r="J205" s="57" t="s">
        <v>53</v>
      </c>
      <c r="K205" s="57" t="s">
        <v>125</v>
      </c>
      <c r="L205" s="57" t="s">
        <v>53</v>
      </c>
      <c r="M205" s="57" t="s">
        <v>53</v>
      </c>
      <c r="N205" s="57" t="s">
        <v>53</v>
      </c>
      <c r="O205" s="57">
        <v>250</v>
      </c>
      <c r="P205" s="57" t="s">
        <v>53</v>
      </c>
      <c r="Q205" s="57" t="s">
        <v>53</v>
      </c>
      <c r="R205" s="57" t="s">
        <v>53</v>
      </c>
      <c r="S205" s="57">
        <v>250</v>
      </c>
      <c r="T205" s="57" t="s">
        <v>53</v>
      </c>
      <c r="U205" s="57"/>
      <c r="V205" s="57"/>
      <c r="W205" s="57"/>
      <c r="X205" s="57"/>
      <c r="Y205" s="57"/>
      <c r="Z205" s="57"/>
    </row>
    <row r="206" spans="1:26" ht="15" customHeight="1" x14ac:dyDescent="0.2">
      <c r="A206" s="329" t="s">
        <v>62</v>
      </c>
      <c r="B206" s="330"/>
      <c r="C206" s="93">
        <v>0.01</v>
      </c>
      <c r="D206" s="228" t="s">
        <v>53</v>
      </c>
      <c r="E206" s="228">
        <v>0.25</v>
      </c>
      <c r="F206" s="228" t="s">
        <v>53</v>
      </c>
      <c r="G206" s="228" t="s">
        <v>53</v>
      </c>
      <c r="H206" s="228">
        <v>0.65</v>
      </c>
      <c r="I206" s="228" t="s">
        <v>53</v>
      </c>
      <c r="J206" s="228">
        <v>0.65</v>
      </c>
      <c r="K206" s="228">
        <v>0.75</v>
      </c>
      <c r="L206" s="228" t="s">
        <v>53</v>
      </c>
      <c r="M206" s="228">
        <v>0.75</v>
      </c>
      <c r="N206" s="228" t="s">
        <v>53</v>
      </c>
      <c r="O206" s="228" t="s">
        <v>53</v>
      </c>
      <c r="P206" s="228">
        <v>0.75</v>
      </c>
      <c r="Q206" s="228" t="s">
        <v>53</v>
      </c>
      <c r="R206" s="228" t="s">
        <v>53</v>
      </c>
      <c r="S206" s="228" t="s">
        <v>53</v>
      </c>
      <c r="T206" s="228">
        <v>0.25</v>
      </c>
      <c r="U206" s="228"/>
      <c r="V206" s="228"/>
      <c r="W206" s="228"/>
      <c r="X206" s="228"/>
      <c r="Y206" s="228"/>
      <c r="Z206" s="228"/>
    </row>
    <row r="207" spans="1:26" ht="15" customHeight="1" x14ac:dyDescent="0.2">
      <c r="A207" s="335" t="s">
        <v>63</v>
      </c>
      <c r="B207" s="336"/>
      <c r="C207" s="254" t="s">
        <v>53</v>
      </c>
      <c r="D207" s="213" t="s">
        <v>53</v>
      </c>
      <c r="E207" s="213" t="s">
        <v>53</v>
      </c>
      <c r="F207" s="213" t="s">
        <v>53</v>
      </c>
      <c r="G207" s="213" t="s">
        <v>53</v>
      </c>
      <c r="H207" s="16" t="s">
        <v>53</v>
      </c>
      <c r="I207" s="16" t="s">
        <v>53</v>
      </c>
      <c r="J207" s="213" t="s">
        <v>53</v>
      </c>
      <c r="K207" s="16" t="s">
        <v>53</v>
      </c>
      <c r="L207" s="16" t="s">
        <v>53</v>
      </c>
      <c r="M207" s="16" t="s">
        <v>53</v>
      </c>
      <c r="N207" s="16" t="s">
        <v>53</v>
      </c>
      <c r="O207" s="16" t="s">
        <v>53</v>
      </c>
      <c r="P207" s="16" t="s">
        <v>53</v>
      </c>
      <c r="Q207" s="16" t="s">
        <v>53</v>
      </c>
      <c r="R207" s="16" t="s">
        <v>53</v>
      </c>
      <c r="S207" s="16" t="s">
        <v>53</v>
      </c>
      <c r="T207" s="16" t="s">
        <v>53</v>
      </c>
      <c r="U207" s="16"/>
      <c r="V207" s="16"/>
      <c r="W207" s="16"/>
      <c r="X207" s="16"/>
      <c r="Y207" s="16"/>
      <c r="Z207" s="16"/>
    </row>
    <row r="208" spans="1:26" ht="15" customHeight="1" x14ac:dyDescent="0.2">
      <c r="A208" s="335" t="s">
        <v>64</v>
      </c>
      <c r="B208" s="336"/>
      <c r="C208" s="254" t="s">
        <v>53</v>
      </c>
      <c r="D208" s="213" t="s">
        <v>53</v>
      </c>
      <c r="E208" s="213" t="s">
        <v>53</v>
      </c>
      <c r="F208" s="213" t="s">
        <v>53</v>
      </c>
      <c r="G208" s="213" t="s">
        <v>53</v>
      </c>
      <c r="H208" s="16" t="s">
        <v>53</v>
      </c>
      <c r="I208" s="16" t="s">
        <v>53</v>
      </c>
      <c r="J208" s="213" t="s">
        <v>53</v>
      </c>
      <c r="K208" s="16" t="s">
        <v>53</v>
      </c>
      <c r="L208" s="16" t="s">
        <v>53</v>
      </c>
      <c r="M208" s="16" t="s">
        <v>53</v>
      </c>
      <c r="N208" s="16" t="s">
        <v>53</v>
      </c>
      <c r="O208" s="16" t="s">
        <v>53</v>
      </c>
      <c r="P208" s="16" t="s">
        <v>53</v>
      </c>
      <c r="Q208" s="16">
        <v>2</v>
      </c>
      <c r="R208" s="16" t="s">
        <v>53</v>
      </c>
      <c r="S208" s="16">
        <v>0.75</v>
      </c>
      <c r="T208" s="16" t="s">
        <v>53</v>
      </c>
      <c r="U208" s="16"/>
      <c r="V208" s="16"/>
      <c r="W208" s="16"/>
      <c r="X208" s="16"/>
      <c r="Y208" s="16"/>
      <c r="Z208" s="16"/>
    </row>
    <row r="209" spans="1:26" ht="15" customHeight="1" x14ac:dyDescent="0.2">
      <c r="A209" s="333" t="s">
        <v>65</v>
      </c>
      <c r="B209" s="334"/>
      <c r="C209" s="241" t="s">
        <v>53</v>
      </c>
      <c r="D209" s="218" t="s">
        <v>53</v>
      </c>
      <c r="E209" s="218" t="s">
        <v>53</v>
      </c>
      <c r="F209" s="218" t="s">
        <v>53</v>
      </c>
      <c r="G209" s="218" t="s">
        <v>53</v>
      </c>
      <c r="H209" s="107" t="s">
        <v>53</v>
      </c>
      <c r="I209" s="107" t="s">
        <v>53</v>
      </c>
      <c r="J209" s="218" t="s">
        <v>53</v>
      </c>
      <c r="K209" s="107" t="s">
        <v>53</v>
      </c>
      <c r="L209" s="107" t="s">
        <v>53</v>
      </c>
      <c r="M209" s="107" t="s">
        <v>53</v>
      </c>
      <c r="N209" s="107" t="s">
        <v>53</v>
      </c>
      <c r="O209" s="107" t="s">
        <v>53</v>
      </c>
      <c r="P209" s="107" t="s">
        <v>53</v>
      </c>
      <c r="Q209" s="107">
        <v>2</v>
      </c>
      <c r="R209" s="107" t="s">
        <v>53</v>
      </c>
      <c r="S209" s="107">
        <v>0.75</v>
      </c>
      <c r="T209" s="107" t="s">
        <v>53</v>
      </c>
      <c r="U209" s="107"/>
      <c r="V209" s="107"/>
      <c r="W209" s="107"/>
      <c r="X209" s="107"/>
      <c r="Y209" s="107"/>
      <c r="Z209" s="107"/>
    </row>
    <row r="210" spans="1:26" ht="15" customHeight="1" x14ac:dyDescent="0.2">
      <c r="A210" s="333" t="s">
        <v>66</v>
      </c>
      <c r="B210" s="334"/>
      <c r="C210" s="241" t="s">
        <v>53</v>
      </c>
      <c r="D210" s="218" t="s">
        <v>53</v>
      </c>
      <c r="E210" s="218" t="s">
        <v>53</v>
      </c>
      <c r="F210" s="218" t="s">
        <v>53</v>
      </c>
      <c r="G210" s="218" t="s">
        <v>53</v>
      </c>
      <c r="H210" s="107" t="s">
        <v>53</v>
      </c>
      <c r="I210" s="107" t="s">
        <v>53</v>
      </c>
      <c r="J210" s="218" t="s">
        <v>53</v>
      </c>
      <c r="K210" s="107" t="s">
        <v>125</v>
      </c>
      <c r="L210" s="107" t="s">
        <v>53</v>
      </c>
      <c r="M210" s="107" t="s">
        <v>53</v>
      </c>
      <c r="N210" s="107" t="s">
        <v>53</v>
      </c>
      <c r="O210" s="107" t="s">
        <v>53</v>
      </c>
      <c r="P210" s="107" t="s">
        <v>53</v>
      </c>
      <c r="Q210" s="107" t="s">
        <v>53</v>
      </c>
      <c r="R210" s="107" t="s">
        <v>53</v>
      </c>
      <c r="S210" s="107">
        <v>1.5</v>
      </c>
      <c r="T210" s="107" t="s">
        <v>53</v>
      </c>
      <c r="U210" s="107"/>
      <c r="V210" s="107"/>
      <c r="W210" s="107"/>
      <c r="X210" s="107"/>
      <c r="Y210" s="107"/>
      <c r="Z210" s="107"/>
    </row>
    <row r="211" spans="1:26" ht="15" customHeight="1" x14ac:dyDescent="0.2">
      <c r="A211" s="329" t="s">
        <v>67</v>
      </c>
      <c r="B211" s="330"/>
      <c r="C211" s="93" t="s">
        <v>68</v>
      </c>
      <c r="D211" s="228" t="s">
        <v>68</v>
      </c>
      <c r="E211" s="228" t="s">
        <v>68</v>
      </c>
      <c r="F211" s="228" t="s">
        <v>68</v>
      </c>
      <c r="G211" s="228" t="s">
        <v>68</v>
      </c>
      <c r="H211" s="57" t="s">
        <v>72</v>
      </c>
      <c r="I211" s="57" t="s">
        <v>68</v>
      </c>
      <c r="J211" s="228" t="s">
        <v>68</v>
      </c>
      <c r="K211" s="57" t="s">
        <v>72</v>
      </c>
      <c r="L211" s="57" t="s">
        <v>68</v>
      </c>
      <c r="M211" s="57" t="s">
        <v>72</v>
      </c>
      <c r="N211" s="57" t="s">
        <v>68</v>
      </c>
      <c r="O211" s="57" t="s">
        <v>68</v>
      </c>
      <c r="P211" s="57" t="s">
        <v>68</v>
      </c>
      <c r="Q211" s="57" t="s">
        <v>68</v>
      </c>
      <c r="R211" s="57" t="s">
        <v>68</v>
      </c>
      <c r="S211" s="57" t="s">
        <v>68</v>
      </c>
      <c r="T211" s="57" t="s">
        <v>68</v>
      </c>
      <c r="U211" s="57"/>
      <c r="V211" s="57"/>
      <c r="W211" s="57"/>
      <c r="X211" s="57"/>
      <c r="Y211" s="57"/>
      <c r="Z211" s="57"/>
    </row>
    <row r="212" spans="1:26" ht="15" customHeight="1" x14ac:dyDescent="0.2">
      <c r="A212" s="329" t="s">
        <v>69</v>
      </c>
      <c r="B212" s="330"/>
      <c r="C212" s="79">
        <v>2.5</v>
      </c>
      <c r="D212" s="40">
        <v>2.5</v>
      </c>
      <c r="E212" s="40">
        <v>2.5</v>
      </c>
      <c r="F212" s="40">
        <v>2.5</v>
      </c>
      <c r="G212" s="40" t="s">
        <v>163</v>
      </c>
      <c r="H212" s="40" t="s">
        <v>53</v>
      </c>
      <c r="I212" s="40">
        <v>2.5</v>
      </c>
      <c r="J212" s="40">
        <v>2.5</v>
      </c>
      <c r="K212" s="40" t="s">
        <v>53</v>
      </c>
      <c r="L212" s="40">
        <v>2.5</v>
      </c>
      <c r="M212" s="40" t="s">
        <v>53</v>
      </c>
      <c r="N212" s="40">
        <v>2.5</v>
      </c>
      <c r="O212" s="40">
        <v>2.5</v>
      </c>
      <c r="P212" s="40">
        <v>2.5</v>
      </c>
      <c r="Q212" s="40">
        <v>2.5</v>
      </c>
      <c r="R212" s="40">
        <v>2.5</v>
      </c>
      <c r="S212" s="40">
        <v>2.5</v>
      </c>
      <c r="T212" s="40" t="s">
        <v>163</v>
      </c>
      <c r="U212" s="40"/>
      <c r="V212" s="40"/>
      <c r="W212" s="40"/>
      <c r="X212" s="40"/>
      <c r="Y212" s="40"/>
      <c r="Z212" s="40"/>
    </row>
    <row r="213" spans="1:26" ht="15" customHeight="1" x14ac:dyDescent="0.2">
      <c r="A213" s="327" t="s">
        <v>71</v>
      </c>
      <c r="B213" s="328"/>
      <c r="C213" s="15" t="s">
        <v>72</v>
      </c>
      <c r="D213" s="62" t="s">
        <v>72</v>
      </c>
      <c r="E213" s="62" t="s">
        <v>72</v>
      </c>
      <c r="F213" s="62" t="s">
        <v>72</v>
      </c>
      <c r="G213" s="62" t="s">
        <v>72</v>
      </c>
      <c r="H213" s="75" t="s">
        <v>72</v>
      </c>
      <c r="I213" s="75" t="s">
        <v>72</v>
      </c>
      <c r="J213" s="62" t="s">
        <v>72</v>
      </c>
      <c r="K213" s="75" t="s">
        <v>68</v>
      </c>
      <c r="L213" s="75" t="s">
        <v>72</v>
      </c>
      <c r="M213" s="75" t="s">
        <v>72</v>
      </c>
      <c r="N213" s="75" t="s">
        <v>72</v>
      </c>
      <c r="O213" s="75" t="s">
        <v>68</v>
      </c>
      <c r="P213" s="75" t="s">
        <v>72</v>
      </c>
      <c r="Q213" s="75" t="s">
        <v>68</v>
      </c>
      <c r="R213" s="75" t="s">
        <v>72</v>
      </c>
      <c r="S213" s="75" t="s">
        <v>68</v>
      </c>
      <c r="T213" s="75" t="s">
        <v>72</v>
      </c>
      <c r="U213" s="75"/>
      <c r="V213" s="75"/>
      <c r="W213" s="75"/>
      <c r="X213" s="75"/>
      <c r="Y213" s="75"/>
      <c r="Z213" s="75"/>
    </row>
    <row r="214" spans="1:26" ht="15" customHeight="1" x14ac:dyDescent="0.2">
      <c r="A214" s="327" t="s">
        <v>73</v>
      </c>
      <c r="B214" s="328"/>
      <c r="C214" s="17" t="s">
        <v>53</v>
      </c>
      <c r="D214" s="75" t="s">
        <v>53</v>
      </c>
      <c r="E214" s="75" t="s">
        <v>53</v>
      </c>
      <c r="F214" s="75" t="s">
        <v>53</v>
      </c>
      <c r="G214" s="75" t="s">
        <v>53</v>
      </c>
      <c r="H214" s="75" t="s">
        <v>53</v>
      </c>
      <c r="I214" s="75" t="s">
        <v>53</v>
      </c>
      <c r="J214" s="75" t="s">
        <v>53</v>
      </c>
      <c r="K214" s="75" t="s">
        <v>164</v>
      </c>
      <c r="L214" s="75" t="s">
        <v>53</v>
      </c>
      <c r="M214" s="75" t="s">
        <v>53</v>
      </c>
      <c r="N214" s="75" t="s">
        <v>53</v>
      </c>
      <c r="O214" s="75" t="s">
        <v>74</v>
      </c>
      <c r="P214" s="75" t="s">
        <v>53</v>
      </c>
      <c r="Q214" s="75" t="s">
        <v>165</v>
      </c>
      <c r="R214" s="75" t="s">
        <v>53</v>
      </c>
      <c r="S214" s="75" t="s">
        <v>74</v>
      </c>
      <c r="T214" s="75" t="s">
        <v>53</v>
      </c>
      <c r="U214" s="75"/>
      <c r="V214" s="75"/>
      <c r="W214" s="75"/>
      <c r="X214" s="75"/>
      <c r="Y214" s="75"/>
      <c r="Z214" s="75"/>
    </row>
    <row r="215" spans="1:26" ht="15" customHeight="1" x14ac:dyDescent="0.2">
      <c r="A215" s="329" t="s">
        <v>75</v>
      </c>
      <c r="B215" s="330"/>
      <c r="C215" s="93" t="s">
        <v>68</v>
      </c>
      <c r="D215" s="228" t="s">
        <v>68</v>
      </c>
      <c r="E215" s="228" t="s">
        <v>68</v>
      </c>
      <c r="F215" s="228" t="s">
        <v>68</v>
      </c>
      <c r="G215" s="228" t="s">
        <v>68</v>
      </c>
      <c r="H215" s="57" t="s">
        <v>72</v>
      </c>
      <c r="I215" s="57" t="s">
        <v>68</v>
      </c>
      <c r="J215" s="228" t="s">
        <v>68</v>
      </c>
      <c r="K215" s="57" t="s">
        <v>72</v>
      </c>
      <c r="L215" s="57" t="s">
        <v>68</v>
      </c>
      <c r="M215" s="57" t="s">
        <v>72</v>
      </c>
      <c r="N215" s="57" t="s">
        <v>68</v>
      </c>
      <c r="O215" s="57" t="s">
        <v>68</v>
      </c>
      <c r="P215" s="57" t="s">
        <v>68</v>
      </c>
      <c r="Q215" s="57" t="s">
        <v>68</v>
      </c>
      <c r="R215" s="57" t="s">
        <v>68</v>
      </c>
      <c r="S215" s="57" t="s">
        <v>68</v>
      </c>
      <c r="T215" s="57" t="s">
        <v>68</v>
      </c>
      <c r="U215" s="57"/>
      <c r="V215" s="57"/>
      <c r="W215" s="57"/>
      <c r="X215" s="57"/>
      <c r="Y215" s="57"/>
      <c r="Z215" s="57"/>
    </row>
    <row r="216" spans="1:26" ht="15" customHeight="1" x14ac:dyDescent="0.2">
      <c r="A216" s="333" t="s">
        <v>76</v>
      </c>
      <c r="B216" s="337"/>
      <c r="C216" s="194">
        <v>0</v>
      </c>
      <c r="D216" s="107">
        <v>0</v>
      </c>
      <c r="E216" s="107">
        <v>0</v>
      </c>
      <c r="F216" s="107">
        <v>0</v>
      </c>
      <c r="G216" s="107">
        <v>0</v>
      </c>
      <c r="H216" s="107" t="s">
        <v>53</v>
      </c>
      <c r="I216" s="107">
        <v>0</v>
      </c>
      <c r="J216" s="107">
        <v>0</v>
      </c>
      <c r="K216" s="107" t="s">
        <v>166</v>
      </c>
      <c r="L216" s="107">
        <v>0</v>
      </c>
      <c r="M216" s="107">
        <v>0.5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0.25</v>
      </c>
      <c r="T216" s="107">
        <v>0</v>
      </c>
      <c r="U216" s="107"/>
      <c r="V216" s="107"/>
      <c r="W216" s="107"/>
      <c r="X216" s="107"/>
      <c r="Y216" s="107"/>
      <c r="Z216" s="107"/>
    </row>
    <row r="217" spans="1:26" ht="15" customHeight="1" x14ac:dyDescent="0.2">
      <c r="A217" s="329" t="s">
        <v>77</v>
      </c>
      <c r="B217" s="330"/>
      <c r="C217" s="93" t="s">
        <v>72</v>
      </c>
      <c r="D217" s="228" t="s">
        <v>72</v>
      </c>
      <c r="E217" s="228" t="s">
        <v>72</v>
      </c>
      <c r="F217" s="228" t="s">
        <v>72</v>
      </c>
      <c r="G217" s="228" t="s">
        <v>72</v>
      </c>
      <c r="H217" s="57" t="s">
        <v>68</v>
      </c>
      <c r="I217" s="57" t="s">
        <v>72</v>
      </c>
      <c r="J217" s="228" t="s">
        <v>72</v>
      </c>
      <c r="K217" s="57" t="s">
        <v>68</v>
      </c>
      <c r="L217" s="57" t="s">
        <v>72</v>
      </c>
      <c r="M217" s="57" t="s">
        <v>68</v>
      </c>
      <c r="N217" s="57" t="s">
        <v>72</v>
      </c>
      <c r="O217" s="57" t="s">
        <v>72</v>
      </c>
      <c r="P217" s="57" t="s">
        <v>72</v>
      </c>
      <c r="Q217" s="57" t="s">
        <v>72</v>
      </c>
      <c r="R217" s="57" t="s">
        <v>72</v>
      </c>
      <c r="S217" s="57" t="s">
        <v>72</v>
      </c>
      <c r="T217" s="57" t="s">
        <v>72</v>
      </c>
      <c r="U217" s="57"/>
      <c r="V217" s="57"/>
      <c r="W217" s="57"/>
      <c r="X217" s="57"/>
      <c r="Y217" s="57"/>
      <c r="Z217" s="57"/>
    </row>
    <row r="218" spans="1:26" ht="15" customHeight="1" x14ac:dyDescent="0.2">
      <c r="A218" s="329" t="s">
        <v>78</v>
      </c>
      <c r="B218" s="330"/>
      <c r="C218" s="93" t="s">
        <v>72</v>
      </c>
      <c r="D218" s="228" t="s">
        <v>72</v>
      </c>
      <c r="E218" s="228" t="s">
        <v>72</v>
      </c>
      <c r="F218" s="228" t="s">
        <v>72</v>
      </c>
      <c r="G218" s="228" t="s">
        <v>72</v>
      </c>
      <c r="H218" s="57" t="s">
        <v>125</v>
      </c>
      <c r="I218" s="57" t="s">
        <v>72</v>
      </c>
      <c r="J218" s="228" t="s">
        <v>72</v>
      </c>
      <c r="K218" s="57" t="s">
        <v>125</v>
      </c>
      <c r="L218" s="57" t="s">
        <v>72</v>
      </c>
      <c r="M218" s="57" t="s">
        <v>68</v>
      </c>
      <c r="N218" s="57" t="s">
        <v>72</v>
      </c>
      <c r="O218" s="57" t="s">
        <v>72</v>
      </c>
      <c r="P218" s="57" t="s">
        <v>72</v>
      </c>
      <c r="Q218" s="57" t="s">
        <v>72</v>
      </c>
      <c r="R218" s="57" t="s">
        <v>72</v>
      </c>
      <c r="S218" s="57" t="s">
        <v>72</v>
      </c>
      <c r="T218" s="57" t="s">
        <v>72</v>
      </c>
      <c r="U218" s="57"/>
      <c r="V218" s="57"/>
      <c r="W218" s="57"/>
      <c r="X218" s="57"/>
      <c r="Y218" s="57"/>
      <c r="Z218" s="57"/>
    </row>
    <row r="219" spans="1:26" ht="15" customHeight="1" x14ac:dyDescent="0.2">
      <c r="A219" s="338" t="s">
        <v>127</v>
      </c>
      <c r="B219" s="339"/>
      <c r="C219" s="119" t="s">
        <v>72</v>
      </c>
      <c r="D219" s="38" t="s">
        <v>72</v>
      </c>
      <c r="E219" s="38" t="s">
        <v>72</v>
      </c>
      <c r="F219" s="38" t="s">
        <v>72</v>
      </c>
      <c r="G219" s="38" t="s">
        <v>72</v>
      </c>
      <c r="H219" s="14" t="s">
        <v>68</v>
      </c>
      <c r="I219" s="14" t="s">
        <v>72</v>
      </c>
      <c r="J219" s="38" t="s">
        <v>72</v>
      </c>
      <c r="K219" s="14" t="s">
        <v>68</v>
      </c>
      <c r="L219" s="14" t="s">
        <v>72</v>
      </c>
      <c r="M219" s="14" t="s">
        <v>68</v>
      </c>
      <c r="N219" s="14" t="s">
        <v>72</v>
      </c>
      <c r="O219" s="14" t="s">
        <v>72</v>
      </c>
      <c r="P219" s="14" t="s">
        <v>72</v>
      </c>
      <c r="Q219" s="14" t="s">
        <v>72</v>
      </c>
      <c r="R219" s="14" t="s">
        <v>72</v>
      </c>
      <c r="S219" s="14" t="s">
        <v>72</v>
      </c>
      <c r="T219" s="14" t="s">
        <v>72</v>
      </c>
      <c r="U219" s="14"/>
      <c r="V219" s="14"/>
      <c r="W219" s="14"/>
      <c r="X219" s="14"/>
      <c r="Y219" s="14"/>
      <c r="Z219" s="14"/>
    </row>
    <row r="220" spans="1:26" ht="15" customHeight="1" x14ac:dyDescent="0.2">
      <c r="A220" s="338" t="s">
        <v>128</v>
      </c>
      <c r="B220" s="339"/>
      <c r="C220" s="119" t="s">
        <v>53</v>
      </c>
      <c r="D220" s="38" t="s">
        <v>53</v>
      </c>
      <c r="E220" s="38" t="s">
        <v>53</v>
      </c>
      <c r="F220" s="38" t="s">
        <v>53</v>
      </c>
      <c r="G220" s="38" t="s">
        <v>53</v>
      </c>
      <c r="H220" s="14" t="s">
        <v>125</v>
      </c>
      <c r="I220" s="14" t="s">
        <v>53</v>
      </c>
      <c r="J220" s="38" t="s">
        <v>53</v>
      </c>
      <c r="K220" s="14" t="s">
        <v>125</v>
      </c>
      <c r="L220" s="14" t="s">
        <v>53</v>
      </c>
      <c r="M220" s="14" t="s">
        <v>125</v>
      </c>
      <c r="N220" s="14" t="s">
        <v>53</v>
      </c>
      <c r="O220" s="14" t="s">
        <v>53</v>
      </c>
      <c r="P220" s="14" t="s">
        <v>53</v>
      </c>
      <c r="Q220" s="14" t="s">
        <v>53</v>
      </c>
      <c r="R220" s="14" t="s">
        <v>53</v>
      </c>
      <c r="S220" s="14" t="s">
        <v>53</v>
      </c>
      <c r="T220" s="14" t="s">
        <v>53</v>
      </c>
      <c r="U220" s="14"/>
      <c r="V220" s="14"/>
      <c r="W220" s="14"/>
      <c r="X220" s="14"/>
      <c r="Y220" s="14"/>
      <c r="Z220" s="14"/>
    </row>
    <row r="221" spans="1:26" ht="15" customHeight="1" x14ac:dyDescent="0.2">
      <c r="A221" s="359"/>
      <c r="B221" s="340"/>
      <c r="C221" s="286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" customHeight="1" x14ac:dyDescent="0.2">
      <c r="A222" s="360" t="s">
        <v>80</v>
      </c>
      <c r="B222" s="360"/>
      <c r="C222" s="285" t="s">
        <v>81</v>
      </c>
      <c r="D222" s="177" t="s">
        <v>82</v>
      </c>
      <c r="E222" s="177" t="s">
        <v>83</v>
      </c>
      <c r="F222" s="177" t="s">
        <v>84</v>
      </c>
      <c r="G222" s="177" t="s">
        <v>85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" customHeight="1" x14ac:dyDescent="0.2">
      <c r="A223" s="343" t="s">
        <v>133</v>
      </c>
      <c r="B223" s="205" t="s">
        <v>101</v>
      </c>
      <c r="C223" s="1">
        <v>0.5</v>
      </c>
      <c r="D223" s="42">
        <v>0.65</v>
      </c>
      <c r="E223" s="42">
        <v>0.8</v>
      </c>
      <c r="F223" s="42">
        <v>0.95</v>
      </c>
      <c r="G223" s="42">
        <v>1.1000000000000001</v>
      </c>
      <c r="H223" s="54"/>
      <c r="I223" s="37"/>
      <c r="J223" s="54"/>
      <c r="K223" s="54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customHeight="1" x14ac:dyDescent="0.2">
      <c r="A224" s="343"/>
      <c r="B224" s="205" t="s">
        <v>102</v>
      </c>
      <c r="C224" s="1">
        <v>-0.6</v>
      </c>
      <c r="D224" s="42">
        <v>-0.55000000000000004</v>
      </c>
      <c r="E224" s="42">
        <v>-0.5</v>
      </c>
      <c r="F224" s="42">
        <v>-0.45</v>
      </c>
      <c r="G224" s="42">
        <v>-0.4</v>
      </c>
      <c r="H224" s="54"/>
      <c r="I224" s="37"/>
      <c r="J224" s="54"/>
      <c r="K224" s="54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customHeight="1" x14ac:dyDescent="0.2">
      <c r="A225" s="343"/>
      <c r="B225" s="205" t="s">
        <v>167</v>
      </c>
      <c r="C225" s="1">
        <v>0.25</v>
      </c>
      <c r="D225" s="42">
        <v>0.35</v>
      </c>
      <c r="E225" s="42">
        <v>0.45</v>
      </c>
      <c r="F225" s="42">
        <v>0.55000000000000004</v>
      </c>
      <c r="G225" s="42">
        <v>0.65</v>
      </c>
      <c r="H225" s="54"/>
      <c r="I225" s="37"/>
      <c r="J225" s="54"/>
      <c r="K225" s="54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customHeight="1" x14ac:dyDescent="0.2">
      <c r="A226" s="355" t="s">
        <v>168</v>
      </c>
      <c r="B226" s="155" t="s">
        <v>87</v>
      </c>
      <c r="C226" s="21">
        <v>0.15</v>
      </c>
      <c r="D226" s="192">
        <v>0.2</v>
      </c>
      <c r="E226" s="192">
        <v>0.25</v>
      </c>
      <c r="F226" s="192">
        <v>0.3</v>
      </c>
      <c r="G226" s="192">
        <v>0.35</v>
      </c>
      <c r="H226" s="54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customHeight="1" x14ac:dyDescent="0.2">
      <c r="A227" s="356"/>
      <c r="B227" s="231" t="s">
        <v>88</v>
      </c>
      <c r="C227" s="21">
        <v>0.15</v>
      </c>
      <c r="D227" s="192">
        <v>0.2</v>
      </c>
      <c r="E227" s="192">
        <v>0.25</v>
      </c>
      <c r="F227" s="192">
        <v>0.3</v>
      </c>
      <c r="G227" s="192">
        <v>0.35</v>
      </c>
      <c r="H227" s="54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customHeight="1" x14ac:dyDescent="0.2">
      <c r="A228" s="355"/>
      <c r="B228" s="155" t="s">
        <v>89</v>
      </c>
      <c r="C228" s="21">
        <v>-0.6</v>
      </c>
      <c r="D228" s="192">
        <v>-0.67</v>
      </c>
      <c r="E228" s="192">
        <v>-0.74</v>
      </c>
      <c r="F228" s="192">
        <v>-0.81</v>
      </c>
      <c r="G228" s="192">
        <v>-0.9</v>
      </c>
      <c r="H228" s="54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customHeight="1" x14ac:dyDescent="0.2">
      <c r="A229" s="210" t="s">
        <v>169</v>
      </c>
      <c r="B229" s="205" t="s">
        <v>93</v>
      </c>
      <c r="C229" s="1">
        <v>0.15</v>
      </c>
      <c r="D229" s="42">
        <v>0.17499999999999999</v>
      </c>
      <c r="E229" s="42">
        <v>0.2</v>
      </c>
      <c r="F229" s="42">
        <v>0.22500000000000001</v>
      </c>
      <c r="G229" s="42">
        <v>0.25</v>
      </c>
      <c r="H229" s="54"/>
      <c r="I229" s="11"/>
      <c r="J229" s="84"/>
      <c r="K229" s="84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customHeight="1" x14ac:dyDescent="0.2">
      <c r="A230" s="275" t="s">
        <v>170</v>
      </c>
      <c r="B230" s="231" t="s">
        <v>132</v>
      </c>
      <c r="C230" s="21">
        <v>0.4</v>
      </c>
      <c r="D230" s="192">
        <v>0.5</v>
      </c>
      <c r="E230" s="192">
        <v>0.6</v>
      </c>
      <c r="F230" s="192">
        <v>0.7</v>
      </c>
      <c r="G230" s="192">
        <v>0.8</v>
      </c>
      <c r="H230" s="54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customHeight="1" x14ac:dyDescent="0.2">
      <c r="A231" s="210" t="s">
        <v>171</v>
      </c>
      <c r="B231" s="205" t="s">
        <v>99</v>
      </c>
      <c r="C231" s="1">
        <v>-0.3</v>
      </c>
      <c r="D231" s="42">
        <v>-0.4</v>
      </c>
      <c r="E231" s="42">
        <v>-0.5</v>
      </c>
      <c r="F231" s="42">
        <v>-0.6</v>
      </c>
      <c r="G231" s="42">
        <v>-0.7</v>
      </c>
      <c r="H231" s="54"/>
      <c r="I231" s="37"/>
      <c r="J231" s="54"/>
      <c r="K231" s="54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customHeight="1" x14ac:dyDescent="0.2">
      <c r="A232" s="118" t="s">
        <v>172</v>
      </c>
      <c r="B232" s="155" t="s">
        <v>135</v>
      </c>
      <c r="C232" s="219">
        <v>0.15</v>
      </c>
      <c r="D232" s="211">
        <v>0.17499999999999999</v>
      </c>
      <c r="E232" s="211">
        <v>0.2</v>
      </c>
      <c r="F232" s="211">
        <v>0.22500000000000001</v>
      </c>
      <c r="G232" s="211">
        <v>0.25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customHeight="1" x14ac:dyDescent="0.2">
      <c r="A233" s="361" t="s">
        <v>100</v>
      </c>
      <c r="B233" s="147" t="s">
        <v>101</v>
      </c>
      <c r="C233" s="220">
        <v>0.75</v>
      </c>
      <c r="D233" s="167">
        <v>0.9</v>
      </c>
      <c r="E233" s="167">
        <v>1.05</v>
      </c>
      <c r="F233" s="167">
        <v>1.2</v>
      </c>
      <c r="G233" s="167">
        <v>1.35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customHeight="1" x14ac:dyDescent="0.2">
      <c r="A234" s="361"/>
      <c r="B234" s="147" t="s">
        <v>102</v>
      </c>
      <c r="C234" s="220">
        <v>-0.6</v>
      </c>
      <c r="D234" s="167">
        <v>-0.55000000000000004</v>
      </c>
      <c r="E234" s="167">
        <v>-0.5</v>
      </c>
      <c r="F234" s="167">
        <v>-0.45</v>
      </c>
      <c r="G234" s="167">
        <v>-0.4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customHeight="1" x14ac:dyDescent="0.2">
      <c r="A235" s="361"/>
      <c r="B235" s="147" t="s">
        <v>173</v>
      </c>
      <c r="C235" s="220">
        <v>0.5</v>
      </c>
      <c r="D235" s="167">
        <v>0.6</v>
      </c>
      <c r="E235" s="167">
        <v>0.7</v>
      </c>
      <c r="F235" s="167">
        <v>0.8</v>
      </c>
      <c r="G235" s="167">
        <v>0.9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customHeight="1" x14ac:dyDescent="0.2">
      <c r="A236" s="361"/>
      <c r="B236" s="147" t="s">
        <v>140</v>
      </c>
      <c r="C236" s="220">
        <v>0.5</v>
      </c>
      <c r="D236" s="167">
        <v>0.5</v>
      </c>
      <c r="E236" s="167">
        <v>0.5</v>
      </c>
      <c r="F236" s="167">
        <v>0.5</v>
      </c>
      <c r="G236" s="167">
        <v>0.5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customHeight="1" x14ac:dyDescent="0.2">
      <c r="A237" s="355" t="s">
        <v>174</v>
      </c>
      <c r="B237" s="155" t="s">
        <v>87</v>
      </c>
      <c r="C237" s="219">
        <v>0.15</v>
      </c>
      <c r="D237" s="211">
        <v>0.2</v>
      </c>
      <c r="E237" s="211">
        <v>0.25</v>
      </c>
      <c r="F237" s="211">
        <v>0.3</v>
      </c>
      <c r="G237" s="211">
        <v>0.35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customHeight="1" x14ac:dyDescent="0.2">
      <c r="A238" s="355"/>
      <c r="B238" s="155" t="s">
        <v>140</v>
      </c>
      <c r="C238" s="219">
        <v>0.5</v>
      </c>
      <c r="D238" s="211">
        <v>0.5</v>
      </c>
      <c r="E238" s="211">
        <v>0.5</v>
      </c>
      <c r="F238" s="211">
        <v>0.5</v>
      </c>
      <c r="G238" s="211">
        <v>0.5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customHeight="1" x14ac:dyDescent="0.2">
      <c r="A239" s="357"/>
      <c r="B239" s="155" t="s">
        <v>88</v>
      </c>
      <c r="C239" s="219">
        <v>0.15</v>
      </c>
      <c r="D239" s="211">
        <v>0.2</v>
      </c>
      <c r="E239" s="211">
        <v>0.25</v>
      </c>
      <c r="F239" s="211">
        <v>0.3</v>
      </c>
      <c r="G239" s="211">
        <v>0.35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customHeight="1" x14ac:dyDescent="0.2">
      <c r="A240" s="357"/>
      <c r="B240" s="155" t="s">
        <v>89</v>
      </c>
      <c r="C240" s="219">
        <v>-0.6</v>
      </c>
      <c r="D240" s="211">
        <v>-0.67</v>
      </c>
      <c r="E240" s="211">
        <v>-0.74</v>
      </c>
      <c r="F240" s="211">
        <v>-0.81</v>
      </c>
      <c r="G240" s="211">
        <v>-0.9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customHeight="1" x14ac:dyDescent="0.2">
      <c r="A241" s="344"/>
      <c r="B241" s="344"/>
      <c r="C241" s="159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5" customHeight="1" x14ac:dyDescent="0.2">
      <c r="A242" s="362"/>
      <c r="B242" s="363"/>
      <c r="C242" s="348"/>
      <c r="D242" s="348"/>
      <c r="E242" s="348"/>
      <c r="F242" s="348"/>
      <c r="G242" s="348"/>
      <c r="H242" s="364"/>
      <c r="I242" s="364"/>
      <c r="J242" s="348"/>
      <c r="K242" s="348"/>
      <c r="L242" s="348"/>
      <c r="M242" s="348"/>
      <c r="N242" s="348"/>
      <c r="O242" s="348"/>
      <c r="P242" s="348"/>
      <c r="Q242" s="348"/>
      <c r="R242" s="348"/>
      <c r="S242" s="348"/>
      <c r="T242" s="348"/>
      <c r="U242" s="348"/>
      <c r="V242" s="348"/>
      <c r="W242" s="348"/>
      <c r="X242" s="348"/>
      <c r="Y242" s="348"/>
      <c r="Z242" s="348"/>
    </row>
    <row r="243" spans="1:26" ht="15" customHeight="1" x14ac:dyDescent="0.2">
      <c r="A243" s="349" t="s">
        <v>175</v>
      </c>
      <c r="B243" s="350"/>
      <c r="C243" s="253" t="s">
        <v>176</v>
      </c>
      <c r="D243" s="168" t="s">
        <v>177</v>
      </c>
      <c r="E243" s="232" t="s">
        <v>178</v>
      </c>
      <c r="F243" s="74" t="s">
        <v>179</v>
      </c>
      <c r="G243" s="28" t="s">
        <v>180</v>
      </c>
      <c r="H243" s="28" t="s">
        <v>181</v>
      </c>
      <c r="I243" s="28" t="s">
        <v>182</v>
      </c>
      <c r="J243" s="28" t="s">
        <v>183</v>
      </c>
      <c r="K243" s="28" t="s">
        <v>184</v>
      </c>
      <c r="L243" s="227" t="s">
        <v>185</v>
      </c>
      <c r="M243" s="137" t="s">
        <v>186</v>
      </c>
      <c r="N243" s="137" t="s">
        <v>187</v>
      </c>
      <c r="O243" s="137" t="s">
        <v>188</v>
      </c>
      <c r="P243" s="23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2.5" customHeight="1" x14ac:dyDescent="0.2">
      <c r="A244" s="293"/>
      <c r="B244" s="294"/>
      <c r="C244" s="270"/>
      <c r="D244" s="142"/>
      <c r="E244" s="142"/>
      <c r="F244" s="77"/>
      <c r="G244" s="77"/>
      <c r="H244" s="81"/>
      <c r="I244" s="81"/>
      <c r="J244" s="81"/>
      <c r="K244" s="81"/>
      <c r="L244" s="77"/>
      <c r="M244" s="259"/>
      <c r="N244" s="258"/>
      <c r="O244" s="258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5" customHeight="1" x14ac:dyDescent="0.2">
      <c r="A245" s="295" t="s">
        <v>9</v>
      </c>
      <c r="B245" s="296"/>
      <c r="C245" s="271">
        <v>1.5</v>
      </c>
      <c r="D245" s="125">
        <v>1.25</v>
      </c>
      <c r="E245" s="125">
        <v>1.1499999999999999</v>
      </c>
      <c r="F245" s="125">
        <v>1</v>
      </c>
      <c r="G245" s="125">
        <v>2</v>
      </c>
      <c r="H245" s="125">
        <v>2</v>
      </c>
      <c r="I245" s="125">
        <v>2.5</v>
      </c>
      <c r="J245" s="170">
        <v>1.75</v>
      </c>
      <c r="K245" s="170">
        <v>1.5</v>
      </c>
      <c r="L245" s="170">
        <v>2</v>
      </c>
      <c r="M245" s="170">
        <v>1.2</v>
      </c>
      <c r="N245" s="170">
        <v>2</v>
      </c>
      <c r="O245" s="170">
        <v>2.2999999999999998</v>
      </c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04"/>
    </row>
    <row r="246" spans="1:26" ht="15" customHeight="1" x14ac:dyDescent="0.2">
      <c r="A246" s="297" t="s">
        <v>10</v>
      </c>
      <c r="B246" s="298"/>
      <c r="C246" s="44">
        <v>0.9</v>
      </c>
      <c r="D246" s="158">
        <v>0.7</v>
      </c>
      <c r="E246" s="158">
        <v>0.6</v>
      </c>
      <c r="F246" s="158">
        <v>0.5</v>
      </c>
      <c r="G246" s="158">
        <v>1.4</v>
      </c>
      <c r="H246" s="158">
        <v>1.4</v>
      </c>
      <c r="I246" s="158">
        <v>2</v>
      </c>
      <c r="J246" s="103">
        <v>1.25</v>
      </c>
      <c r="K246" s="103">
        <v>0.9</v>
      </c>
      <c r="L246" s="103">
        <v>1.4</v>
      </c>
      <c r="M246" s="103">
        <v>0.9</v>
      </c>
      <c r="N246" s="103">
        <v>1.4</v>
      </c>
      <c r="O246" s="103">
        <v>2</v>
      </c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83"/>
    </row>
    <row r="247" spans="1:26" ht="15" customHeight="1" x14ac:dyDescent="0.2">
      <c r="A247" s="299" t="s">
        <v>11</v>
      </c>
      <c r="B247" s="300"/>
      <c r="C247" s="66">
        <v>48.1</v>
      </c>
      <c r="D247" s="274">
        <v>64.599999999999994</v>
      </c>
      <c r="E247" s="274">
        <v>35.4</v>
      </c>
      <c r="F247" s="274">
        <v>55.6</v>
      </c>
      <c r="G247" s="274">
        <v>88</v>
      </c>
      <c r="H247" s="274">
        <v>714.2</v>
      </c>
      <c r="I247" s="274">
        <v>167.8</v>
      </c>
      <c r="J247" s="35">
        <v>52.8</v>
      </c>
      <c r="K247" s="35">
        <v>61.7</v>
      </c>
      <c r="L247" s="35">
        <v>100</v>
      </c>
      <c r="M247" s="35">
        <v>117.6</v>
      </c>
      <c r="N247" s="35">
        <v>636</v>
      </c>
      <c r="O247" s="35">
        <v>630.70000000000005</v>
      </c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179"/>
    </row>
    <row r="248" spans="1:26" ht="15" customHeight="1" x14ac:dyDescent="0.2">
      <c r="A248" s="301" t="s">
        <v>12</v>
      </c>
      <c r="B248" s="302"/>
      <c r="C248" s="222">
        <v>60.2</v>
      </c>
      <c r="D248" s="162">
        <v>80.7</v>
      </c>
      <c r="E248" s="162">
        <v>44.2</v>
      </c>
      <c r="F248" s="162">
        <v>69.5</v>
      </c>
      <c r="G248" s="162">
        <v>110</v>
      </c>
      <c r="H248" s="162">
        <v>892.7</v>
      </c>
      <c r="I248" s="162">
        <v>206</v>
      </c>
      <c r="J248" s="68">
        <v>66</v>
      </c>
      <c r="K248" s="68">
        <v>77.099999999999994</v>
      </c>
      <c r="L248" s="68">
        <v>125</v>
      </c>
      <c r="M248" s="68">
        <v>147</v>
      </c>
      <c r="N248" s="68">
        <v>795</v>
      </c>
      <c r="O248" s="68">
        <v>788.4</v>
      </c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129"/>
    </row>
    <row r="249" spans="1:26" ht="15" customHeight="1" x14ac:dyDescent="0.2">
      <c r="A249" s="295" t="s">
        <v>13</v>
      </c>
      <c r="B249" s="296"/>
      <c r="C249" s="271">
        <f>(C247*C255)*C256</f>
        <v>384.8</v>
      </c>
      <c r="D249" s="125">
        <f>(D247*D255)*D256</f>
        <v>516.79999999999995</v>
      </c>
      <c r="E249" s="125">
        <f>(E247*E255)*E256</f>
        <v>283.2</v>
      </c>
      <c r="F249" s="125">
        <f>(F247*F255)*F256</f>
        <v>444.8</v>
      </c>
      <c r="G249" s="125">
        <f>((G247*G255)*G256)*G284</f>
        <v>1056</v>
      </c>
      <c r="H249" s="125">
        <f>((H247*H255)*H256)*H284</f>
        <v>1142.72</v>
      </c>
      <c r="I249" s="125">
        <f>(I247*I255)*I256</f>
        <v>1342.4</v>
      </c>
      <c r="J249" s="125">
        <f>(J247*J255)*J256</f>
        <v>422.4</v>
      </c>
      <c r="K249" s="125">
        <f>(K247*K255)*K256</f>
        <v>493.6</v>
      </c>
      <c r="L249" s="125">
        <f>(L247*L255)*L256</f>
        <v>800</v>
      </c>
      <c r="M249" s="170">
        <f>(M247*M255)*M256</f>
        <v>940.8</v>
      </c>
      <c r="N249" s="170">
        <f>((N247*N283)*3)+4</f>
        <v>799.06360000000006</v>
      </c>
      <c r="O249" s="170">
        <f>(O247*O255)*O256</f>
        <v>630.70000000000005</v>
      </c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04"/>
    </row>
    <row r="250" spans="1:26" ht="15" customHeight="1" x14ac:dyDescent="0.2">
      <c r="A250" s="297" t="s">
        <v>14</v>
      </c>
      <c r="B250" s="298"/>
      <c r="C250" s="44">
        <f>(C248*C255)*C256</f>
        <v>481.6</v>
      </c>
      <c r="D250" s="158">
        <f>(D248*D255)*D256</f>
        <v>645.6</v>
      </c>
      <c r="E250" s="158">
        <f>(E248*E255)*E256</f>
        <v>353.6</v>
      </c>
      <c r="F250" s="158">
        <f>(F248*F255)*F256</f>
        <v>556</v>
      </c>
      <c r="G250" s="158">
        <f>((G248*G255)*G256)*G284</f>
        <v>1320</v>
      </c>
      <c r="H250" s="158">
        <f>(((H248*H255)*H256)*H284)</f>
        <v>1428.3200000000002</v>
      </c>
      <c r="I250" s="158">
        <f>(I248*I255)*I256</f>
        <v>1648</v>
      </c>
      <c r="J250" s="158">
        <f>(J248*J255)*J256</f>
        <v>528</v>
      </c>
      <c r="K250" s="158">
        <f>(K248*K255)*K256</f>
        <v>616.79999999999995</v>
      </c>
      <c r="L250" s="158">
        <f>(L248*L255)*L256</f>
        <v>1000</v>
      </c>
      <c r="M250" s="103">
        <f>(M248*M255)*M256</f>
        <v>1176</v>
      </c>
      <c r="N250" s="103">
        <f>((N248*N283)*3)+4</f>
        <v>997.82950000000005</v>
      </c>
      <c r="O250" s="103">
        <f>(O248*O255)*O256</f>
        <v>788.4</v>
      </c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83"/>
    </row>
    <row r="251" spans="1:26" ht="15" customHeight="1" x14ac:dyDescent="0.2">
      <c r="A251" s="303" t="s">
        <v>15</v>
      </c>
      <c r="B251" s="304"/>
      <c r="C251" s="82">
        <v>5</v>
      </c>
      <c r="D251" s="169">
        <v>3</v>
      </c>
      <c r="E251" s="169">
        <v>8</v>
      </c>
      <c r="F251" s="169">
        <v>4</v>
      </c>
      <c r="G251" s="169">
        <v>3</v>
      </c>
      <c r="H251" s="169">
        <v>5</v>
      </c>
      <c r="I251" s="169">
        <v>1</v>
      </c>
      <c r="J251" s="151">
        <v>22</v>
      </c>
      <c r="K251" s="151">
        <v>6</v>
      </c>
      <c r="L251" s="151">
        <v>2</v>
      </c>
      <c r="M251" s="151">
        <v>2</v>
      </c>
      <c r="N251" s="151">
        <v>4</v>
      </c>
      <c r="O251" s="151">
        <v>4</v>
      </c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5" customHeight="1" x14ac:dyDescent="0.2">
      <c r="A252" s="305" t="s">
        <v>17</v>
      </c>
      <c r="B252" s="306"/>
      <c r="C252" s="149">
        <v>15</v>
      </c>
      <c r="D252" s="243">
        <v>15</v>
      </c>
      <c r="E252" s="243">
        <v>24</v>
      </c>
      <c r="F252" s="243">
        <v>24</v>
      </c>
      <c r="G252" s="243">
        <v>12</v>
      </c>
      <c r="H252" s="243">
        <v>15</v>
      </c>
      <c r="I252" s="243">
        <v>8</v>
      </c>
      <c r="J252" s="234">
        <v>66</v>
      </c>
      <c r="K252" s="234">
        <v>48</v>
      </c>
      <c r="L252" s="234">
        <v>30</v>
      </c>
      <c r="M252" s="234">
        <v>18</v>
      </c>
      <c r="N252" s="234">
        <v>12</v>
      </c>
      <c r="O252" s="234">
        <v>20</v>
      </c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spans="1:26" ht="15" customHeight="1" x14ac:dyDescent="0.2">
      <c r="A253" s="307" t="s">
        <v>19</v>
      </c>
      <c r="B253" s="308"/>
      <c r="C253" s="60">
        <v>25</v>
      </c>
      <c r="D253" s="224">
        <v>25</v>
      </c>
      <c r="E253" s="224">
        <v>34</v>
      </c>
      <c r="F253" s="224">
        <v>34</v>
      </c>
      <c r="G253" s="224">
        <v>22</v>
      </c>
      <c r="H253" s="224">
        <v>25</v>
      </c>
      <c r="I253" s="224">
        <v>18</v>
      </c>
      <c r="J253" s="215">
        <v>88</v>
      </c>
      <c r="K253" s="215">
        <v>64</v>
      </c>
      <c r="L253" s="215">
        <v>40</v>
      </c>
      <c r="M253" s="215">
        <v>28</v>
      </c>
      <c r="N253" s="215">
        <v>22</v>
      </c>
      <c r="O253" s="215">
        <v>30</v>
      </c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</row>
    <row r="254" spans="1:26" ht="15" customHeight="1" x14ac:dyDescent="0.2">
      <c r="A254" s="309" t="s">
        <v>20</v>
      </c>
      <c r="B254" s="310"/>
      <c r="C254" s="111">
        <v>60</v>
      </c>
      <c r="D254" s="178">
        <v>48</v>
      </c>
      <c r="E254" s="178">
        <v>100</v>
      </c>
      <c r="F254" s="178">
        <v>75</v>
      </c>
      <c r="G254" s="178">
        <v>80</v>
      </c>
      <c r="H254" s="178">
        <v>60</v>
      </c>
      <c r="I254" s="178">
        <v>64</v>
      </c>
      <c r="J254" s="207">
        <v>1000</v>
      </c>
      <c r="K254" s="207">
        <v>150</v>
      </c>
      <c r="L254" s="207">
        <v>200</v>
      </c>
      <c r="M254" s="207">
        <v>48</v>
      </c>
      <c r="N254" s="207">
        <v>80</v>
      </c>
      <c r="O254" s="207">
        <v>80</v>
      </c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spans="1:26" ht="15" customHeight="1" x14ac:dyDescent="0.2">
      <c r="A255" s="311" t="s">
        <v>21</v>
      </c>
      <c r="B255" s="312"/>
      <c r="C255" s="174">
        <v>8</v>
      </c>
      <c r="D255" s="64">
        <v>8</v>
      </c>
      <c r="E255" s="64">
        <v>8</v>
      </c>
      <c r="F255" s="64">
        <v>8</v>
      </c>
      <c r="G255" s="64">
        <v>6</v>
      </c>
      <c r="H255" s="64">
        <f>(H301+H302)+H303</f>
        <v>1.6</v>
      </c>
      <c r="I255" s="64">
        <v>8</v>
      </c>
      <c r="J255" s="245">
        <v>8</v>
      </c>
      <c r="K255" s="245">
        <v>8</v>
      </c>
      <c r="L255" s="245">
        <v>8</v>
      </c>
      <c r="M255" s="245">
        <v>8</v>
      </c>
      <c r="N255" s="245">
        <v>1</v>
      </c>
      <c r="O255" s="245">
        <v>1</v>
      </c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</row>
    <row r="256" spans="1:26" ht="15" customHeight="1" x14ac:dyDescent="0.2">
      <c r="A256" s="313" t="s">
        <v>22</v>
      </c>
      <c r="B256" s="314"/>
      <c r="C256" s="251">
        <v>1</v>
      </c>
      <c r="D256" s="30">
        <v>1</v>
      </c>
      <c r="E256" s="30">
        <v>1</v>
      </c>
      <c r="F256" s="30">
        <v>1</v>
      </c>
      <c r="G256" s="30">
        <v>1</v>
      </c>
      <c r="H256" s="30">
        <v>1</v>
      </c>
      <c r="I256" s="30">
        <v>1</v>
      </c>
      <c r="J256" s="204">
        <v>1</v>
      </c>
      <c r="K256" s="204">
        <v>1</v>
      </c>
      <c r="L256" s="204">
        <v>1</v>
      </c>
      <c r="M256" s="204">
        <v>1</v>
      </c>
      <c r="N256" s="204">
        <v>1</v>
      </c>
      <c r="O256" s="204">
        <v>1</v>
      </c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" customHeight="1" x14ac:dyDescent="0.2">
      <c r="A257" s="315" t="s">
        <v>23</v>
      </c>
      <c r="B257" s="316"/>
      <c r="C257" s="87">
        <v>1.5</v>
      </c>
      <c r="D257" s="256">
        <v>1.5</v>
      </c>
      <c r="E257" s="256">
        <v>2.57</v>
      </c>
      <c r="F257" s="256">
        <v>2.27</v>
      </c>
      <c r="G257" s="256">
        <v>2.57</v>
      </c>
      <c r="H257" s="256">
        <v>2.57</v>
      </c>
      <c r="I257" s="256">
        <v>2.57</v>
      </c>
      <c r="J257" s="124">
        <v>2.57</v>
      </c>
      <c r="K257" s="124">
        <v>2.57</v>
      </c>
      <c r="L257" s="124">
        <v>2.27</v>
      </c>
      <c r="M257" s="124">
        <v>1.5</v>
      </c>
      <c r="N257" s="124">
        <v>2.57</v>
      </c>
      <c r="O257" s="124">
        <v>1.5</v>
      </c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spans="1:26" ht="15" customHeight="1" x14ac:dyDescent="0.2">
      <c r="A258" s="317" t="s">
        <v>24</v>
      </c>
      <c r="B258" s="318"/>
      <c r="C258" s="186">
        <v>0.54</v>
      </c>
      <c r="D258" s="200">
        <v>0.54</v>
      </c>
      <c r="E258" s="200">
        <v>1.04</v>
      </c>
      <c r="F258" s="200">
        <v>1.03</v>
      </c>
      <c r="G258" s="200">
        <v>1.04</v>
      </c>
      <c r="H258" s="200">
        <v>1.04</v>
      </c>
      <c r="I258" s="200">
        <v>1.04</v>
      </c>
      <c r="J258" s="26">
        <v>1.04</v>
      </c>
      <c r="K258" s="26">
        <v>1.04</v>
      </c>
      <c r="L258" s="26">
        <v>1.03</v>
      </c>
      <c r="M258" s="26">
        <v>0.54</v>
      </c>
      <c r="N258" s="26">
        <v>1.04</v>
      </c>
      <c r="O258" s="26">
        <v>0.54</v>
      </c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" customHeight="1" x14ac:dyDescent="0.2">
      <c r="A259" s="295" t="s">
        <v>25</v>
      </c>
      <c r="B259" s="296"/>
      <c r="C259" s="271">
        <f>((C247*C255)*C254)/60</f>
        <v>384.8</v>
      </c>
      <c r="D259" s="125">
        <f>((D247*D255)*D254)/60</f>
        <v>413.43999999999994</v>
      </c>
      <c r="E259" s="125">
        <f>((E247*E255)*E254)/60</f>
        <v>472</v>
      </c>
      <c r="F259" s="125">
        <f>((F247*F255)*F254)/60</f>
        <v>556</v>
      </c>
      <c r="G259" s="125">
        <f>((G247*G255)*G254)/60</f>
        <v>704</v>
      </c>
      <c r="H259" s="125">
        <f>((H283*H247)*H255)*(H254/60)</f>
        <v>514.22400000000005</v>
      </c>
      <c r="I259" s="125" t="s">
        <v>116</v>
      </c>
      <c r="J259" s="170">
        <f t="shared" ref="J259:O259" si="10">((J247*J255)*J254)/60</f>
        <v>7040</v>
      </c>
      <c r="K259" s="170">
        <f t="shared" si="10"/>
        <v>1234</v>
      </c>
      <c r="L259" s="170">
        <f t="shared" si="10"/>
        <v>2666.6666666666665</v>
      </c>
      <c r="M259" s="170">
        <f t="shared" si="10"/>
        <v>752.63999999999987</v>
      </c>
      <c r="N259" s="170">
        <f t="shared" si="10"/>
        <v>848</v>
      </c>
      <c r="O259" s="170">
        <f t="shared" si="10"/>
        <v>840.93333333333328</v>
      </c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04"/>
    </row>
    <row r="260" spans="1:26" ht="15" customHeight="1" x14ac:dyDescent="0.2">
      <c r="A260" s="297" t="s">
        <v>27</v>
      </c>
      <c r="B260" s="298"/>
      <c r="C260" s="44">
        <f>((C248*C255)*C254)/60</f>
        <v>481.6</v>
      </c>
      <c r="D260" s="158">
        <f>((D248*D255)*D254)/60</f>
        <v>516.48</v>
      </c>
      <c r="E260" s="158">
        <f>((E248*E255)*E254)/60</f>
        <v>589.33333333333337</v>
      </c>
      <c r="F260" s="158">
        <f>((F248*F255)*F254)/60</f>
        <v>695</v>
      </c>
      <c r="G260" s="158">
        <f>((G248*G255)*G254)/60</f>
        <v>880</v>
      </c>
      <c r="H260" s="158">
        <f>((H283*H248)*H255)*(H254/60)</f>
        <v>642.74400000000014</v>
      </c>
      <c r="I260" s="158" t="s">
        <v>116</v>
      </c>
      <c r="J260" s="103">
        <f t="shared" ref="J260:O260" si="11">((J248*J255)*J254)/60</f>
        <v>8800</v>
      </c>
      <c r="K260" s="103">
        <f t="shared" si="11"/>
        <v>1542</v>
      </c>
      <c r="L260" s="103">
        <f t="shared" si="11"/>
        <v>3333.3333333333335</v>
      </c>
      <c r="M260" s="103">
        <f t="shared" si="11"/>
        <v>940.8</v>
      </c>
      <c r="N260" s="103">
        <f t="shared" si="11"/>
        <v>1060</v>
      </c>
      <c r="O260" s="103">
        <f t="shared" si="11"/>
        <v>1051.2</v>
      </c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83"/>
    </row>
    <row r="261" spans="1:26" ht="15" customHeight="1" x14ac:dyDescent="0.2">
      <c r="A261" s="299" t="s">
        <v>28</v>
      </c>
      <c r="B261" s="300"/>
      <c r="C261" s="66">
        <f>((C247*C255)*C251) / ((C251/(C254/60))+C257)</f>
        <v>296</v>
      </c>
      <c r="D261" s="274">
        <f>((D247*D255)*D251) / ((D251/(D254/60))+D257)</f>
        <v>295.31428571428569</v>
      </c>
      <c r="E261" s="274">
        <f>((E247*E255)*E251) / ((E251/(E254/60))+E257)</f>
        <v>307.40841248303934</v>
      </c>
      <c r="F261" s="274">
        <f>((F247*F255)*F251) / ((F251/(F254/60))+F257)</f>
        <v>325.26508226691038</v>
      </c>
      <c r="G261" s="274">
        <f>((G247*G255)*G251) / ((G251/(G254/60))+G257)</f>
        <v>328.63070539419084</v>
      </c>
      <c r="H261" s="274">
        <f>((((H283*H247)*H255)*H251) / ((H251*(60/H254))+H257))</f>
        <v>339.64597093791286</v>
      </c>
      <c r="I261" s="274">
        <f>((I247*I255)*I251) / ((I251/(I254/60))+I257)</f>
        <v>382.7227369921597</v>
      </c>
      <c r="J261" s="274">
        <f>((J247*8)*(J251-5)) / ((((J251-5)/(J254/60))+J257)+0.25)</f>
        <v>1869.9999999999998</v>
      </c>
      <c r="K261" s="35">
        <f>((K247*K255)*K251) / ((K251/(K254/60))+K257)</f>
        <v>595.89537223340051</v>
      </c>
      <c r="L261" s="35">
        <f>((L247*L255)*L251) / ((L251/(L254/60))+L257)</f>
        <v>557.4912891986063</v>
      </c>
      <c r="M261" s="35">
        <f>((M247*M255)*M251) / ((M251/(M254/60))+M257)</f>
        <v>470.4</v>
      </c>
      <c r="N261" s="35">
        <f>((N247*N255)*N251) / ((N251/(N254/60))+N257)</f>
        <v>456.73249551166964</v>
      </c>
      <c r="O261" s="35">
        <f>((O247*O255)*O251) / ((O251/(O254/60))+O257)</f>
        <v>560.62222222222226</v>
      </c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179"/>
    </row>
    <row r="262" spans="1:26" ht="15" customHeight="1" x14ac:dyDescent="0.2">
      <c r="A262" s="301" t="s">
        <v>29</v>
      </c>
      <c r="B262" s="302"/>
      <c r="C262" s="222">
        <f>((C248*C255)*C251) / ((C251/(C254/60))+C257)</f>
        <v>370.46153846153845</v>
      </c>
      <c r="D262" s="162">
        <f>((D248*D255)*D251) / ((D251/(D254/60))+D257)</f>
        <v>368.91428571428577</v>
      </c>
      <c r="E262" s="162">
        <f>((E248*E255)*E251) / ((E251/(E254/60))+E257)</f>
        <v>383.82632293080059</v>
      </c>
      <c r="F262" s="162">
        <f>((F248*F255)*F251) / ((F251/(F254/60))+F257)</f>
        <v>406.58135283363799</v>
      </c>
      <c r="G262" s="162">
        <f>((G248*G255)*G251) / ((G251/(G254/60))+G257)</f>
        <v>410.78838174273858</v>
      </c>
      <c r="H262" s="162">
        <f>((((H283*H248)*H255)*H251) / ((H251*(60/H254))+H257))</f>
        <v>424.5336856010569</v>
      </c>
      <c r="I262" s="162">
        <f>((I248*I255)*I251) / ((I251/(I254/60))+I257)</f>
        <v>469.85032074126872</v>
      </c>
      <c r="J262" s="162">
        <f>((J248*8)*(J251-5)) / ((((J251-5)/(J254/60))+J257)+0.25)</f>
        <v>2337.5</v>
      </c>
      <c r="K262" s="68">
        <f>((K248*K255)*K251) / ((K251/(K254/60))+K257)</f>
        <v>744.62776659959752</v>
      </c>
      <c r="L262" s="68">
        <f>((L248*L255)*L251) / ((L251/(L254/60))+L257)</f>
        <v>696.86411149825778</v>
      </c>
      <c r="M262" s="68">
        <f>((M248*M255)*M251) / ((M251/(M254/60))+M257)</f>
        <v>588</v>
      </c>
      <c r="N262" s="68">
        <f>((N248*N255)*N251) / ((N251/(N254/60))+N257)</f>
        <v>570.91561938958705</v>
      </c>
      <c r="O262" s="68">
        <f>((O248*O255)*O251) / ((O251/(O254/60))+O257)</f>
        <v>700.8</v>
      </c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129"/>
    </row>
    <row r="263" spans="1:26" ht="15" customHeight="1" x14ac:dyDescent="0.2">
      <c r="A263" s="295" t="s">
        <v>30</v>
      </c>
      <c r="B263" s="296"/>
      <c r="C263" s="271">
        <f>((C247*C255)*C251) / ((C251/(C254/60))+C258)</f>
        <v>347.29241877256317</v>
      </c>
      <c r="D263" s="125">
        <f>((D247*D255)*D251) / ((D251/(D254/60))+D258)</f>
        <v>361.39860139860139</v>
      </c>
      <c r="E263" s="125">
        <f>((E247*E255)*E251) / ((E251/(E254/60))+E258)</f>
        <v>387.94520547945206</v>
      </c>
      <c r="F263" s="125">
        <f>((F247*F255)*F251) / ((F251/(F254/60))+F258)</f>
        <v>420.61465721040184</v>
      </c>
      <c r="G263" s="125">
        <f>((G247*G255)*G251) / ((G251/(G254/60))+G258)</f>
        <v>481.45896656534956</v>
      </c>
      <c r="H263" s="125">
        <f>((((H283*H247)*H255)*H251) / ((H251*(60/H254))+H258))</f>
        <v>425.68211920529808</v>
      </c>
      <c r="I263" s="125">
        <f>((I247*I255)*I251) / ((I251/(I254/60))+I258)</f>
        <v>678.83691529709233</v>
      </c>
      <c r="J263" s="125">
        <f>((J247*8)*(J251-5)) / ((((J251-5)/(J254/60))+J258)+0.25)</f>
        <v>3108.571428571428</v>
      </c>
      <c r="K263" s="170">
        <f>((K247*K255)*K251) / ((K251/(K254/60))+K258)</f>
        <v>860.93023255813966</v>
      </c>
      <c r="L263" s="170">
        <f>((L247*L255)*L251) / ((L251/(L254/60))+L258)</f>
        <v>981.59509202453989</v>
      </c>
      <c r="M263" s="170">
        <f>((M247*M255)*M251) / ((M251/(M254/60))+M258)</f>
        <v>618.9473684210526</v>
      </c>
      <c r="N263" s="170">
        <f>((N247*N255)*N251) / ((N251/(N254/60))+N258)</f>
        <v>629.70297029702965</v>
      </c>
      <c r="O263" s="170">
        <f>((O247*O255)*O251) / ((O251/(O254/60))+O258)</f>
        <v>712.65536723163848</v>
      </c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04"/>
    </row>
    <row r="264" spans="1:26" ht="15" customHeight="1" x14ac:dyDescent="0.2">
      <c r="A264" s="297" t="s">
        <v>31</v>
      </c>
      <c r="B264" s="298"/>
      <c r="C264" s="44">
        <f>((C248*C255)*C251) / ((C251/(C254/60))+C258)</f>
        <v>434.65703971119132</v>
      </c>
      <c r="D264" s="158">
        <f>((D248*D255)*D251) / ((D251/(D254/60))+D258)</f>
        <v>451.46853146853152</v>
      </c>
      <c r="E264" s="158">
        <f>((E248*E255)*E251) / ((E251/(E254/60))+E258)</f>
        <v>484.38356164383566</v>
      </c>
      <c r="F264" s="158">
        <f>((F248*F255)*F251) / ((F251/(F254/60))+F258)</f>
        <v>525.76832151300232</v>
      </c>
      <c r="G264" s="158">
        <f>((G248*G255)*G251) / ((G251/(G254/60))+G258)</f>
        <v>601.82370820668689</v>
      </c>
      <c r="H264" s="158">
        <f>((((H283*H248)*H255)*H251) / ((H251*(60/H254))+H258))</f>
        <v>532.07284768211935</v>
      </c>
      <c r="I264" s="158">
        <f>((I248*I255)*I251) / ((I251/(I254/60))+I258)</f>
        <v>833.37547408343869</v>
      </c>
      <c r="J264" s="158">
        <f>((J248*8)*(J251-5)) / ((((J251-5)/(J254/60))+J258)+0.25)</f>
        <v>3885.7142857142858</v>
      </c>
      <c r="K264" s="103">
        <f>((K248*K255)*K251) / ((K251/(K254/60))+K258)</f>
        <v>1075.8139534883721</v>
      </c>
      <c r="L264" s="103">
        <f>((L248*L255)*L251) / ((L251/(L254/60))+L258)</f>
        <v>1226.9938650306749</v>
      </c>
      <c r="M264" s="103">
        <f>((M248*M255)*M251) / ((M251/(M254/60))+M258)</f>
        <v>773.68421052631572</v>
      </c>
      <c r="N264" s="103">
        <f>((N248*N255)*N251) / ((N251/(N254/60))+N258)</f>
        <v>787.12871287128712</v>
      </c>
      <c r="O264" s="103">
        <f>((O248*O255)*O251) / ((O251/(O254/60))+O258)</f>
        <v>890.84745762711862</v>
      </c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83"/>
    </row>
    <row r="265" spans="1:26" ht="15" customHeight="1" x14ac:dyDescent="0.2">
      <c r="A265" s="319" t="s">
        <v>32</v>
      </c>
      <c r="B265" s="320"/>
      <c r="C265" s="279">
        <v>1</v>
      </c>
      <c r="D265" s="190">
        <v>1</v>
      </c>
      <c r="E265" s="190">
        <v>1</v>
      </c>
      <c r="F265" s="190">
        <v>1</v>
      </c>
      <c r="G265" s="190">
        <v>1</v>
      </c>
      <c r="H265" s="190">
        <v>1</v>
      </c>
      <c r="I265" s="190">
        <v>1</v>
      </c>
      <c r="J265" s="34">
        <v>2</v>
      </c>
      <c r="K265" s="190">
        <v>1</v>
      </c>
      <c r="L265" s="190">
        <v>1</v>
      </c>
      <c r="M265" s="190">
        <v>1</v>
      </c>
      <c r="N265" s="190">
        <v>1</v>
      </c>
      <c r="O265" s="190">
        <v>1</v>
      </c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5" customHeight="1" x14ac:dyDescent="0.2">
      <c r="A266" s="321" t="s">
        <v>33</v>
      </c>
      <c r="B266" s="322"/>
      <c r="C266" s="184">
        <v>1</v>
      </c>
      <c r="D266" s="58">
        <v>1</v>
      </c>
      <c r="E266" s="58">
        <v>1</v>
      </c>
      <c r="F266" s="58">
        <v>1</v>
      </c>
      <c r="G266" s="58">
        <v>1</v>
      </c>
      <c r="H266" s="58">
        <v>1</v>
      </c>
      <c r="I266" s="58">
        <v>1</v>
      </c>
      <c r="J266" s="226">
        <v>2</v>
      </c>
      <c r="K266" s="58">
        <v>1</v>
      </c>
      <c r="L266" s="58">
        <v>1</v>
      </c>
      <c r="M266" s="58">
        <v>1</v>
      </c>
      <c r="N266" s="58">
        <v>1</v>
      </c>
      <c r="O266" s="58">
        <v>1</v>
      </c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" customHeight="1" x14ac:dyDescent="0.2">
      <c r="A267" s="323" t="s">
        <v>34</v>
      </c>
      <c r="B267" s="324"/>
      <c r="C267" s="290">
        <v>1</v>
      </c>
      <c r="D267" s="117">
        <v>1</v>
      </c>
      <c r="E267" s="117">
        <v>1</v>
      </c>
      <c r="F267" s="117">
        <v>1</v>
      </c>
      <c r="G267" s="117">
        <v>1</v>
      </c>
      <c r="H267" s="117">
        <v>1</v>
      </c>
      <c r="I267" s="117">
        <v>1</v>
      </c>
      <c r="J267" s="120">
        <v>0.5</v>
      </c>
      <c r="K267" s="117">
        <v>1</v>
      </c>
      <c r="L267" s="117">
        <v>1</v>
      </c>
      <c r="M267" s="117">
        <v>1</v>
      </c>
      <c r="N267" s="117">
        <v>1</v>
      </c>
      <c r="O267" s="117">
        <v>1</v>
      </c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" customHeight="1" x14ac:dyDescent="0.2">
      <c r="A268" s="351" t="s">
        <v>37</v>
      </c>
      <c r="B268" s="352"/>
      <c r="C268" s="24">
        <v>5</v>
      </c>
      <c r="D268" s="49">
        <v>15</v>
      </c>
      <c r="E268" s="49">
        <v>8</v>
      </c>
      <c r="F268" s="49">
        <v>5</v>
      </c>
      <c r="G268" s="49">
        <v>5</v>
      </c>
      <c r="H268" s="49">
        <v>40</v>
      </c>
      <c r="I268" s="49">
        <v>10</v>
      </c>
      <c r="J268" s="49" t="s">
        <v>53</v>
      </c>
      <c r="K268" s="49">
        <v>10</v>
      </c>
      <c r="L268" s="49">
        <v>8</v>
      </c>
      <c r="M268" s="49">
        <v>15</v>
      </c>
      <c r="N268" s="49">
        <v>50</v>
      </c>
      <c r="O268" s="49">
        <v>70</v>
      </c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 customHeight="1" x14ac:dyDescent="0.2">
      <c r="A269" s="351" t="s">
        <v>38</v>
      </c>
      <c r="B269" s="352"/>
      <c r="C269" s="24">
        <v>1</v>
      </c>
      <c r="D269" s="49">
        <v>8</v>
      </c>
      <c r="E269" s="49">
        <v>1</v>
      </c>
      <c r="F269" s="49">
        <v>8</v>
      </c>
      <c r="G269" s="49">
        <v>420</v>
      </c>
      <c r="H269" s="49">
        <v>8</v>
      </c>
      <c r="I269" s="49">
        <v>8</v>
      </c>
      <c r="J269" s="49">
        <v>0</v>
      </c>
      <c r="K269" s="49">
        <v>1</v>
      </c>
      <c r="L269" s="49">
        <v>1</v>
      </c>
      <c r="M269" s="49">
        <v>8</v>
      </c>
      <c r="N269" s="49">
        <v>420</v>
      </c>
      <c r="O269" s="49">
        <v>20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51" t="s">
        <v>39</v>
      </c>
      <c r="B270" s="352"/>
      <c r="C270" s="24">
        <v>0.25</v>
      </c>
      <c r="D270" s="49">
        <v>3.15</v>
      </c>
      <c r="E270" s="49">
        <v>0.25</v>
      </c>
      <c r="F270" s="49">
        <v>3.15</v>
      </c>
      <c r="G270" s="49">
        <v>320</v>
      </c>
      <c r="H270" s="49">
        <v>3.15</v>
      </c>
      <c r="I270" s="49">
        <v>3.15</v>
      </c>
      <c r="J270" s="49">
        <v>0</v>
      </c>
      <c r="K270" s="49">
        <v>0.25</v>
      </c>
      <c r="L270" s="49">
        <v>0.25</v>
      </c>
      <c r="M270" s="49">
        <v>3.15</v>
      </c>
      <c r="N270" s="49">
        <v>320</v>
      </c>
      <c r="O270" s="49">
        <v>6</v>
      </c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 customHeight="1" x14ac:dyDescent="0.2">
      <c r="A271" s="351" t="s">
        <v>40</v>
      </c>
      <c r="B271" s="352"/>
      <c r="C271" s="24">
        <v>0</v>
      </c>
      <c r="D271" s="49">
        <v>0</v>
      </c>
      <c r="E271" s="49">
        <v>0</v>
      </c>
      <c r="F271" s="49">
        <v>0</v>
      </c>
      <c r="G271" s="49">
        <v>2.5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2.5</v>
      </c>
      <c r="O271" s="49">
        <v>1</v>
      </c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 customHeight="1" x14ac:dyDescent="0.2">
      <c r="A272" s="351" t="s">
        <v>41</v>
      </c>
      <c r="B272" s="352"/>
      <c r="C272" s="24">
        <v>0</v>
      </c>
      <c r="D272" s="49">
        <v>0</v>
      </c>
      <c r="E272" s="49">
        <v>0</v>
      </c>
      <c r="F272" s="49">
        <v>0</v>
      </c>
      <c r="G272" s="49">
        <v>5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5</v>
      </c>
      <c r="O272" s="49">
        <v>6</v>
      </c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 customHeight="1" x14ac:dyDescent="0.2">
      <c r="A273" s="351" t="s">
        <v>42</v>
      </c>
      <c r="B273" s="352"/>
      <c r="C273" s="24">
        <v>2.1800000000000002</v>
      </c>
      <c r="D273" s="49">
        <v>2.1800000000000002</v>
      </c>
      <c r="E273" s="49">
        <v>0.875</v>
      </c>
      <c r="F273" s="49">
        <v>1.75</v>
      </c>
      <c r="G273" s="49">
        <v>0.27500000000000002</v>
      </c>
      <c r="H273" s="49">
        <v>1.75</v>
      </c>
      <c r="I273" s="49">
        <v>4.3600000000000003</v>
      </c>
      <c r="J273" s="49">
        <v>0</v>
      </c>
      <c r="K273" s="49">
        <v>2.1800000000000002</v>
      </c>
      <c r="L273" s="49">
        <v>3.2749999999999999</v>
      </c>
      <c r="M273" s="49">
        <v>2.1800000000000002</v>
      </c>
      <c r="N273" s="49">
        <v>0.27500000000000002</v>
      </c>
      <c r="O273" s="49">
        <v>2.9</v>
      </c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 customHeight="1" x14ac:dyDescent="0.2">
      <c r="A274" s="351" t="s">
        <v>44</v>
      </c>
      <c r="B274" s="352"/>
      <c r="C274" s="24">
        <v>0.5</v>
      </c>
      <c r="D274" s="49">
        <v>0.5</v>
      </c>
      <c r="E274" s="49">
        <v>0.5</v>
      </c>
      <c r="F274" s="49">
        <v>0.5</v>
      </c>
      <c r="G274" s="49">
        <v>0.25</v>
      </c>
      <c r="H274" s="49">
        <v>0.5</v>
      </c>
      <c r="I274" s="49">
        <v>0.5</v>
      </c>
      <c r="J274" s="49">
        <v>0</v>
      </c>
      <c r="K274" s="49">
        <v>0.5</v>
      </c>
      <c r="L274" s="49">
        <v>0.5</v>
      </c>
      <c r="M274" s="49">
        <v>0.5</v>
      </c>
      <c r="N274" s="49">
        <v>0.25</v>
      </c>
      <c r="O274" s="49">
        <v>1</v>
      </c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 customHeight="1" x14ac:dyDescent="0.2">
      <c r="A275" s="351" t="s">
        <v>119</v>
      </c>
      <c r="B275" s="352"/>
      <c r="C275" s="24">
        <v>1</v>
      </c>
      <c r="D275" s="49">
        <v>12</v>
      </c>
      <c r="E275" s="49">
        <v>1</v>
      </c>
      <c r="F275" s="49">
        <v>12</v>
      </c>
      <c r="G275" s="49">
        <v>38</v>
      </c>
      <c r="H275" s="49">
        <v>12</v>
      </c>
      <c r="I275" s="49">
        <v>12</v>
      </c>
      <c r="J275" s="49">
        <v>0</v>
      </c>
      <c r="K275" s="49">
        <v>1</v>
      </c>
      <c r="L275" s="49">
        <v>1</v>
      </c>
      <c r="M275" s="49">
        <v>12</v>
      </c>
      <c r="N275" s="49">
        <v>38</v>
      </c>
      <c r="O275" s="49">
        <v>12</v>
      </c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 customHeight="1" x14ac:dyDescent="0.2">
      <c r="A276" s="351" t="s">
        <v>46</v>
      </c>
      <c r="B276" s="352"/>
      <c r="C276" s="24">
        <v>0.25</v>
      </c>
      <c r="D276" s="49">
        <v>2.5</v>
      </c>
      <c r="E276" s="49">
        <v>0.25</v>
      </c>
      <c r="F276" s="49">
        <v>2.5</v>
      </c>
      <c r="G276" s="49">
        <v>40</v>
      </c>
      <c r="H276" s="49">
        <v>2.5</v>
      </c>
      <c r="I276" s="49">
        <v>2.5</v>
      </c>
      <c r="J276" s="49">
        <v>0</v>
      </c>
      <c r="K276" s="49">
        <v>0.25</v>
      </c>
      <c r="L276" s="49">
        <v>0.25</v>
      </c>
      <c r="M276" s="49">
        <v>2.5</v>
      </c>
      <c r="N276" s="49">
        <v>40</v>
      </c>
      <c r="O276" s="49">
        <v>8</v>
      </c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 customHeight="1" x14ac:dyDescent="0.2">
      <c r="A277" s="351" t="s">
        <v>47</v>
      </c>
      <c r="B277" s="352"/>
      <c r="C277" s="24">
        <v>0</v>
      </c>
      <c r="D277" s="49">
        <v>0</v>
      </c>
      <c r="E277" s="49">
        <v>0</v>
      </c>
      <c r="F277" s="49">
        <v>0</v>
      </c>
      <c r="G277" s="49">
        <v>0.75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0.75</v>
      </c>
      <c r="O277" s="49">
        <v>0.3</v>
      </c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 customHeight="1" x14ac:dyDescent="0.2">
      <c r="A278" s="351" t="s">
        <v>48</v>
      </c>
      <c r="B278" s="352"/>
      <c r="C278" s="24">
        <v>0</v>
      </c>
      <c r="D278" s="49">
        <v>0</v>
      </c>
      <c r="E278" s="49">
        <v>0</v>
      </c>
      <c r="F278" s="49">
        <v>0</v>
      </c>
      <c r="G278" s="49">
        <v>2.5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3</v>
      </c>
      <c r="N278" s="49">
        <v>2.5</v>
      </c>
      <c r="O278" s="49">
        <v>1.5</v>
      </c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 customHeight="1" x14ac:dyDescent="0.2">
      <c r="A279" s="351" t="s">
        <v>49</v>
      </c>
      <c r="B279" s="352"/>
      <c r="C279" s="24">
        <v>3.5</v>
      </c>
      <c r="D279" s="49">
        <v>3.5</v>
      </c>
      <c r="E279" s="49">
        <v>1.75</v>
      </c>
      <c r="F279" s="49">
        <v>3.75</v>
      </c>
      <c r="G279" s="49">
        <v>0.75</v>
      </c>
      <c r="H279" s="49">
        <v>2.5</v>
      </c>
      <c r="I279" s="49">
        <v>5.5</v>
      </c>
      <c r="J279" s="49">
        <v>0</v>
      </c>
      <c r="K279" s="49">
        <v>2.5</v>
      </c>
      <c r="L279" s="49">
        <v>4.05</v>
      </c>
      <c r="M279" s="49">
        <v>3.5</v>
      </c>
      <c r="N279" s="49">
        <v>0.75</v>
      </c>
      <c r="O279" s="49">
        <v>3.8</v>
      </c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 customHeight="1" x14ac:dyDescent="0.2">
      <c r="A280" s="351" t="s">
        <v>121</v>
      </c>
      <c r="B280" s="352"/>
      <c r="C280" s="24" t="s">
        <v>53</v>
      </c>
      <c r="D280" s="49" t="s">
        <v>53</v>
      </c>
      <c r="E280" s="49" t="s">
        <v>53</v>
      </c>
      <c r="F280" s="49" t="s">
        <v>53</v>
      </c>
      <c r="G280" s="49" t="s">
        <v>53</v>
      </c>
      <c r="H280" s="49">
        <v>300</v>
      </c>
      <c r="I280" s="49" t="s">
        <v>53</v>
      </c>
      <c r="J280" s="49">
        <v>100</v>
      </c>
      <c r="K280" s="49" t="s">
        <v>53</v>
      </c>
      <c r="L280" s="49" t="s">
        <v>53</v>
      </c>
      <c r="M280" s="49" t="s">
        <v>53</v>
      </c>
      <c r="N280" s="49" t="s">
        <v>53</v>
      </c>
      <c r="O280" s="49" t="s">
        <v>53</v>
      </c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 customHeight="1" x14ac:dyDescent="0.2">
      <c r="A281" s="351" t="s">
        <v>122</v>
      </c>
      <c r="B281" s="352"/>
      <c r="C281" s="24" t="s">
        <v>53</v>
      </c>
      <c r="D281" s="49" t="s">
        <v>53</v>
      </c>
      <c r="E281" s="49" t="s">
        <v>53</v>
      </c>
      <c r="F281" s="49" t="s">
        <v>53</v>
      </c>
      <c r="G281" s="49" t="s">
        <v>53</v>
      </c>
      <c r="H281" s="49">
        <v>3000</v>
      </c>
      <c r="I281" s="49" t="s">
        <v>53</v>
      </c>
      <c r="J281" s="49">
        <v>1000</v>
      </c>
      <c r="K281" s="49" t="s">
        <v>53</v>
      </c>
      <c r="L281" s="49" t="s">
        <v>53</v>
      </c>
      <c r="M281" s="49" t="s">
        <v>53</v>
      </c>
      <c r="N281" s="49" t="s">
        <v>53</v>
      </c>
      <c r="O281" s="49" t="s">
        <v>53</v>
      </c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 customHeight="1" x14ac:dyDescent="0.2">
      <c r="A282" s="351" t="s">
        <v>123</v>
      </c>
      <c r="B282" s="352"/>
      <c r="C282" s="24" t="s">
        <v>53</v>
      </c>
      <c r="D282" s="49" t="s">
        <v>53</v>
      </c>
      <c r="E282" s="49" t="s">
        <v>53</v>
      </c>
      <c r="F282" s="49" t="s">
        <v>53</v>
      </c>
      <c r="G282" s="49" t="s">
        <v>53</v>
      </c>
      <c r="H282" s="49">
        <v>1200</v>
      </c>
      <c r="I282" s="49" t="s">
        <v>53</v>
      </c>
      <c r="J282" s="49">
        <v>750</v>
      </c>
      <c r="K282" s="49" t="s">
        <v>53</v>
      </c>
      <c r="L282" s="49" t="s">
        <v>53</v>
      </c>
      <c r="M282" s="49" t="s">
        <v>53</v>
      </c>
      <c r="N282" s="49" t="s">
        <v>53</v>
      </c>
      <c r="O282" s="49" t="s">
        <v>53</v>
      </c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 customHeight="1" x14ac:dyDescent="0.2">
      <c r="A283" s="327" t="s">
        <v>56</v>
      </c>
      <c r="B283" s="328"/>
      <c r="C283" s="250" t="s">
        <v>53</v>
      </c>
      <c r="D283" s="128" t="s">
        <v>53</v>
      </c>
      <c r="E283" s="128" t="s">
        <v>53</v>
      </c>
      <c r="F283" s="128" t="s">
        <v>53</v>
      </c>
      <c r="G283" s="128">
        <v>1</v>
      </c>
      <c r="H283" s="128">
        <v>0.45</v>
      </c>
      <c r="I283" s="128" t="s">
        <v>53</v>
      </c>
      <c r="J283" s="128" t="s">
        <v>53</v>
      </c>
      <c r="K283" s="128" t="s">
        <v>53</v>
      </c>
      <c r="L283" s="128" t="s">
        <v>53</v>
      </c>
      <c r="M283" s="128" t="s">
        <v>53</v>
      </c>
      <c r="N283" s="128">
        <v>0.41670000000000001</v>
      </c>
      <c r="O283" s="128" t="s">
        <v>53</v>
      </c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5" customHeight="1" x14ac:dyDescent="0.2">
      <c r="A284" s="327" t="s">
        <v>57</v>
      </c>
      <c r="B284" s="328"/>
      <c r="C284" s="250" t="s">
        <v>53</v>
      </c>
      <c r="D284" s="128" t="s">
        <v>53</v>
      </c>
      <c r="E284" s="128" t="s">
        <v>53</v>
      </c>
      <c r="F284" s="128" t="s">
        <v>53</v>
      </c>
      <c r="G284" s="128">
        <v>2</v>
      </c>
      <c r="H284" s="128">
        <v>1</v>
      </c>
      <c r="I284" s="128" t="s">
        <v>53</v>
      </c>
      <c r="J284" s="128" t="s">
        <v>53</v>
      </c>
      <c r="K284" s="128" t="s">
        <v>53</v>
      </c>
      <c r="L284" s="128" t="s">
        <v>53</v>
      </c>
      <c r="M284" s="128" t="s">
        <v>53</v>
      </c>
      <c r="N284" s="128">
        <v>1</v>
      </c>
      <c r="O284" s="128" t="s">
        <v>53</v>
      </c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5" customHeight="1" x14ac:dyDescent="0.2">
      <c r="A285" s="329" t="s">
        <v>58</v>
      </c>
      <c r="B285" s="330"/>
      <c r="C285" s="79" t="s">
        <v>53</v>
      </c>
      <c r="D285" s="40" t="s">
        <v>53</v>
      </c>
      <c r="E285" s="40" t="s">
        <v>53</v>
      </c>
      <c r="F285" s="40" t="s">
        <v>53</v>
      </c>
      <c r="G285" s="40">
        <v>1</v>
      </c>
      <c r="H285" s="40">
        <v>2</v>
      </c>
      <c r="I285" s="40" t="s">
        <v>53</v>
      </c>
      <c r="J285" s="40" t="s">
        <v>125</v>
      </c>
      <c r="K285" s="40" t="s">
        <v>53</v>
      </c>
      <c r="L285" s="40" t="s">
        <v>53</v>
      </c>
      <c r="M285" s="40" t="s">
        <v>53</v>
      </c>
      <c r="N285" s="40" t="s">
        <v>53</v>
      </c>
      <c r="O285" s="40" t="s">
        <v>53</v>
      </c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" customHeight="1" x14ac:dyDescent="0.2">
      <c r="A286" s="329" t="s">
        <v>59</v>
      </c>
      <c r="B286" s="330"/>
      <c r="C286" s="79" t="s">
        <v>53</v>
      </c>
      <c r="D286" s="40" t="s">
        <v>53</v>
      </c>
      <c r="E286" s="40" t="s">
        <v>53</v>
      </c>
      <c r="F286" s="40" t="s">
        <v>53</v>
      </c>
      <c r="G286" s="40" t="s">
        <v>125</v>
      </c>
      <c r="H286" s="40" t="s">
        <v>125</v>
      </c>
      <c r="I286" s="40" t="s">
        <v>53</v>
      </c>
      <c r="J286" s="40" t="s">
        <v>53</v>
      </c>
      <c r="K286" s="40" t="s">
        <v>53</v>
      </c>
      <c r="L286" s="40" t="s">
        <v>53</v>
      </c>
      <c r="M286" s="40" t="s">
        <v>53</v>
      </c>
      <c r="N286" s="40" t="s">
        <v>53</v>
      </c>
      <c r="O286" s="40" t="s">
        <v>53</v>
      </c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" customHeight="1" x14ac:dyDescent="0.2">
      <c r="A287" s="331" t="s">
        <v>60</v>
      </c>
      <c r="B287" s="332"/>
      <c r="C287" s="235" t="s">
        <v>53</v>
      </c>
      <c r="D287" s="92" t="s">
        <v>53</v>
      </c>
      <c r="E287" s="92" t="s">
        <v>53</v>
      </c>
      <c r="F287" s="92" t="s">
        <v>53</v>
      </c>
      <c r="G287" s="92" t="s">
        <v>53</v>
      </c>
      <c r="H287" s="92" t="s">
        <v>53</v>
      </c>
      <c r="I287" s="188" t="s">
        <v>53</v>
      </c>
      <c r="J287" s="188" t="s">
        <v>53</v>
      </c>
      <c r="K287" s="188" t="s">
        <v>53</v>
      </c>
      <c r="L287" s="188" t="s">
        <v>53</v>
      </c>
      <c r="M287" s="188" t="s">
        <v>53</v>
      </c>
      <c r="N287" s="188" t="s">
        <v>53</v>
      </c>
      <c r="O287" s="188" t="s">
        <v>53</v>
      </c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</row>
    <row r="288" spans="1:26" ht="15" customHeight="1" x14ac:dyDescent="0.2">
      <c r="A288" s="333" t="s">
        <v>62</v>
      </c>
      <c r="B288" s="334"/>
      <c r="C288" s="241" t="s">
        <v>53</v>
      </c>
      <c r="D288" s="218" t="s">
        <v>53</v>
      </c>
      <c r="E288" s="218" t="s">
        <v>53</v>
      </c>
      <c r="F288" s="218" t="s">
        <v>53</v>
      </c>
      <c r="G288" s="218" t="s">
        <v>53</v>
      </c>
      <c r="H288" s="218" t="s">
        <v>53</v>
      </c>
      <c r="I288" s="107" t="s">
        <v>53</v>
      </c>
      <c r="J288" s="107" t="s">
        <v>53</v>
      </c>
      <c r="K288" s="107" t="s">
        <v>53</v>
      </c>
      <c r="L288" s="107" t="s">
        <v>53</v>
      </c>
      <c r="M288" s="107" t="s">
        <v>53</v>
      </c>
      <c r="N288" s="107" t="s">
        <v>53</v>
      </c>
      <c r="O288" s="107" t="s">
        <v>53</v>
      </c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" customHeight="1" x14ac:dyDescent="0.2">
      <c r="A289" s="335" t="s">
        <v>63</v>
      </c>
      <c r="B289" s="336"/>
      <c r="C289" s="254" t="s">
        <v>53</v>
      </c>
      <c r="D289" s="213" t="s">
        <v>53</v>
      </c>
      <c r="E289" s="213" t="s">
        <v>53</v>
      </c>
      <c r="F289" s="213" t="s">
        <v>53</v>
      </c>
      <c r="G289" s="213" t="s">
        <v>53</v>
      </c>
      <c r="H289" s="213" t="s">
        <v>53</v>
      </c>
      <c r="I289" s="16" t="s">
        <v>53</v>
      </c>
      <c r="J289" s="16">
        <v>0.25</v>
      </c>
      <c r="K289" s="16" t="s">
        <v>53</v>
      </c>
      <c r="L289" s="16" t="s">
        <v>53</v>
      </c>
      <c r="M289" s="16" t="s">
        <v>53</v>
      </c>
      <c r="N289" s="16" t="s">
        <v>53</v>
      </c>
      <c r="O289" s="16" t="s">
        <v>53</v>
      </c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" customHeight="1" x14ac:dyDescent="0.2">
      <c r="A290" s="335" t="s">
        <v>64</v>
      </c>
      <c r="B290" s="336"/>
      <c r="C290" s="254" t="s">
        <v>53</v>
      </c>
      <c r="D290" s="213" t="s">
        <v>53</v>
      </c>
      <c r="E290" s="213" t="s">
        <v>53</v>
      </c>
      <c r="F290" s="213" t="s">
        <v>53</v>
      </c>
      <c r="G290" s="213" t="s">
        <v>53</v>
      </c>
      <c r="H290" s="213" t="s">
        <v>53</v>
      </c>
      <c r="I290" s="16" t="s">
        <v>53</v>
      </c>
      <c r="J290" s="16">
        <v>0.25</v>
      </c>
      <c r="K290" s="16" t="s">
        <v>53</v>
      </c>
      <c r="L290" s="16" t="s">
        <v>53</v>
      </c>
      <c r="M290" s="16" t="s">
        <v>53</v>
      </c>
      <c r="N290" s="16">
        <v>0</v>
      </c>
      <c r="O290" s="16" t="s">
        <v>53</v>
      </c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customHeight="1" x14ac:dyDescent="0.2">
      <c r="A291" s="333" t="s">
        <v>65</v>
      </c>
      <c r="B291" s="334"/>
      <c r="C291" s="241" t="s">
        <v>53</v>
      </c>
      <c r="D291" s="218" t="s">
        <v>53</v>
      </c>
      <c r="E291" s="218" t="s">
        <v>53</v>
      </c>
      <c r="F291" s="218" t="s">
        <v>53</v>
      </c>
      <c r="G291" s="218">
        <v>2</v>
      </c>
      <c r="H291" s="218">
        <v>2</v>
      </c>
      <c r="I291" s="107" t="s">
        <v>53</v>
      </c>
      <c r="J291" s="107">
        <v>0.25</v>
      </c>
      <c r="K291" s="107" t="s">
        <v>53</v>
      </c>
      <c r="L291" s="107" t="s">
        <v>53</v>
      </c>
      <c r="M291" s="107" t="s">
        <v>53</v>
      </c>
      <c r="N291" s="107">
        <v>1</v>
      </c>
      <c r="O291" s="107" t="s">
        <v>53</v>
      </c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" customHeight="1" x14ac:dyDescent="0.2">
      <c r="A292" s="333" t="s">
        <v>66</v>
      </c>
      <c r="B292" s="334"/>
      <c r="C292" s="241" t="s">
        <v>53</v>
      </c>
      <c r="D292" s="218" t="s">
        <v>53</v>
      </c>
      <c r="E292" s="218" t="s">
        <v>53</v>
      </c>
      <c r="F292" s="218" t="s">
        <v>53</v>
      </c>
      <c r="G292" s="218" t="s">
        <v>53</v>
      </c>
      <c r="H292" s="218" t="s">
        <v>53</v>
      </c>
      <c r="I292" s="107" t="s">
        <v>53</v>
      </c>
      <c r="J292" s="107" t="s">
        <v>53</v>
      </c>
      <c r="K292" s="107" t="s">
        <v>53</v>
      </c>
      <c r="L292" s="107" t="s">
        <v>53</v>
      </c>
      <c r="M292" s="107" t="s">
        <v>53</v>
      </c>
      <c r="N292" s="107" t="s">
        <v>53</v>
      </c>
      <c r="O292" s="107" t="s">
        <v>53</v>
      </c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" customHeight="1" x14ac:dyDescent="0.2">
      <c r="A293" s="329" t="s">
        <v>67</v>
      </c>
      <c r="B293" s="330"/>
      <c r="C293" s="93" t="s">
        <v>68</v>
      </c>
      <c r="D293" s="228" t="s">
        <v>68</v>
      </c>
      <c r="E293" s="228" t="s">
        <v>68</v>
      </c>
      <c r="F293" s="228" t="s">
        <v>68</v>
      </c>
      <c r="G293" s="228" t="s">
        <v>68</v>
      </c>
      <c r="H293" s="228" t="s">
        <v>72</v>
      </c>
      <c r="I293" s="57" t="s">
        <v>68</v>
      </c>
      <c r="J293" s="57" t="s">
        <v>68</v>
      </c>
      <c r="K293" s="57" t="s">
        <v>68</v>
      </c>
      <c r="L293" s="57" t="s">
        <v>68</v>
      </c>
      <c r="M293" s="57" t="s">
        <v>68</v>
      </c>
      <c r="N293" s="57" t="s">
        <v>72</v>
      </c>
      <c r="O293" s="57" t="s">
        <v>68</v>
      </c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" customHeight="1" x14ac:dyDescent="0.2">
      <c r="A294" s="329" t="s">
        <v>69</v>
      </c>
      <c r="B294" s="330"/>
      <c r="C294" s="79">
        <v>2.5</v>
      </c>
      <c r="D294" s="40">
        <v>2.5</v>
      </c>
      <c r="E294" s="40">
        <v>2.5</v>
      </c>
      <c r="F294" s="40">
        <v>2.5</v>
      </c>
      <c r="G294" s="40">
        <v>3</v>
      </c>
      <c r="H294" s="40" t="s">
        <v>53</v>
      </c>
      <c r="I294" s="40">
        <v>2.5</v>
      </c>
      <c r="J294" s="40">
        <v>2.5</v>
      </c>
      <c r="K294" s="40">
        <v>2.5</v>
      </c>
      <c r="L294" s="40">
        <v>2.5</v>
      </c>
      <c r="M294" s="40">
        <v>2.5</v>
      </c>
      <c r="N294" s="40" t="s">
        <v>53</v>
      </c>
      <c r="O294" s="40">
        <v>2.5</v>
      </c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" customHeight="1" x14ac:dyDescent="0.2">
      <c r="A295" s="327" t="s">
        <v>71</v>
      </c>
      <c r="B295" s="328"/>
      <c r="C295" s="15" t="s">
        <v>72</v>
      </c>
      <c r="D295" s="62" t="s">
        <v>72</v>
      </c>
      <c r="E295" s="62" t="s">
        <v>72</v>
      </c>
      <c r="F295" s="62" t="s">
        <v>72</v>
      </c>
      <c r="G295" s="62" t="s">
        <v>68</v>
      </c>
      <c r="H295" s="62" t="s">
        <v>68</v>
      </c>
      <c r="I295" s="75" t="s">
        <v>72</v>
      </c>
      <c r="J295" s="75" t="s">
        <v>68</v>
      </c>
      <c r="K295" s="75" t="s">
        <v>72</v>
      </c>
      <c r="L295" s="75" t="s">
        <v>72</v>
      </c>
      <c r="M295" s="75" t="s">
        <v>72</v>
      </c>
      <c r="N295" s="75" t="s">
        <v>68</v>
      </c>
      <c r="O295" s="75" t="s">
        <v>72</v>
      </c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5" customHeight="1" x14ac:dyDescent="0.2">
      <c r="A296" s="327" t="s">
        <v>73</v>
      </c>
      <c r="B296" s="328"/>
      <c r="C296" s="15" t="s">
        <v>53</v>
      </c>
      <c r="D296" s="62" t="s">
        <v>53</v>
      </c>
      <c r="E296" s="62" t="s">
        <v>53</v>
      </c>
      <c r="F296" s="62" t="s">
        <v>53</v>
      </c>
      <c r="G296" s="62" t="s">
        <v>124</v>
      </c>
      <c r="H296" s="62" t="s">
        <v>189</v>
      </c>
      <c r="I296" s="75" t="s">
        <v>53</v>
      </c>
      <c r="J296" s="75" t="s">
        <v>190</v>
      </c>
      <c r="K296" s="75" t="s">
        <v>53</v>
      </c>
      <c r="L296" s="75" t="s">
        <v>53</v>
      </c>
      <c r="M296" s="75" t="s">
        <v>53</v>
      </c>
      <c r="N296" s="75" t="s">
        <v>191</v>
      </c>
      <c r="O296" s="75" t="s">
        <v>53</v>
      </c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" customHeight="1" x14ac:dyDescent="0.2">
      <c r="A297" s="329" t="s">
        <v>75</v>
      </c>
      <c r="B297" s="330"/>
      <c r="C297" s="93" t="s">
        <v>68</v>
      </c>
      <c r="D297" s="228" t="s">
        <v>68</v>
      </c>
      <c r="E297" s="228" t="s">
        <v>68</v>
      </c>
      <c r="F297" s="228" t="s">
        <v>68</v>
      </c>
      <c r="G297" s="228" t="s">
        <v>72</v>
      </c>
      <c r="H297" s="228" t="s">
        <v>72</v>
      </c>
      <c r="I297" s="57" t="s">
        <v>68</v>
      </c>
      <c r="J297" s="57" t="s">
        <v>68</v>
      </c>
      <c r="K297" s="57" t="s">
        <v>68</v>
      </c>
      <c r="L297" s="57" t="s">
        <v>68</v>
      </c>
      <c r="M297" s="57" t="s">
        <v>68</v>
      </c>
      <c r="N297" s="57" t="s">
        <v>72</v>
      </c>
      <c r="O297" s="57" t="s">
        <v>68</v>
      </c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" customHeight="1" x14ac:dyDescent="0.2">
      <c r="A298" s="333" t="s">
        <v>76</v>
      </c>
      <c r="B298" s="337"/>
      <c r="C298" s="194">
        <v>0</v>
      </c>
      <c r="D298" s="107">
        <v>0</v>
      </c>
      <c r="E298" s="107">
        <v>0</v>
      </c>
      <c r="F298" s="107">
        <v>0</v>
      </c>
      <c r="G298" s="107" t="s">
        <v>53</v>
      </c>
      <c r="H298" s="107" t="s">
        <v>53</v>
      </c>
      <c r="I298" s="107">
        <v>0</v>
      </c>
      <c r="J298" s="107">
        <v>0</v>
      </c>
      <c r="K298" s="107">
        <v>0</v>
      </c>
      <c r="L298" s="107">
        <v>0</v>
      </c>
      <c r="M298" s="107">
        <v>0</v>
      </c>
      <c r="N298" s="107" t="s">
        <v>53</v>
      </c>
      <c r="O298" s="107">
        <v>0.5</v>
      </c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" customHeight="1" x14ac:dyDescent="0.2">
      <c r="A299" s="329" t="s">
        <v>77</v>
      </c>
      <c r="B299" s="330"/>
      <c r="C299" s="93" t="s">
        <v>72</v>
      </c>
      <c r="D299" s="228" t="s">
        <v>72</v>
      </c>
      <c r="E299" s="228" t="s">
        <v>72</v>
      </c>
      <c r="F299" s="228" t="s">
        <v>72</v>
      </c>
      <c r="G299" s="228" t="s">
        <v>68</v>
      </c>
      <c r="H299" s="228" t="s">
        <v>68</v>
      </c>
      <c r="I299" s="57" t="s">
        <v>72</v>
      </c>
      <c r="J299" s="57" t="s">
        <v>72</v>
      </c>
      <c r="K299" s="57" t="s">
        <v>72</v>
      </c>
      <c r="L299" s="57" t="s">
        <v>72</v>
      </c>
      <c r="M299" s="57" t="s">
        <v>72</v>
      </c>
      <c r="N299" s="57" t="s">
        <v>72</v>
      </c>
      <c r="O299" s="57" t="s">
        <v>72</v>
      </c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" customHeight="1" x14ac:dyDescent="0.2">
      <c r="A300" s="329" t="s">
        <v>78</v>
      </c>
      <c r="B300" s="330"/>
      <c r="C300" s="93" t="s">
        <v>72</v>
      </c>
      <c r="D300" s="228" t="s">
        <v>72</v>
      </c>
      <c r="E300" s="228" t="s">
        <v>72</v>
      </c>
      <c r="F300" s="228" t="s">
        <v>72</v>
      </c>
      <c r="G300" s="228" t="s">
        <v>68</v>
      </c>
      <c r="H300" s="228" t="s">
        <v>68</v>
      </c>
      <c r="I300" s="57" t="s">
        <v>72</v>
      </c>
      <c r="J300" s="57" t="s">
        <v>72</v>
      </c>
      <c r="K300" s="57" t="s">
        <v>72</v>
      </c>
      <c r="L300" s="57" t="s">
        <v>72</v>
      </c>
      <c r="M300" s="57" t="s">
        <v>72</v>
      </c>
      <c r="N300" s="57" t="s">
        <v>72</v>
      </c>
      <c r="O300" s="57" t="s">
        <v>72</v>
      </c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" customHeight="1" x14ac:dyDescent="0.2">
      <c r="A301" s="338" t="s">
        <v>192</v>
      </c>
      <c r="B301" s="339"/>
      <c r="C301" s="164" t="s">
        <v>53</v>
      </c>
      <c r="D301" s="145" t="s">
        <v>53</v>
      </c>
      <c r="E301" s="145" t="s">
        <v>53</v>
      </c>
      <c r="F301" s="145" t="s">
        <v>53</v>
      </c>
      <c r="G301" s="145" t="s">
        <v>53</v>
      </c>
      <c r="H301" s="145">
        <v>1</v>
      </c>
      <c r="I301" s="145" t="s">
        <v>53</v>
      </c>
      <c r="J301" s="145" t="s">
        <v>53</v>
      </c>
      <c r="K301" s="145" t="s">
        <v>53</v>
      </c>
      <c r="L301" s="145" t="s">
        <v>53</v>
      </c>
      <c r="M301" s="145" t="s">
        <v>53</v>
      </c>
      <c r="N301" s="145" t="s">
        <v>53</v>
      </c>
      <c r="O301" s="145" t="s">
        <v>53</v>
      </c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" customHeight="1" x14ac:dyDescent="0.2">
      <c r="A302" s="338" t="s">
        <v>193</v>
      </c>
      <c r="B302" s="339"/>
      <c r="C302" s="164" t="s">
        <v>53</v>
      </c>
      <c r="D302" s="145" t="s">
        <v>53</v>
      </c>
      <c r="E302" s="145" t="s">
        <v>53</v>
      </c>
      <c r="F302" s="145" t="s">
        <v>53</v>
      </c>
      <c r="G302" s="145" t="s">
        <v>53</v>
      </c>
      <c r="H302" s="145">
        <v>0.3</v>
      </c>
      <c r="I302" s="145" t="s">
        <v>53</v>
      </c>
      <c r="J302" s="145" t="s">
        <v>53</v>
      </c>
      <c r="K302" s="145" t="s">
        <v>53</v>
      </c>
      <c r="L302" s="145" t="s">
        <v>53</v>
      </c>
      <c r="M302" s="145" t="s">
        <v>53</v>
      </c>
      <c r="N302" s="145" t="s">
        <v>53</v>
      </c>
      <c r="O302" s="145" t="s">
        <v>53</v>
      </c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" customHeight="1" x14ac:dyDescent="0.2">
      <c r="A303" s="338" t="s">
        <v>193</v>
      </c>
      <c r="B303" s="339"/>
      <c r="C303" s="164" t="s">
        <v>53</v>
      </c>
      <c r="D303" s="145" t="s">
        <v>53</v>
      </c>
      <c r="E303" s="145" t="s">
        <v>53</v>
      </c>
      <c r="F303" s="145" t="s">
        <v>53</v>
      </c>
      <c r="G303" s="145" t="s">
        <v>53</v>
      </c>
      <c r="H303" s="145">
        <v>0.3</v>
      </c>
      <c r="I303" s="145" t="s">
        <v>53</v>
      </c>
      <c r="J303" s="145" t="s">
        <v>53</v>
      </c>
      <c r="K303" s="145" t="s">
        <v>53</v>
      </c>
      <c r="L303" s="145" t="s">
        <v>53</v>
      </c>
      <c r="M303" s="145" t="s">
        <v>53</v>
      </c>
      <c r="N303" s="145" t="s">
        <v>53</v>
      </c>
      <c r="O303" s="145" t="s">
        <v>53</v>
      </c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" customHeight="1" x14ac:dyDescent="0.2">
      <c r="A304" s="365" t="s">
        <v>194</v>
      </c>
      <c r="B304" s="366"/>
      <c r="C304" s="113" t="s">
        <v>53</v>
      </c>
      <c r="D304" s="153" t="s">
        <v>53</v>
      </c>
      <c r="E304" s="153" t="s">
        <v>53</v>
      </c>
      <c r="F304" s="153" t="s">
        <v>53</v>
      </c>
      <c r="G304" s="153">
        <v>1</v>
      </c>
      <c r="H304" s="153" t="s">
        <v>53</v>
      </c>
      <c r="I304" s="153" t="s">
        <v>53</v>
      </c>
      <c r="J304" s="153" t="s">
        <v>53</v>
      </c>
      <c r="K304" s="153" t="s">
        <v>53</v>
      </c>
      <c r="L304" s="153" t="s">
        <v>53</v>
      </c>
      <c r="M304" s="153" t="s">
        <v>53</v>
      </c>
      <c r="N304" s="153" t="s">
        <v>53</v>
      </c>
      <c r="O304" s="153" t="s">
        <v>53</v>
      </c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</row>
    <row r="305" spans="1:26" ht="15" customHeight="1" x14ac:dyDescent="0.2">
      <c r="A305" s="365" t="s">
        <v>195</v>
      </c>
      <c r="B305" s="366"/>
      <c r="C305" s="113" t="s">
        <v>53</v>
      </c>
      <c r="D305" s="153" t="s">
        <v>53</v>
      </c>
      <c r="E305" s="153" t="s">
        <v>53</v>
      </c>
      <c r="F305" s="153" t="s">
        <v>53</v>
      </c>
      <c r="G305" s="153">
        <v>1</v>
      </c>
      <c r="H305" s="153" t="s">
        <v>53</v>
      </c>
      <c r="I305" s="153" t="s">
        <v>53</v>
      </c>
      <c r="J305" s="153" t="s">
        <v>53</v>
      </c>
      <c r="K305" s="153" t="s">
        <v>53</v>
      </c>
      <c r="L305" s="153" t="s">
        <v>53</v>
      </c>
      <c r="M305" s="153" t="s">
        <v>53</v>
      </c>
      <c r="N305" s="153" t="s">
        <v>53</v>
      </c>
      <c r="O305" s="153" t="s">
        <v>53</v>
      </c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5" customHeight="1" x14ac:dyDescent="0.2">
      <c r="A306" s="340"/>
      <c r="B306" s="340"/>
      <c r="C306" s="28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" customHeight="1" x14ac:dyDescent="0.2">
      <c r="A307" s="341" t="s">
        <v>80</v>
      </c>
      <c r="B307" s="342"/>
      <c r="C307" s="165" t="s">
        <v>81</v>
      </c>
      <c r="D307" s="193" t="s">
        <v>82</v>
      </c>
      <c r="E307" s="193" t="s">
        <v>83</v>
      </c>
      <c r="F307" s="193" t="s">
        <v>84</v>
      </c>
      <c r="G307" s="193" t="s">
        <v>85</v>
      </c>
      <c r="H307" s="202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" customHeight="1" x14ac:dyDescent="0.2">
      <c r="A308" s="343" t="s">
        <v>196</v>
      </c>
      <c r="B308" s="205" t="s">
        <v>87</v>
      </c>
      <c r="C308" s="1">
        <v>0.3</v>
      </c>
      <c r="D308" s="42">
        <v>0.35</v>
      </c>
      <c r="E308" s="42">
        <v>0.4</v>
      </c>
      <c r="F308" s="42">
        <v>0.45</v>
      </c>
      <c r="G308" s="42">
        <v>0.5</v>
      </c>
      <c r="H308" s="37"/>
      <c r="I308" s="37"/>
      <c r="J308" s="37"/>
      <c r="K308" s="3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customHeight="1" x14ac:dyDescent="0.2">
      <c r="A309" s="367"/>
      <c r="B309" s="205" t="s">
        <v>88</v>
      </c>
      <c r="C309" s="1">
        <v>0.3</v>
      </c>
      <c r="D309" s="42">
        <v>0.35</v>
      </c>
      <c r="E309" s="42">
        <v>0.4</v>
      </c>
      <c r="F309" s="42">
        <v>0.45</v>
      </c>
      <c r="G309" s="42">
        <v>0.5</v>
      </c>
      <c r="H309" s="37"/>
      <c r="I309" s="37"/>
      <c r="J309" s="37"/>
      <c r="K309" s="3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customHeight="1" x14ac:dyDescent="0.2">
      <c r="A310" s="275" t="s">
        <v>92</v>
      </c>
      <c r="B310" s="231" t="s">
        <v>93</v>
      </c>
      <c r="C310" s="21">
        <v>0.15</v>
      </c>
      <c r="D310" s="192">
        <v>0.17499999999999999</v>
      </c>
      <c r="E310" s="192">
        <v>0.2</v>
      </c>
      <c r="F310" s="192">
        <v>0.22500000000000001</v>
      </c>
      <c r="G310" s="192">
        <v>0.25</v>
      </c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customHeight="1" x14ac:dyDescent="0.2">
      <c r="A311" s="210" t="s">
        <v>197</v>
      </c>
      <c r="B311" s="205" t="s">
        <v>198</v>
      </c>
      <c r="C311" s="1">
        <v>0.15</v>
      </c>
      <c r="D311" s="42">
        <v>0.17499999999999999</v>
      </c>
      <c r="E311" s="42">
        <v>0.2</v>
      </c>
      <c r="F311" s="42">
        <v>0.22500000000000001</v>
      </c>
      <c r="G311" s="42">
        <v>0.25</v>
      </c>
      <c r="H311" s="37"/>
      <c r="I311" s="37"/>
      <c r="J311" s="37"/>
      <c r="K311" s="3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customHeight="1" x14ac:dyDescent="0.2">
      <c r="A312" s="355" t="s">
        <v>199</v>
      </c>
      <c r="B312" s="155" t="s">
        <v>101</v>
      </c>
      <c r="C312" s="21">
        <v>0.25</v>
      </c>
      <c r="D312" s="192">
        <v>0.35</v>
      </c>
      <c r="E312" s="192">
        <v>0.45</v>
      </c>
      <c r="F312" s="192">
        <v>0.55000000000000004</v>
      </c>
      <c r="G312" s="192">
        <v>0.65</v>
      </c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customHeight="1" x14ac:dyDescent="0.2">
      <c r="A313" s="356"/>
      <c r="B313" s="231" t="s">
        <v>102</v>
      </c>
      <c r="C313" s="21">
        <v>-0.6</v>
      </c>
      <c r="D313" s="192">
        <v>-0.55000000000000004</v>
      </c>
      <c r="E313" s="192">
        <v>-0.5</v>
      </c>
      <c r="F313" s="192">
        <v>-0.45</v>
      </c>
      <c r="G313" s="192">
        <v>-0.4</v>
      </c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customHeight="1" x14ac:dyDescent="0.2">
      <c r="A314" s="355"/>
      <c r="B314" s="155" t="s">
        <v>103</v>
      </c>
      <c r="C314" s="21">
        <v>0.25</v>
      </c>
      <c r="D314" s="192">
        <v>0.35</v>
      </c>
      <c r="E314" s="192">
        <v>0.45</v>
      </c>
      <c r="F314" s="192">
        <v>0.55000000000000004</v>
      </c>
      <c r="G314" s="192">
        <v>0.65</v>
      </c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customHeight="1" x14ac:dyDescent="0.2">
      <c r="A315" s="210" t="s">
        <v>200</v>
      </c>
      <c r="B315" s="205" t="s">
        <v>201</v>
      </c>
      <c r="C315" s="1">
        <v>0.5</v>
      </c>
      <c r="D315" s="42">
        <v>0.6</v>
      </c>
      <c r="E315" s="42">
        <v>0.7</v>
      </c>
      <c r="F315" s="42">
        <v>0.8</v>
      </c>
      <c r="G315" s="42">
        <v>0.9</v>
      </c>
      <c r="H315" s="37"/>
      <c r="I315" s="37"/>
      <c r="J315" s="37"/>
      <c r="K315" s="3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customHeight="1" x14ac:dyDescent="0.2">
      <c r="A316" s="356" t="s">
        <v>172</v>
      </c>
      <c r="B316" s="231" t="s">
        <v>198</v>
      </c>
      <c r="C316" s="21">
        <v>0.3</v>
      </c>
      <c r="D316" s="192">
        <v>0.35</v>
      </c>
      <c r="E316" s="192">
        <v>0.4</v>
      </c>
      <c r="F316" s="192">
        <v>0.45</v>
      </c>
      <c r="G316" s="192">
        <v>0.5</v>
      </c>
      <c r="H316" s="5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customHeight="1" x14ac:dyDescent="0.2">
      <c r="A317" s="356"/>
      <c r="B317" s="231" t="s">
        <v>140</v>
      </c>
      <c r="C317" s="21">
        <v>0.5</v>
      </c>
      <c r="D317" s="192">
        <v>0.5</v>
      </c>
      <c r="E317" s="192">
        <v>0.5</v>
      </c>
      <c r="F317" s="192">
        <v>0.5</v>
      </c>
      <c r="G317" s="192">
        <v>0.5</v>
      </c>
      <c r="H317" s="5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customHeight="1" x14ac:dyDescent="0.2">
      <c r="A318" s="343" t="s">
        <v>100</v>
      </c>
      <c r="B318" s="205" t="s">
        <v>101</v>
      </c>
      <c r="C318" s="1">
        <v>0.25</v>
      </c>
      <c r="D318" s="42">
        <v>0.35</v>
      </c>
      <c r="E318" s="42">
        <v>0.45</v>
      </c>
      <c r="F318" s="42">
        <v>0.55000000000000004</v>
      </c>
      <c r="G318" s="42">
        <v>0.65</v>
      </c>
      <c r="H318" s="5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customHeight="1" x14ac:dyDescent="0.2">
      <c r="A319" s="368"/>
      <c r="B319" s="147" t="s">
        <v>102</v>
      </c>
      <c r="C319" s="1">
        <v>-0.5</v>
      </c>
      <c r="D319" s="42">
        <v>-0.45</v>
      </c>
      <c r="E319" s="42">
        <v>-0.4</v>
      </c>
      <c r="F319" s="42">
        <v>-0.35</v>
      </c>
      <c r="G319" s="42">
        <v>-0.3</v>
      </c>
      <c r="H319" s="5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customHeight="1" x14ac:dyDescent="0.2">
      <c r="A320" s="343"/>
      <c r="B320" s="205" t="s">
        <v>103</v>
      </c>
      <c r="C320" s="1">
        <v>0.25</v>
      </c>
      <c r="D320" s="42">
        <v>0.35</v>
      </c>
      <c r="E320" s="42">
        <v>0.45</v>
      </c>
      <c r="F320" s="42">
        <v>0.55000000000000004</v>
      </c>
      <c r="G320" s="42">
        <v>0.65</v>
      </c>
      <c r="H320" s="5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customHeight="1" x14ac:dyDescent="0.2">
      <c r="A321" s="343"/>
      <c r="B321" s="205" t="s">
        <v>93</v>
      </c>
      <c r="C321" s="1">
        <v>0.15</v>
      </c>
      <c r="D321" s="42">
        <v>0.17499999999999999</v>
      </c>
      <c r="E321" s="42">
        <v>0.2</v>
      </c>
      <c r="F321" s="42">
        <v>0.22500000000000001</v>
      </c>
      <c r="G321" s="42">
        <v>0.25</v>
      </c>
      <c r="H321" s="5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customHeight="1" x14ac:dyDescent="0.2">
      <c r="A322" s="343"/>
      <c r="B322" s="205" t="s">
        <v>140</v>
      </c>
      <c r="C322" s="1">
        <v>0.5</v>
      </c>
      <c r="D322" s="42">
        <v>0.5</v>
      </c>
      <c r="E322" s="42">
        <v>0.5</v>
      </c>
      <c r="F322" s="42">
        <v>0.5</v>
      </c>
      <c r="G322" s="42">
        <v>0.5</v>
      </c>
      <c r="H322" s="5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customHeight="1" x14ac:dyDescent="0.2">
      <c r="A323" s="344"/>
      <c r="B323" s="344"/>
      <c r="C323" s="159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5" customHeight="1" x14ac:dyDescent="0.2">
      <c r="A324" s="345"/>
      <c r="B324" s="346"/>
      <c r="C324" s="347"/>
      <c r="D324" s="347"/>
      <c r="E324" s="347"/>
      <c r="F324" s="347"/>
      <c r="G324" s="347"/>
      <c r="H324" s="347"/>
      <c r="I324" s="347"/>
      <c r="J324" s="347"/>
      <c r="K324" s="347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48"/>
      <c r="Z324" s="348"/>
    </row>
    <row r="325" spans="1:26" ht="15" customHeight="1" x14ac:dyDescent="0.2">
      <c r="A325" s="349" t="s">
        <v>202</v>
      </c>
      <c r="B325" s="350"/>
      <c r="C325" s="253" t="s">
        <v>203</v>
      </c>
      <c r="D325" s="168" t="s">
        <v>204</v>
      </c>
      <c r="E325" s="71" t="s">
        <v>205</v>
      </c>
      <c r="F325" s="232" t="s">
        <v>206</v>
      </c>
      <c r="G325" s="28" t="s">
        <v>207</v>
      </c>
      <c r="H325" s="28" t="s">
        <v>208</v>
      </c>
      <c r="I325" s="28" t="s">
        <v>209</v>
      </c>
      <c r="J325" s="227" t="s">
        <v>210</v>
      </c>
      <c r="K325" s="137" t="s">
        <v>211</v>
      </c>
      <c r="L325" s="137" t="s">
        <v>212</v>
      </c>
      <c r="M325" s="137" t="s">
        <v>213</v>
      </c>
      <c r="N325" s="137" t="s">
        <v>214</v>
      </c>
      <c r="O325" s="11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2.5" customHeight="1" x14ac:dyDescent="0.2">
      <c r="A326" s="293"/>
      <c r="B326" s="294"/>
      <c r="C326" s="270"/>
      <c r="D326" s="142"/>
      <c r="E326" s="142"/>
      <c r="F326" s="142"/>
      <c r="G326" s="81"/>
      <c r="H326" s="81"/>
      <c r="I326" s="77"/>
      <c r="J326" s="77"/>
      <c r="K326" s="259"/>
      <c r="L326" s="258"/>
      <c r="M326" s="258"/>
      <c r="N326" s="258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5" customHeight="1" x14ac:dyDescent="0.2">
      <c r="A327" s="295" t="s">
        <v>9</v>
      </c>
      <c r="B327" s="296"/>
      <c r="C327" s="271">
        <v>1.75</v>
      </c>
      <c r="D327" s="125">
        <v>1.25</v>
      </c>
      <c r="E327" s="125">
        <v>1</v>
      </c>
      <c r="F327" s="125">
        <v>1.5</v>
      </c>
      <c r="G327" s="125">
        <v>2.5</v>
      </c>
      <c r="H327" s="125">
        <v>2</v>
      </c>
      <c r="I327" s="125">
        <v>2</v>
      </c>
      <c r="J327" s="170">
        <v>2</v>
      </c>
      <c r="K327" s="170">
        <v>1</v>
      </c>
      <c r="L327" s="170">
        <v>2.2999999999999998</v>
      </c>
      <c r="M327" s="170">
        <v>2.7</v>
      </c>
      <c r="N327" s="170">
        <v>1.75</v>
      </c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04"/>
    </row>
    <row r="328" spans="1:26" ht="15" customHeight="1" x14ac:dyDescent="0.2">
      <c r="A328" s="297" t="s">
        <v>10</v>
      </c>
      <c r="B328" s="298"/>
      <c r="C328" s="44">
        <v>1</v>
      </c>
      <c r="D328" s="158">
        <v>0.7</v>
      </c>
      <c r="E328" s="158">
        <v>0.7</v>
      </c>
      <c r="F328" s="158">
        <v>0.9</v>
      </c>
      <c r="G328" s="158">
        <v>2</v>
      </c>
      <c r="H328" s="158">
        <v>1.4</v>
      </c>
      <c r="I328" s="158">
        <v>1.4</v>
      </c>
      <c r="J328" s="103">
        <v>1.4</v>
      </c>
      <c r="K328" s="103">
        <v>0.7</v>
      </c>
      <c r="L328" s="103">
        <v>2</v>
      </c>
      <c r="M328" s="103">
        <v>2.4</v>
      </c>
      <c r="N328" s="103">
        <v>1</v>
      </c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83"/>
    </row>
    <row r="329" spans="1:26" ht="15" customHeight="1" x14ac:dyDescent="0.2">
      <c r="A329" s="299" t="s">
        <v>11</v>
      </c>
      <c r="B329" s="300"/>
      <c r="C329" s="66">
        <v>738.7</v>
      </c>
      <c r="D329" s="274">
        <v>292.10000000000002</v>
      </c>
      <c r="E329" s="274">
        <v>86</v>
      </c>
      <c r="F329" s="274">
        <v>98</v>
      </c>
      <c r="G329" s="274">
        <v>997</v>
      </c>
      <c r="H329" s="274">
        <v>890.7</v>
      </c>
      <c r="I329" s="274">
        <v>493.4</v>
      </c>
      <c r="J329" s="35">
        <v>73</v>
      </c>
      <c r="K329" s="35">
        <v>72.599999999999994</v>
      </c>
      <c r="L329" s="35">
        <v>739</v>
      </c>
      <c r="M329" s="35">
        <v>1236</v>
      </c>
      <c r="N329" s="35">
        <v>396.2</v>
      </c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179"/>
    </row>
    <row r="330" spans="1:26" ht="15" customHeight="1" x14ac:dyDescent="0.2">
      <c r="A330" s="301" t="s">
        <v>12</v>
      </c>
      <c r="B330" s="302"/>
      <c r="C330" s="222">
        <v>886.4</v>
      </c>
      <c r="D330" s="162">
        <v>365.2</v>
      </c>
      <c r="E330" s="162">
        <v>107.5</v>
      </c>
      <c r="F330" s="162">
        <v>122.5</v>
      </c>
      <c r="G330" s="162">
        <v>1246</v>
      </c>
      <c r="H330" s="162">
        <v>1113.4000000000001</v>
      </c>
      <c r="I330" s="162">
        <v>616.79999999999995</v>
      </c>
      <c r="J330" s="68">
        <v>91.3</v>
      </c>
      <c r="K330" s="68">
        <v>92.2</v>
      </c>
      <c r="L330" s="68">
        <v>923.8</v>
      </c>
      <c r="M330" s="68">
        <v>1545.8</v>
      </c>
      <c r="N330" s="68">
        <v>515.5</v>
      </c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129"/>
    </row>
    <row r="331" spans="1:26" ht="15" customHeight="1" x14ac:dyDescent="0.2">
      <c r="A331" s="295" t="s">
        <v>13</v>
      </c>
      <c r="B331" s="296"/>
      <c r="C331" s="271">
        <f>(C329*C337)*C338</f>
        <v>738.7</v>
      </c>
      <c r="D331" s="125">
        <f>(D329*D337)*D338</f>
        <v>292.10000000000002</v>
      </c>
      <c r="E331" s="125">
        <f>(E329*E337)*E338</f>
        <v>86</v>
      </c>
      <c r="F331" s="125">
        <f>(F329*F337)*F338</f>
        <v>294</v>
      </c>
      <c r="G331" s="125">
        <f>(G329*G337)*G338</f>
        <v>997</v>
      </c>
      <c r="H331" s="125">
        <f>((H329*H337)*H338)*H376</f>
        <v>1558.7250000000001</v>
      </c>
      <c r="I331" s="125">
        <f t="shared" ref="I331:N331" si="12">(I329*I337)*I338</f>
        <v>493.4</v>
      </c>
      <c r="J331" s="125">
        <f t="shared" si="12"/>
        <v>73</v>
      </c>
      <c r="K331" s="125">
        <f t="shared" si="12"/>
        <v>72.599999999999994</v>
      </c>
      <c r="L331" s="125">
        <f t="shared" si="12"/>
        <v>739</v>
      </c>
      <c r="M331" s="170">
        <f t="shared" si="12"/>
        <v>1236</v>
      </c>
      <c r="N331" s="170">
        <f t="shared" si="12"/>
        <v>396.2</v>
      </c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04"/>
    </row>
    <row r="332" spans="1:26" ht="15" customHeight="1" x14ac:dyDescent="0.2">
      <c r="A332" s="297" t="s">
        <v>14</v>
      </c>
      <c r="B332" s="298"/>
      <c r="C332" s="44">
        <f>(C330*C337)*C338</f>
        <v>886.4</v>
      </c>
      <c r="D332" s="158">
        <f>(D330*D337)*D338</f>
        <v>365.2</v>
      </c>
      <c r="E332" s="158">
        <f>(E330*E337)*E338</f>
        <v>107.5</v>
      </c>
      <c r="F332" s="158">
        <f>(F330*F337)*F338</f>
        <v>367.5</v>
      </c>
      <c r="G332" s="158">
        <f>(G330*G337)*G338</f>
        <v>1246</v>
      </c>
      <c r="H332" s="158">
        <f>((H330*H337)*H338)*H376</f>
        <v>1948.4500000000003</v>
      </c>
      <c r="I332" s="158">
        <f t="shared" ref="I332:N332" si="13">(I330*I337)*I338</f>
        <v>616.79999999999995</v>
      </c>
      <c r="J332" s="158">
        <f t="shared" si="13"/>
        <v>91.3</v>
      </c>
      <c r="K332" s="158">
        <f t="shared" si="13"/>
        <v>92.2</v>
      </c>
      <c r="L332" s="158">
        <f t="shared" si="13"/>
        <v>923.8</v>
      </c>
      <c r="M332" s="103">
        <f t="shared" si="13"/>
        <v>1545.8</v>
      </c>
      <c r="N332" s="103">
        <f t="shared" si="13"/>
        <v>515.5</v>
      </c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83"/>
    </row>
    <row r="333" spans="1:26" ht="15" customHeight="1" x14ac:dyDescent="0.2">
      <c r="A333" s="303" t="s">
        <v>15</v>
      </c>
      <c r="B333" s="304"/>
      <c r="C333" s="82">
        <v>1</v>
      </c>
      <c r="D333" s="169">
        <v>6</v>
      </c>
      <c r="E333" s="169">
        <v>15</v>
      </c>
      <c r="F333" s="169">
        <v>15</v>
      </c>
      <c r="G333" s="169">
        <v>1</v>
      </c>
      <c r="H333" s="169">
        <v>1</v>
      </c>
      <c r="I333" s="169">
        <v>3</v>
      </c>
      <c r="J333" s="151" t="s">
        <v>215</v>
      </c>
      <c r="K333" s="151">
        <v>25</v>
      </c>
      <c r="L333" s="151">
        <v>3</v>
      </c>
      <c r="M333" s="151">
        <v>1</v>
      </c>
      <c r="N333" s="151">
        <v>3</v>
      </c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5" customHeight="1" x14ac:dyDescent="0.2">
      <c r="A334" s="305" t="s">
        <v>17</v>
      </c>
      <c r="B334" s="306"/>
      <c r="C334" s="149">
        <v>9</v>
      </c>
      <c r="D334" s="243">
        <v>36</v>
      </c>
      <c r="E334" s="243">
        <v>105</v>
      </c>
      <c r="F334" s="243">
        <v>120</v>
      </c>
      <c r="G334" s="243">
        <v>7</v>
      </c>
      <c r="H334" s="243">
        <v>15</v>
      </c>
      <c r="I334" s="243">
        <v>9</v>
      </c>
      <c r="J334" s="234" t="s">
        <v>18</v>
      </c>
      <c r="K334" s="234">
        <v>180</v>
      </c>
      <c r="L334" s="234">
        <v>15</v>
      </c>
      <c r="M334" s="234">
        <v>5</v>
      </c>
      <c r="N334" s="234">
        <v>30</v>
      </c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 spans="1:26" ht="15" customHeight="1" x14ac:dyDescent="0.2">
      <c r="A335" s="307" t="s">
        <v>19</v>
      </c>
      <c r="B335" s="308"/>
      <c r="C335" s="60">
        <v>19</v>
      </c>
      <c r="D335" s="224">
        <v>46</v>
      </c>
      <c r="E335" s="224">
        <v>131</v>
      </c>
      <c r="F335" s="224">
        <v>150</v>
      </c>
      <c r="G335" s="224">
        <v>17</v>
      </c>
      <c r="H335" s="224">
        <v>25</v>
      </c>
      <c r="I335" s="224">
        <v>18</v>
      </c>
      <c r="J335" s="215" t="s">
        <v>18</v>
      </c>
      <c r="K335" s="215">
        <v>225</v>
      </c>
      <c r="L335" s="215">
        <v>25</v>
      </c>
      <c r="M335" s="215">
        <v>15</v>
      </c>
      <c r="N335" s="215">
        <v>39</v>
      </c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</row>
    <row r="336" spans="1:26" ht="15" customHeight="1" x14ac:dyDescent="0.2">
      <c r="A336" s="309" t="s">
        <v>20</v>
      </c>
      <c r="B336" s="310"/>
      <c r="C336" s="111">
        <v>70</v>
      </c>
      <c r="D336" s="178">
        <v>70</v>
      </c>
      <c r="E336" s="178">
        <v>550</v>
      </c>
      <c r="F336" s="178">
        <v>450</v>
      </c>
      <c r="G336" s="178">
        <v>70</v>
      </c>
      <c r="H336" s="178">
        <v>70</v>
      </c>
      <c r="I336" s="178">
        <v>35</v>
      </c>
      <c r="J336" s="207">
        <v>800</v>
      </c>
      <c r="K336" s="207">
        <v>500</v>
      </c>
      <c r="L336" s="207">
        <v>60</v>
      </c>
      <c r="M336" s="207">
        <v>70</v>
      </c>
      <c r="N336" s="207">
        <v>100</v>
      </c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spans="1:26" ht="15" customHeight="1" x14ac:dyDescent="0.2">
      <c r="A337" s="311" t="s">
        <v>21</v>
      </c>
      <c r="B337" s="312"/>
      <c r="C337" s="174">
        <v>1</v>
      </c>
      <c r="D337" s="64">
        <v>1</v>
      </c>
      <c r="E337" s="64">
        <v>1</v>
      </c>
      <c r="F337" s="64">
        <v>1</v>
      </c>
      <c r="G337" s="64">
        <v>1</v>
      </c>
      <c r="H337" s="64">
        <v>1</v>
      </c>
      <c r="I337" s="64">
        <v>1</v>
      </c>
      <c r="J337" s="245">
        <v>1</v>
      </c>
      <c r="K337" s="245">
        <v>1</v>
      </c>
      <c r="L337" s="245">
        <v>1</v>
      </c>
      <c r="M337" s="245">
        <v>1</v>
      </c>
      <c r="N337" s="245">
        <v>1</v>
      </c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</row>
    <row r="338" spans="1:26" ht="15" customHeight="1" x14ac:dyDescent="0.2">
      <c r="A338" s="313" t="s">
        <v>22</v>
      </c>
      <c r="B338" s="314"/>
      <c r="C338" s="251">
        <v>1</v>
      </c>
      <c r="D338" s="30">
        <v>1</v>
      </c>
      <c r="E338" s="30">
        <v>1</v>
      </c>
      <c r="F338" s="30">
        <v>3</v>
      </c>
      <c r="G338" s="30">
        <v>1</v>
      </c>
      <c r="H338" s="30">
        <v>1</v>
      </c>
      <c r="I338" s="30">
        <v>1</v>
      </c>
      <c r="J338" s="204">
        <v>1</v>
      </c>
      <c r="K338" s="204">
        <v>1</v>
      </c>
      <c r="L338" s="204">
        <v>1</v>
      </c>
      <c r="M338" s="204">
        <v>1</v>
      </c>
      <c r="N338" s="204">
        <v>1</v>
      </c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" customHeight="1" x14ac:dyDescent="0.2">
      <c r="A339" s="315" t="s">
        <v>23</v>
      </c>
      <c r="B339" s="316"/>
      <c r="C339" s="87">
        <v>2.97</v>
      </c>
      <c r="D339" s="256">
        <v>0.93</v>
      </c>
      <c r="E339" s="256">
        <v>0.93</v>
      </c>
      <c r="F339" s="256">
        <v>1.8</v>
      </c>
      <c r="G339" s="256">
        <v>2.97</v>
      </c>
      <c r="H339" s="256">
        <v>1.8</v>
      </c>
      <c r="I339" s="256">
        <v>2.97</v>
      </c>
      <c r="J339" s="124">
        <v>4</v>
      </c>
      <c r="K339" s="124">
        <v>1.8</v>
      </c>
      <c r="L339" s="124">
        <v>2.97</v>
      </c>
      <c r="M339" s="124">
        <v>2.97</v>
      </c>
      <c r="N339" s="124">
        <v>0.93</v>
      </c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spans="1:26" ht="15" customHeight="1" x14ac:dyDescent="0.2">
      <c r="A340" s="317" t="s">
        <v>24</v>
      </c>
      <c r="B340" s="318"/>
      <c r="C340" s="186">
        <v>1.38</v>
      </c>
      <c r="D340" s="200">
        <v>0.3</v>
      </c>
      <c r="E340" s="200">
        <v>0.3</v>
      </c>
      <c r="F340" s="200">
        <v>0.73</v>
      </c>
      <c r="G340" s="200">
        <v>1.38</v>
      </c>
      <c r="H340" s="200">
        <v>0.73</v>
      </c>
      <c r="I340" s="200">
        <v>1.38</v>
      </c>
      <c r="J340" s="26">
        <v>1</v>
      </c>
      <c r="K340" s="26">
        <v>0.73</v>
      </c>
      <c r="L340" s="26">
        <v>1.38</v>
      </c>
      <c r="M340" s="26">
        <v>1.38</v>
      </c>
      <c r="N340" s="26">
        <v>0.3</v>
      </c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" customHeight="1" x14ac:dyDescent="0.2">
      <c r="A341" s="295" t="s">
        <v>25</v>
      </c>
      <c r="B341" s="296"/>
      <c r="C341" s="271" t="s">
        <v>116</v>
      </c>
      <c r="D341" s="125">
        <f>(D329*D336)/60</f>
        <v>340.78333333333336</v>
      </c>
      <c r="E341" s="125">
        <f>E329/E380</f>
        <v>573.33333333333337</v>
      </c>
      <c r="F341" s="125">
        <f>(F329*F333)/(((F333/F338)*F380)+((F333-(F333/F338))*(60/F336)))</f>
        <v>705.60000000000014</v>
      </c>
      <c r="G341" s="125" t="s">
        <v>116</v>
      </c>
      <c r="H341" s="125" t="s">
        <v>116</v>
      </c>
      <c r="I341" s="125">
        <f>(I329*I336)/60</f>
        <v>287.81666666666666</v>
      </c>
      <c r="J341" s="170">
        <f>(J329*J336)/60</f>
        <v>973.33333333333337</v>
      </c>
      <c r="K341" s="170">
        <f>(K329*K336)/60</f>
        <v>605</v>
      </c>
      <c r="L341" s="170">
        <f>(L329*L336)/60</f>
        <v>739</v>
      </c>
      <c r="M341" s="170" t="s">
        <v>116</v>
      </c>
      <c r="N341" s="170">
        <f>(N329*N336)/60</f>
        <v>660.33333333333337</v>
      </c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04"/>
    </row>
    <row r="342" spans="1:26" ht="15" customHeight="1" x14ac:dyDescent="0.2">
      <c r="A342" s="297" t="s">
        <v>27</v>
      </c>
      <c r="B342" s="298"/>
      <c r="C342" s="44" t="s">
        <v>116</v>
      </c>
      <c r="D342" s="158">
        <f>(D330*D336)/60</f>
        <v>426.06666666666666</v>
      </c>
      <c r="E342" s="158">
        <f>E330/E380</f>
        <v>716.66666666666674</v>
      </c>
      <c r="F342" s="158">
        <f>(F330*F333)/(((F333/F338)*F380)+((F333-(F333/F338))*(60/F336)))</f>
        <v>882.00000000000011</v>
      </c>
      <c r="G342" s="158" t="s">
        <v>116</v>
      </c>
      <c r="H342" s="158" t="s">
        <v>116</v>
      </c>
      <c r="I342" s="158">
        <f>(I330*I336)/60</f>
        <v>359.8</v>
      </c>
      <c r="J342" s="103">
        <f>(J330*J336)/60</f>
        <v>1217.3333333333333</v>
      </c>
      <c r="K342" s="103">
        <f>(K330*K336)/60</f>
        <v>768.33333333333337</v>
      </c>
      <c r="L342" s="103">
        <f>(L330*L336)/60</f>
        <v>923.8</v>
      </c>
      <c r="M342" s="103" t="s">
        <v>116</v>
      </c>
      <c r="N342" s="103">
        <f>(N330*N336)/60</f>
        <v>859.16666666666663</v>
      </c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83"/>
    </row>
    <row r="343" spans="1:26" ht="15" customHeight="1" x14ac:dyDescent="0.2">
      <c r="A343" s="299" t="s">
        <v>28</v>
      </c>
      <c r="B343" s="300"/>
      <c r="C343" s="66">
        <f>(C329*C333) / (((60/C336)*C333)+C339)</f>
        <v>193.01605076521091</v>
      </c>
      <c r="D343" s="274">
        <f>(D329*D333) / (((60/D336)*D333)+D339)</f>
        <v>288.5956245589274</v>
      </c>
      <c r="E343" s="274">
        <f>(E329*E333) / ((E333*E380)+E339)</f>
        <v>405.66037735849056</v>
      </c>
      <c r="F343" s="274">
        <f>(F329*F333)/((((F333/F338)*F380)+((F333-(F333/F338))*(60/F336)))+F339)</f>
        <v>378.5407725321889</v>
      </c>
      <c r="G343" s="274">
        <f>(G329*G333) / (((60/G336)*G333)+G339)</f>
        <v>260.5076521089959</v>
      </c>
      <c r="H343" s="274">
        <f>(H329*H333) / (((60/H336)*H333)+H339)</f>
        <v>335.20967741935488</v>
      </c>
      <c r="I343" s="274">
        <f>(I329*I333) / (((60/I336)*I333)+I339)</f>
        <v>182.45113576333858</v>
      </c>
      <c r="J343" s="274">
        <f>(J329*35) / ((((60/J336)*35)+J339)+(100/50))</f>
        <v>296.231884057971</v>
      </c>
      <c r="K343" s="35">
        <f>(K329*K333) / (((60/K336)*K333)+K339)</f>
        <v>378.12499999999994</v>
      </c>
      <c r="L343" s="35">
        <f>(L329*L333) / (((60/L336)*L333)+L339)</f>
        <v>371.35678391959794</v>
      </c>
      <c r="M343" s="35">
        <f>(M329*M333) / ((((60/M336)*M333)+M339)+0.25)</f>
        <v>303.15346881569724</v>
      </c>
      <c r="N343" s="35">
        <f>(N329*N333) / (((60/N336)*N333)+N339)</f>
        <v>435.38461538461536</v>
      </c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179"/>
    </row>
    <row r="344" spans="1:26" ht="15" customHeight="1" x14ac:dyDescent="0.2">
      <c r="A344" s="301" t="s">
        <v>29</v>
      </c>
      <c r="B344" s="302"/>
      <c r="C344" s="222">
        <f>(C330*C333) / (((60/C336)*C333)+C339)</f>
        <v>231.6088092571855</v>
      </c>
      <c r="D344" s="162">
        <f>(D330*D333) / (((60/D336)*D333)+D339)</f>
        <v>360.81863091037405</v>
      </c>
      <c r="E344" s="162">
        <f>(E330*E333) / ((E333*E380)+E339)</f>
        <v>507.07547169811318</v>
      </c>
      <c r="F344" s="162">
        <f>(F330*F333)/((((F333/F338)*F380)+((F333-(F333/F338))*(60/F336)))+F339)</f>
        <v>473.17596566523611</v>
      </c>
      <c r="G344" s="162">
        <f>(G330*G333) / (((60/G336)*G333)+G339)</f>
        <v>325.5692422545726</v>
      </c>
      <c r="H344" s="162">
        <f>(H330*H333) / (((60/H336)*H333)+H339)</f>
        <v>419.02150537634412</v>
      </c>
      <c r="I344" s="162">
        <f>(I330*I333) / (((60/I336)*I333)+I339)</f>
        <v>228.08240887480187</v>
      </c>
      <c r="J344" s="162">
        <f>(J330*45) / ((((60/J336)*45)+J339)+(100/50))</f>
        <v>438.24</v>
      </c>
      <c r="K344" s="68">
        <f>(K330*K333) / (((60/K336)*K333)+K339)</f>
        <v>480.20833333333337</v>
      </c>
      <c r="L344" s="68">
        <f>(L330*L333) / (((60/L336)*L333)+L339)</f>
        <v>464.22110552763809</v>
      </c>
      <c r="M344" s="68">
        <f>(M330*M333) / ((((60/M336)*M333)+M339)+0.25)</f>
        <v>379.13805185704274</v>
      </c>
      <c r="N344" s="68">
        <f>(N330*N333) / (((60/N336)*N333)+N339)</f>
        <v>566.4835164835165</v>
      </c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129"/>
    </row>
    <row r="345" spans="1:26" ht="15" customHeight="1" x14ac:dyDescent="0.2">
      <c r="A345" s="295" t="s">
        <v>30</v>
      </c>
      <c r="B345" s="296"/>
      <c r="C345" s="271">
        <f>(C329*C333) / (((60/C336)*C333)+C340)</f>
        <v>330.19795657726695</v>
      </c>
      <c r="D345" s="125">
        <f>(D329*D333) / (((60/D336)*D333)+D340)</f>
        <v>322.00000000000006</v>
      </c>
      <c r="E345" s="125">
        <f>(E329*E333) / ((E333*E380)+E340)</f>
        <v>505.88235294117652</v>
      </c>
      <c r="F345" s="125">
        <f>(F329*F333)/((((F333/F338)*F380)+((F333-(F333/F338))*(60/F336)))+F340)</f>
        <v>522.51184834123228</v>
      </c>
      <c r="G345" s="125">
        <f>(G329*G333) / (((60/G336)*G333)+G340)</f>
        <v>445.65772669220945</v>
      </c>
      <c r="H345" s="125">
        <f>(H329*H333) / (((60/H336)*H333)+H340)</f>
        <v>561.19711971197125</v>
      </c>
      <c r="I345" s="125">
        <f>(I329*I333) / (((60/I336)*I333)+I340)</f>
        <v>226.92509855453349</v>
      </c>
      <c r="J345" s="125">
        <f>(J329*34) / ((((60/J336)*34)+J340)+(100/50))</f>
        <v>447.2072072072072</v>
      </c>
      <c r="K345" s="170">
        <f>(K329*K333) / (((60/K336)*K333)+K340)</f>
        <v>486.59517426273453</v>
      </c>
      <c r="L345" s="170">
        <f>(L329*L333) / (((60/L336)*L333)+L340)</f>
        <v>506.16438356164383</v>
      </c>
      <c r="M345" s="170">
        <f>(M329*M333) / ((((60/M336)*M333)+M340)+0.25)</f>
        <v>496.95577254451467</v>
      </c>
      <c r="N345" s="170">
        <f>(N329*N333) / (((60/N336)*N333)+N340)</f>
        <v>566</v>
      </c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04"/>
    </row>
    <row r="346" spans="1:26" ht="15" customHeight="1" x14ac:dyDescent="0.2">
      <c r="A346" s="297" t="s">
        <v>31</v>
      </c>
      <c r="B346" s="298"/>
      <c r="C346" s="44">
        <f>(C330*C333) / (((60/C336)*C333)+C340)</f>
        <v>396.21966794380586</v>
      </c>
      <c r="D346" s="158">
        <f>(D330*D333) / (((60/D336)*D333)+D340)</f>
        <v>402.58267716535437</v>
      </c>
      <c r="E346" s="158">
        <f>(E330*E333) / ((E333*E380)+E340)</f>
        <v>632.35294117647061</v>
      </c>
      <c r="F346" s="158">
        <f>(F330*F333)/((((F333/F338)*F380)+((F333-(F333/F338))*(60/F336)))+F340)</f>
        <v>653.13981042654041</v>
      </c>
      <c r="G346" s="158">
        <f>(G330*G333) / (((60/G336)*G333)+G340)</f>
        <v>556.96040868454668</v>
      </c>
      <c r="H346" s="158">
        <f>(H330*H333) / (((60/H336)*H333)+H340)</f>
        <v>701.51215121512155</v>
      </c>
      <c r="I346" s="158">
        <f>(I330*I333) / (((60/I336)*I333)+I340)</f>
        <v>283.67936925098553</v>
      </c>
      <c r="J346" s="158">
        <f>(J330*44) / ((((60/J336)*44)+J340)+(100/50))</f>
        <v>637.65079365079362</v>
      </c>
      <c r="K346" s="103">
        <f>(K330*K333) / (((60/K336)*K333)+K340)</f>
        <v>617.96246648793567</v>
      </c>
      <c r="L346" s="103">
        <f>(L330*L333) / (((60/L336)*L333)+L340)</f>
        <v>632.73972602739718</v>
      </c>
      <c r="M346" s="103">
        <f>(M330*M333) / ((((60/M336)*M333)+M340)+0.25)</f>
        <v>621.516369902355</v>
      </c>
      <c r="N346" s="103">
        <f>(N330*N333) / (((60/N336)*N333)+N340)</f>
        <v>736.42857142857156</v>
      </c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83"/>
    </row>
    <row r="347" spans="1:26" ht="15" customHeight="1" x14ac:dyDescent="0.2">
      <c r="A347" s="319" t="s">
        <v>32</v>
      </c>
      <c r="B347" s="320"/>
      <c r="C347" s="279">
        <v>1</v>
      </c>
      <c r="D347" s="190">
        <v>1</v>
      </c>
      <c r="E347" s="190">
        <v>1</v>
      </c>
      <c r="F347" s="190">
        <v>1</v>
      </c>
      <c r="G347" s="190">
        <v>1</v>
      </c>
      <c r="H347" s="190">
        <v>1</v>
      </c>
      <c r="I347" s="190">
        <v>1</v>
      </c>
      <c r="J347" s="190">
        <v>1</v>
      </c>
      <c r="K347" s="190">
        <v>1</v>
      </c>
      <c r="L347" s="190">
        <v>1</v>
      </c>
      <c r="M347" s="190">
        <v>1</v>
      </c>
      <c r="N347" s="190">
        <v>1</v>
      </c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5" customHeight="1" x14ac:dyDescent="0.2">
      <c r="A348" s="321" t="s">
        <v>33</v>
      </c>
      <c r="B348" s="322"/>
      <c r="C348" s="184">
        <v>1</v>
      </c>
      <c r="D348" s="58">
        <v>1</v>
      </c>
      <c r="E348" s="58">
        <v>1</v>
      </c>
      <c r="F348" s="58">
        <v>1</v>
      </c>
      <c r="G348" s="58">
        <v>1</v>
      </c>
      <c r="H348" s="58">
        <v>1</v>
      </c>
      <c r="I348" s="58">
        <v>1</v>
      </c>
      <c r="J348" s="58">
        <v>1</v>
      </c>
      <c r="K348" s="58">
        <v>1</v>
      </c>
      <c r="L348" s="58">
        <v>1</v>
      </c>
      <c r="M348" s="58">
        <v>1</v>
      </c>
      <c r="N348" s="58">
        <v>1</v>
      </c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" customHeight="1" x14ac:dyDescent="0.2">
      <c r="A349" s="323" t="s">
        <v>34</v>
      </c>
      <c r="B349" s="324"/>
      <c r="C349" s="290">
        <v>1</v>
      </c>
      <c r="D349" s="117">
        <v>1</v>
      </c>
      <c r="E349" s="117">
        <v>1</v>
      </c>
      <c r="F349" s="117">
        <v>1</v>
      </c>
      <c r="G349" s="117">
        <v>1</v>
      </c>
      <c r="H349" s="117">
        <v>1</v>
      </c>
      <c r="I349" s="133">
        <v>1.5</v>
      </c>
      <c r="J349" s="117">
        <v>1</v>
      </c>
      <c r="K349" s="117">
        <v>1</v>
      </c>
      <c r="L349" s="117">
        <v>1</v>
      </c>
      <c r="M349" s="117">
        <v>1</v>
      </c>
      <c r="N349" s="117">
        <v>1</v>
      </c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" customHeight="1" x14ac:dyDescent="0.2">
      <c r="A350" s="369" t="s">
        <v>216</v>
      </c>
      <c r="B350" s="370"/>
      <c r="C350" s="1">
        <f t="shared" ref="C350:N350" si="14">C329*C353</f>
        <v>258.54500000000002</v>
      </c>
      <c r="D350" s="42">
        <f t="shared" si="14"/>
        <v>248.28500000000003</v>
      </c>
      <c r="E350" s="42">
        <f t="shared" si="14"/>
        <v>73.099999999999994</v>
      </c>
      <c r="F350" s="42">
        <f t="shared" si="14"/>
        <v>49</v>
      </c>
      <c r="G350" s="42">
        <f t="shared" si="14"/>
        <v>498.5</v>
      </c>
      <c r="H350" s="42">
        <f t="shared" si="14"/>
        <v>890.7</v>
      </c>
      <c r="I350" s="42">
        <f t="shared" si="14"/>
        <v>370.04999999999995</v>
      </c>
      <c r="J350" s="42">
        <f t="shared" si="14"/>
        <v>54.75</v>
      </c>
      <c r="K350" s="42">
        <f t="shared" si="14"/>
        <v>36.299999999999997</v>
      </c>
      <c r="L350" s="42">
        <f t="shared" si="14"/>
        <v>369.5</v>
      </c>
      <c r="M350" s="42">
        <f t="shared" si="14"/>
        <v>618</v>
      </c>
      <c r="N350" s="42">
        <f t="shared" si="14"/>
        <v>198.1</v>
      </c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 spans="1:26" ht="15" customHeight="1" x14ac:dyDescent="0.2">
      <c r="A351" s="371" t="s">
        <v>217</v>
      </c>
      <c r="B351" s="372"/>
      <c r="C351" s="21">
        <f t="shared" ref="C351:N351" si="15">C330*C353</f>
        <v>310.23999999999995</v>
      </c>
      <c r="D351" s="192">
        <f t="shared" si="15"/>
        <v>310.41999999999996</v>
      </c>
      <c r="E351" s="192">
        <f t="shared" si="15"/>
        <v>91.375</v>
      </c>
      <c r="F351" s="192">
        <f t="shared" si="15"/>
        <v>61.25</v>
      </c>
      <c r="G351" s="192">
        <f t="shared" si="15"/>
        <v>623</v>
      </c>
      <c r="H351" s="192">
        <f t="shared" si="15"/>
        <v>1113.4000000000001</v>
      </c>
      <c r="I351" s="192">
        <f t="shared" si="15"/>
        <v>462.59999999999997</v>
      </c>
      <c r="J351" s="192">
        <f t="shared" si="15"/>
        <v>68.474999999999994</v>
      </c>
      <c r="K351" s="192">
        <f t="shared" si="15"/>
        <v>46.1</v>
      </c>
      <c r="L351" s="192">
        <f t="shared" si="15"/>
        <v>461.9</v>
      </c>
      <c r="M351" s="192">
        <f t="shared" si="15"/>
        <v>772.9</v>
      </c>
      <c r="N351" s="192">
        <f t="shared" si="15"/>
        <v>257.75</v>
      </c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5" customHeight="1" x14ac:dyDescent="0.2">
      <c r="A352" s="373" t="s">
        <v>218</v>
      </c>
      <c r="B352" s="374"/>
      <c r="C352" s="268">
        <v>0.65</v>
      </c>
      <c r="D352" s="225">
        <v>0.15</v>
      </c>
      <c r="E352" s="225">
        <v>0.15</v>
      </c>
      <c r="F352" s="225">
        <v>0.5</v>
      </c>
      <c r="G352" s="225">
        <v>0.5</v>
      </c>
      <c r="H352" s="225">
        <v>0</v>
      </c>
      <c r="I352" s="225">
        <v>0.25</v>
      </c>
      <c r="J352" s="225">
        <v>0.25</v>
      </c>
      <c r="K352" s="225">
        <v>0.5</v>
      </c>
      <c r="L352" s="225">
        <v>0.5</v>
      </c>
      <c r="M352" s="225">
        <v>0.5</v>
      </c>
      <c r="N352" s="225">
        <v>0.5</v>
      </c>
      <c r="O352" s="22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5" customHeight="1" x14ac:dyDescent="0.2">
      <c r="A353" s="373" t="s">
        <v>219</v>
      </c>
      <c r="B353" s="374"/>
      <c r="C353" s="268">
        <v>0.35</v>
      </c>
      <c r="D353" s="225">
        <v>0.85</v>
      </c>
      <c r="E353" s="225">
        <v>0.85</v>
      </c>
      <c r="F353" s="225">
        <v>0.5</v>
      </c>
      <c r="G353" s="225">
        <v>0.5</v>
      </c>
      <c r="H353" s="225">
        <v>1</v>
      </c>
      <c r="I353" s="225">
        <v>0.75</v>
      </c>
      <c r="J353" s="225">
        <v>0.75</v>
      </c>
      <c r="K353" s="225">
        <v>0.5</v>
      </c>
      <c r="L353" s="225">
        <v>0.5</v>
      </c>
      <c r="M353" s="225">
        <v>0.5</v>
      </c>
      <c r="N353" s="225">
        <v>0.5</v>
      </c>
      <c r="O353" s="22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5" customHeight="1" x14ac:dyDescent="0.2">
      <c r="A354" s="351" t="s">
        <v>37</v>
      </c>
      <c r="B354" s="352"/>
      <c r="C354" s="24">
        <v>75</v>
      </c>
      <c r="D354" s="49">
        <v>65</v>
      </c>
      <c r="E354" s="49">
        <v>75</v>
      </c>
      <c r="F354" s="49">
        <v>70</v>
      </c>
      <c r="G354" s="49">
        <v>75</v>
      </c>
      <c r="H354" s="49">
        <v>75</v>
      </c>
      <c r="I354" s="49">
        <v>75</v>
      </c>
      <c r="J354" s="49">
        <v>40</v>
      </c>
      <c r="K354" s="49">
        <v>70</v>
      </c>
      <c r="L354" s="49">
        <v>75</v>
      </c>
      <c r="M354" s="49">
        <v>75</v>
      </c>
      <c r="N354" s="49">
        <v>75</v>
      </c>
      <c r="O354" s="49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 customHeight="1" x14ac:dyDescent="0.2">
      <c r="A355" s="351" t="s">
        <v>38</v>
      </c>
      <c r="B355" s="352"/>
      <c r="C355" s="24">
        <v>8</v>
      </c>
      <c r="D355" s="49">
        <v>12</v>
      </c>
      <c r="E355" s="49">
        <v>18</v>
      </c>
      <c r="F355" s="49">
        <v>12</v>
      </c>
      <c r="G355" s="49">
        <v>8</v>
      </c>
      <c r="H355" s="49">
        <v>8</v>
      </c>
      <c r="I355" s="49">
        <v>12</v>
      </c>
      <c r="J355" s="49">
        <v>0</v>
      </c>
      <c r="K355" s="49">
        <v>12</v>
      </c>
      <c r="L355" s="49">
        <v>8</v>
      </c>
      <c r="M355" s="49">
        <v>18</v>
      </c>
      <c r="N355" s="49">
        <v>12</v>
      </c>
      <c r="O355" s="49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 customHeight="1" x14ac:dyDescent="0.2">
      <c r="A356" s="351" t="s">
        <v>39</v>
      </c>
      <c r="B356" s="352"/>
      <c r="C356" s="24">
        <v>0.5</v>
      </c>
      <c r="D356" s="49">
        <v>25.4</v>
      </c>
      <c r="E356" s="49">
        <v>19</v>
      </c>
      <c r="F356" s="49">
        <v>25.4</v>
      </c>
      <c r="G356" s="49">
        <v>0.5</v>
      </c>
      <c r="H356" s="49">
        <v>0.5</v>
      </c>
      <c r="I356" s="49">
        <v>25.4</v>
      </c>
      <c r="J356" s="49">
        <v>0</v>
      </c>
      <c r="K356" s="49">
        <v>14.4</v>
      </c>
      <c r="L356" s="49">
        <v>0.5</v>
      </c>
      <c r="M356" s="49">
        <v>27</v>
      </c>
      <c r="N356" s="49">
        <v>25.4</v>
      </c>
      <c r="O356" s="49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 customHeight="1" x14ac:dyDescent="0.2">
      <c r="A357" s="351" t="s">
        <v>40</v>
      </c>
      <c r="B357" s="352"/>
      <c r="C357" s="24">
        <v>1.6</v>
      </c>
      <c r="D357" s="49">
        <v>1.6</v>
      </c>
      <c r="E357" s="49">
        <v>1.5</v>
      </c>
      <c r="F357" s="49">
        <v>1.6</v>
      </c>
      <c r="G357" s="49">
        <v>1.6</v>
      </c>
      <c r="H357" s="49">
        <v>1.6</v>
      </c>
      <c r="I357" s="49">
        <v>3.1</v>
      </c>
      <c r="J357" s="49">
        <v>0</v>
      </c>
      <c r="K357" s="49">
        <v>0.8</v>
      </c>
      <c r="L357" s="49">
        <v>1.6</v>
      </c>
      <c r="M357" s="49">
        <v>1.6</v>
      </c>
      <c r="N357" s="49">
        <v>1.6</v>
      </c>
      <c r="O357" s="49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 customHeight="1" x14ac:dyDescent="0.2">
      <c r="A358" s="351" t="s">
        <v>41</v>
      </c>
      <c r="B358" s="352"/>
      <c r="C358" s="24">
        <v>3.1</v>
      </c>
      <c r="D358" s="49">
        <v>3.1</v>
      </c>
      <c r="E358" s="49">
        <v>3.5</v>
      </c>
      <c r="F358" s="49">
        <v>3.1</v>
      </c>
      <c r="G358" s="49">
        <v>3.1</v>
      </c>
      <c r="H358" s="49">
        <v>3.1</v>
      </c>
      <c r="I358" s="49">
        <v>5.0999999999999996</v>
      </c>
      <c r="J358" s="49">
        <v>0</v>
      </c>
      <c r="K358" s="49">
        <v>1.9</v>
      </c>
      <c r="L358" s="49">
        <v>3.1</v>
      </c>
      <c r="M358" s="49">
        <v>3.1</v>
      </c>
      <c r="N358" s="49">
        <v>3.1</v>
      </c>
      <c r="O358" s="49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" customHeight="1" x14ac:dyDescent="0.2">
      <c r="A359" s="351" t="s">
        <v>42</v>
      </c>
      <c r="B359" s="352"/>
      <c r="C359" s="24">
        <v>4</v>
      </c>
      <c r="D359" s="49">
        <v>1.1000000000000001</v>
      </c>
      <c r="E359" s="49">
        <v>1</v>
      </c>
      <c r="F359" s="49">
        <v>0.432</v>
      </c>
      <c r="G359" s="49">
        <v>5</v>
      </c>
      <c r="H359" s="49">
        <v>0</v>
      </c>
      <c r="I359" s="49">
        <v>10</v>
      </c>
      <c r="J359" s="49">
        <v>0</v>
      </c>
      <c r="K359" s="49">
        <v>0.17499999999999999</v>
      </c>
      <c r="L359" s="49">
        <v>5.5</v>
      </c>
      <c r="M359" s="49">
        <v>3</v>
      </c>
      <c r="N359" s="49">
        <v>0.432</v>
      </c>
      <c r="O359" s="49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" customHeight="1" x14ac:dyDescent="0.2">
      <c r="A360" s="351" t="s">
        <v>117</v>
      </c>
      <c r="B360" s="352"/>
      <c r="C360" s="24">
        <v>0</v>
      </c>
      <c r="D360" s="49">
        <v>0</v>
      </c>
      <c r="E360" s="49">
        <v>0.5</v>
      </c>
      <c r="F360" s="49" t="s">
        <v>53</v>
      </c>
      <c r="G360" s="49">
        <v>0</v>
      </c>
      <c r="H360" s="49" t="s">
        <v>53</v>
      </c>
      <c r="I360" s="49">
        <v>0</v>
      </c>
      <c r="J360" s="49">
        <v>1</v>
      </c>
      <c r="K360" s="49" t="s">
        <v>53</v>
      </c>
      <c r="L360" s="49">
        <v>0</v>
      </c>
      <c r="M360" s="49">
        <v>0</v>
      </c>
      <c r="N360" s="49" t="s">
        <v>53</v>
      </c>
      <c r="O360" s="49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 customHeight="1" x14ac:dyDescent="0.2">
      <c r="A361" s="351" t="s">
        <v>118</v>
      </c>
      <c r="B361" s="352"/>
      <c r="C361" s="24">
        <v>30</v>
      </c>
      <c r="D361" s="49">
        <v>30</v>
      </c>
      <c r="E361" s="49">
        <v>30</v>
      </c>
      <c r="F361" s="49" t="s">
        <v>53</v>
      </c>
      <c r="G361" s="49">
        <v>40</v>
      </c>
      <c r="H361" s="49">
        <v>40</v>
      </c>
      <c r="I361" s="49">
        <v>40</v>
      </c>
      <c r="J361" s="49">
        <v>1</v>
      </c>
      <c r="K361" s="49" t="s">
        <v>53</v>
      </c>
      <c r="L361" s="49">
        <v>40</v>
      </c>
      <c r="M361" s="49">
        <v>15</v>
      </c>
      <c r="N361" s="49" t="s">
        <v>53</v>
      </c>
      <c r="O361" s="49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 customHeight="1" x14ac:dyDescent="0.2">
      <c r="A362" s="351" t="s">
        <v>44</v>
      </c>
      <c r="B362" s="352"/>
      <c r="C362" s="24">
        <v>0.6</v>
      </c>
      <c r="D362" s="49">
        <v>0.2</v>
      </c>
      <c r="E362" s="49">
        <v>0.2</v>
      </c>
      <c r="F362" s="49">
        <v>0.2</v>
      </c>
      <c r="G362" s="49">
        <v>0.6</v>
      </c>
      <c r="H362" s="49">
        <v>0.6</v>
      </c>
      <c r="I362" s="49">
        <v>0.6</v>
      </c>
      <c r="J362" s="49">
        <v>0</v>
      </c>
      <c r="K362" s="49">
        <v>1</v>
      </c>
      <c r="L362" s="49">
        <v>0.6</v>
      </c>
      <c r="M362" s="49">
        <v>0.2</v>
      </c>
      <c r="N362" s="49">
        <v>0.2</v>
      </c>
      <c r="O362" s="49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 customHeight="1" x14ac:dyDescent="0.2">
      <c r="A363" s="351" t="s">
        <v>119</v>
      </c>
      <c r="B363" s="352"/>
      <c r="C363" s="24" t="s">
        <v>53</v>
      </c>
      <c r="D363" s="49" t="s">
        <v>53</v>
      </c>
      <c r="E363" s="49">
        <v>35</v>
      </c>
      <c r="F363" s="49" t="s">
        <v>53</v>
      </c>
      <c r="G363" s="49">
        <v>12</v>
      </c>
      <c r="H363" s="49">
        <v>12</v>
      </c>
      <c r="I363" s="49">
        <v>12</v>
      </c>
      <c r="J363" s="49">
        <v>0</v>
      </c>
      <c r="K363" s="49">
        <v>0</v>
      </c>
      <c r="L363" s="49">
        <v>12</v>
      </c>
      <c r="M363" s="49" t="s">
        <v>53</v>
      </c>
      <c r="N363" s="49" t="s">
        <v>53</v>
      </c>
      <c r="O363" s="49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 customHeight="1" x14ac:dyDescent="0.2">
      <c r="A364" s="351" t="s">
        <v>46</v>
      </c>
      <c r="B364" s="352"/>
      <c r="C364" s="24" t="s">
        <v>53</v>
      </c>
      <c r="D364" s="49" t="s">
        <v>53</v>
      </c>
      <c r="E364" s="49">
        <v>37</v>
      </c>
      <c r="F364" s="49" t="s">
        <v>53</v>
      </c>
      <c r="G364" s="49">
        <v>0.5</v>
      </c>
      <c r="H364" s="49">
        <v>0.5</v>
      </c>
      <c r="I364" s="49">
        <v>0.5</v>
      </c>
      <c r="J364" s="49">
        <v>0</v>
      </c>
      <c r="K364" s="49">
        <v>0</v>
      </c>
      <c r="L364" s="49">
        <v>0.5</v>
      </c>
      <c r="M364" s="49" t="s">
        <v>53</v>
      </c>
      <c r="N364" s="49" t="s">
        <v>53</v>
      </c>
      <c r="O364" s="49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 customHeight="1" x14ac:dyDescent="0.2">
      <c r="A365" s="351" t="s">
        <v>47</v>
      </c>
      <c r="B365" s="352"/>
      <c r="C365" s="24" t="s">
        <v>53</v>
      </c>
      <c r="D365" s="49" t="s">
        <v>53</v>
      </c>
      <c r="E365" s="49">
        <v>0.1</v>
      </c>
      <c r="F365" s="49" t="s">
        <v>53</v>
      </c>
      <c r="G365" s="49">
        <v>0</v>
      </c>
      <c r="H365" s="49">
        <v>0</v>
      </c>
      <c r="I365" s="49">
        <v>0</v>
      </c>
      <c r="J365" s="49">
        <v>0</v>
      </c>
      <c r="K365" s="49">
        <v>0.2</v>
      </c>
      <c r="L365" s="49">
        <v>0</v>
      </c>
      <c r="M365" s="49" t="s">
        <v>53</v>
      </c>
      <c r="N365" s="49" t="s">
        <v>53</v>
      </c>
      <c r="O365" s="49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 customHeight="1" x14ac:dyDescent="0.2">
      <c r="A366" s="351" t="s">
        <v>48</v>
      </c>
      <c r="B366" s="352"/>
      <c r="C366" s="24" t="s">
        <v>53</v>
      </c>
      <c r="D366" s="49" t="s">
        <v>53</v>
      </c>
      <c r="E366" s="49">
        <v>0.65</v>
      </c>
      <c r="F366" s="49" t="s">
        <v>53</v>
      </c>
      <c r="G366" s="49">
        <v>0</v>
      </c>
      <c r="H366" s="49">
        <v>0</v>
      </c>
      <c r="I366" s="49">
        <v>0</v>
      </c>
      <c r="J366" s="49">
        <v>0</v>
      </c>
      <c r="K366" s="49">
        <v>0.85</v>
      </c>
      <c r="L366" s="49">
        <v>0</v>
      </c>
      <c r="M366" s="49" t="s">
        <v>53</v>
      </c>
      <c r="N366" s="49" t="s">
        <v>53</v>
      </c>
      <c r="O366" s="49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 customHeight="1" x14ac:dyDescent="0.2">
      <c r="A367" s="351" t="s">
        <v>49</v>
      </c>
      <c r="B367" s="352"/>
      <c r="C367" s="24">
        <v>2</v>
      </c>
      <c r="D367" s="49">
        <v>1</v>
      </c>
      <c r="E367" s="49">
        <v>1</v>
      </c>
      <c r="F367" s="49">
        <v>0.437</v>
      </c>
      <c r="G367" s="49">
        <v>3</v>
      </c>
      <c r="H367" s="49">
        <v>3</v>
      </c>
      <c r="I367" s="49">
        <v>5</v>
      </c>
      <c r="J367" s="49">
        <v>0</v>
      </c>
      <c r="K367" s="49">
        <v>0.17499999999999999</v>
      </c>
      <c r="L367" s="49">
        <v>3</v>
      </c>
      <c r="M367" s="49">
        <v>1</v>
      </c>
      <c r="N367" s="49">
        <v>0.13700000000000001</v>
      </c>
      <c r="O367" s="49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 customHeight="1" x14ac:dyDescent="0.2">
      <c r="A368" s="351" t="s">
        <v>120</v>
      </c>
      <c r="B368" s="352"/>
      <c r="C368" s="24">
        <v>3</v>
      </c>
      <c r="D368" s="49">
        <v>3</v>
      </c>
      <c r="E368" s="49">
        <v>0.95</v>
      </c>
      <c r="F368" s="49" t="s">
        <v>53</v>
      </c>
      <c r="G368" s="49">
        <v>3</v>
      </c>
      <c r="H368" s="49">
        <v>3</v>
      </c>
      <c r="I368" s="49">
        <v>3</v>
      </c>
      <c r="J368" s="49">
        <v>1</v>
      </c>
      <c r="K368" s="49" t="s">
        <v>53</v>
      </c>
      <c r="L368" s="49">
        <v>2</v>
      </c>
      <c r="M368" s="49">
        <v>0.95</v>
      </c>
      <c r="N368" s="49" t="s">
        <v>53</v>
      </c>
      <c r="O368" s="49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 customHeight="1" x14ac:dyDescent="0.2">
      <c r="A369" s="351" t="s">
        <v>220</v>
      </c>
      <c r="B369" s="352"/>
      <c r="C369" s="24" t="s">
        <v>53</v>
      </c>
      <c r="D369" s="49">
        <v>1000</v>
      </c>
      <c r="E369" s="49">
        <v>1000</v>
      </c>
      <c r="F369" s="49">
        <v>1000</v>
      </c>
      <c r="G369" s="49">
        <v>1000</v>
      </c>
      <c r="H369" s="49">
        <v>1000</v>
      </c>
      <c r="I369" s="49">
        <v>1000</v>
      </c>
      <c r="J369" s="49" t="s">
        <v>53</v>
      </c>
      <c r="K369" s="49">
        <v>1000</v>
      </c>
      <c r="L369" s="49">
        <v>1000</v>
      </c>
      <c r="M369" s="49">
        <v>1000</v>
      </c>
      <c r="N369" s="49">
        <v>1000</v>
      </c>
      <c r="O369" s="49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 customHeight="1" x14ac:dyDescent="0.2">
      <c r="A370" s="351" t="s">
        <v>221</v>
      </c>
      <c r="B370" s="352"/>
      <c r="C370" s="24" t="s">
        <v>53</v>
      </c>
      <c r="D370" s="49">
        <v>10000</v>
      </c>
      <c r="E370" s="49">
        <v>10000</v>
      </c>
      <c r="F370" s="49">
        <v>10000</v>
      </c>
      <c r="G370" s="49">
        <v>10000</v>
      </c>
      <c r="H370" s="49">
        <v>10000</v>
      </c>
      <c r="I370" s="49">
        <v>10000</v>
      </c>
      <c r="J370" s="49" t="s">
        <v>53</v>
      </c>
      <c r="K370" s="49">
        <v>10000</v>
      </c>
      <c r="L370" s="49">
        <v>10000</v>
      </c>
      <c r="M370" s="49">
        <v>10000</v>
      </c>
      <c r="N370" s="49">
        <v>10000</v>
      </c>
      <c r="O370" s="49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 customHeight="1" x14ac:dyDescent="0.2">
      <c r="A371" s="351" t="s">
        <v>50</v>
      </c>
      <c r="B371" s="352"/>
      <c r="C371" s="24" t="s">
        <v>53</v>
      </c>
      <c r="D371" s="49" t="s">
        <v>53</v>
      </c>
      <c r="E371" s="49">
        <v>25</v>
      </c>
      <c r="F371" s="49" t="s">
        <v>53</v>
      </c>
      <c r="G371" s="49">
        <v>15</v>
      </c>
      <c r="H371" s="49">
        <v>15</v>
      </c>
      <c r="I371" s="49">
        <v>15</v>
      </c>
      <c r="J371" s="49">
        <v>20</v>
      </c>
      <c r="K371" s="49" t="s">
        <v>53</v>
      </c>
      <c r="L371" s="49">
        <v>15</v>
      </c>
      <c r="M371" s="49" t="s">
        <v>53</v>
      </c>
      <c r="N371" s="49" t="s">
        <v>53</v>
      </c>
      <c r="O371" s="49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 customHeight="1" x14ac:dyDescent="0.2">
      <c r="A372" s="351" t="s">
        <v>51</v>
      </c>
      <c r="B372" s="352"/>
      <c r="C372" s="24" t="s">
        <v>53</v>
      </c>
      <c r="D372" s="49" t="s">
        <v>53</v>
      </c>
      <c r="E372" s="49">
        <v>40</v>
      </c>
      <c r="F372" s="49" t="s">
        <v>53</v>
      </c>
      <c r="G372" s="49">
        <v>30</v>
      </c>
      <c r="H372" s="49">
        <v>30</v>
      </c>
      <c r="I372" s="49">
        <v>30</v>
      </c>
      <c r="J372" s="49">
        <v>20</v>
      </c>
      <c r="K372" s="49" t="s">
        <v>53</v>
      </c>
      <c r="L372" s="49">
        <v>30</v>
      </c>
      <c r="M372" s="49" t="s">
        <v>53</v>
      </c>
      <c r="N372" s="49" t="s">
        <v>53</v>
      </c>
      <c r="O372" s="49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 customHeight="1" x14ac:dyDescent="0.2">
      <c r="A373" s="351" t="s">
        <v>222</v>
      </c>
      <c r="B373" s="352"/>
      <c r="C373" s="24">
        <v>0.5</v>
      </c>
      <c r="D373" s="49">
        <v>0.5</v>
      </c>
      <c r="E373" s="49">
        <v>0.5</v>
      </c>
      <c r="F373" s="49">
        <v>0.5</v>
      </c>
      <c r="G373" s="49">
        <v>0.5</v>
      </c>
      <c r="H373" s="49">
        <v>0.25</v>
      </c>
      <c r="I373" s="49">
        <v>0.5</v>
      </c>
      <c r="J373" s="49" t="s">
        <v>53</v>
      </c>
      <c r="K373" s="49">
        <v>0.5</v>
      </c>
      <c r="L373" s="49">
        <v>0.5</v>
      </c>
      <c r="M373" s="49">
        <v>0.5</v>
      </c>
      <c r="N373" s="49">
        <v>0.5</v>
      </c>
      <c r="O373" s="49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 customHeight="1" x14ac:dyDescent="0.2">
      <c r="A374" s="351" t="s">
        <v>223</v>
      </c>
      <c r="B374" s="352"/>
      <c r="C374" s="24">
        <v>0.25</v>
      </c>
      <c r="D374" s="49">
        <v>0.25</v>
      </c>
      <c r="E374" s="49">
        <v>0.25</v>
      </c>
      <c r="F374" s="49">
        <v>0.25</v>
      </c>
      <c r="G374" s="49">
        <v>0.25</v>
      </c>
      <c r="H374" s="49">
        <v>0.25</v>
      </c>
      <c r="I374" s="49">
        <v>0.25</v>
      </c>
      <c r="J374" s="49" t="s">
        <v>53</v>
      </c>
      <c r="K374" s="49">
        <v>0.25</v>
      </c>
      <c r="L374" s="49">
        <v>0.25</v>
      </c>
      <c r="M374" s="49">
        <v>0.25</v>
      </c>
      <c r="N374" s="49">
        <v>0.25</v>
      </c>
      <c r="O374" s="49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 customHeight="1" x14ac:dyDescent="0.2">
      <c r="A375" s="327" t="s">
        <v>56</v>
      </c>
      <c r="B375" s="328"/>
      <c r="C375" s="250" t="s">
        <v>53</v>
      </c>
      <c r="D375" s="128" t="s">
        <v>53</v>
      </c>
      <c r="E375" s="128" t="s">
        <v>53</v>
      </c>
      <c r="F375" s="128" t="s">
        <v>53</v>
      </c>
      <c r="G375" s="128" t="s">
        <v>53</v>
      </c>
      <c r="H375" s="128">
        <v>1</v>
      </c>
      <c r="I375" s="128" t="s">
        <v>53</v>
      </c>
      <c r="J375" s="128" t="s">
        <v>53</v>
      </c>
      <c r="K375" s="128" t="s">
        <v>53</v>
      </c>
      <c r="L375" s="128" t="s">
        <v>53</v>
      </c>
      <c r="M375" s="128" t="s">
        <v>53</v>
      </c>
      <c r="N375" s="128" t="s">
        <v>53</v>
      </c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5" customHeight="1" x14ac:dyDescent="0.2">
      <c r="A376" s="327" t="s">
        <v>57</v>
      </c>
      <c r="B376" s="328"/>
      <c r="C376" s="250" t="s">
        <v>53</v>
      </c>
      <c r="D376" s="128" t="s">
        <v>53</v>
      </c>
      <c r="E376" s="128" t="s">
        <v>53</v>
      </c>
      <c r="F376" s="128" t="s">
        <v>53</v>
      </c>
      <c r="G376" s="128" t="s">
        <v>53</v>
      </c>
      <c r="H376" s="128">
        <v>1.75</v>
      </c>
      <c r="I376" s="128" t="s">
        <v>53</v>
      </c>
      <c r="J376" s="128" t="s">
        <v>53</v>
      </c>
      <c r="K376" s="128" t="s">
        <v>53</v>
      </c>
      <c r="L376" s="128" t="s">
        <v>53</v>
      </c>
      <c r="M376" s="128" t="s">
        <v>53</v>
      </c>
      <c r="N376" s="128" t="s">
        <v>53</v>
      </c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5" customHeight="1" x14ac:dyDescent="0.2">
      <c r="A377" s="329" t="s">
        <v>58</v>
      </c>
      <c r="B377" s="330"/>
      <c r="C377" s="79" t="s">
        <v>53</v>
      </c>
      <c r="D377" s="40" t="s">
        <v>53</v>
      </c>
      <c r="E377" s="40" t="s">
        <v>53</v>
      </c>
      <c r="F377" s="40" t="s">
        <v>53</v>
      </c>
      <c r="G377" s="40" t="s">
        <v>53</v>
      </c>
      <c r="H377" s="40" t="s">
        <v>53</v>
      </c>
      <c r="I377" s="40" t="s">
        <v>53</v>
      </c>
      <c r="J377" s="40">
        <v>2</v>
      </c>
      <c r="K377" s="40" t="s">
        <v>53</v>
      </c>
      <c r="L377" s="40" t="s">
        <v>53</v>
      </c>
      <c r="M377" s="40" t="s">
        <v>53</v>
      </c>
      <c r="N377" s="40" t="s">
        <v>53</v>
      </c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" customHeight="1" x14ac:dyDescent="0.2">
      <c r="A378" s="329" t="s">
        <v>59</v>
      </c>
      <c r="B378" s="330"/>
      <c r="C378" s="79" t="s">
        <v>53</v>
      </c>
      <c r="D378" s="40" t="s">
        <v>53</v>
      </c>
      <c r="E378" s="40" t="s">
        <v>53</v>
      </c>
      <c r="F378" s="40" t="s">
        <v>53</v>
      </c>
      <c r="G378" s="40" t="s">
        <v>53</v>
      </c>
      <c r="H378" s="40">
        <v>1.5</v>
      </c>
      <c r="I378" s="40" t="s">
        <v>53</v>
      </c>
      <c r="J378" s="40" t="s">
        <v>53</v>
      </c>
      <c r="K378" s="40" t="s">
        <v>53</v>
      </c>
      <c r="L378" s="40" t="s">
        <v>53</v>
      </c>
      <c r="M378" s="40" t="s">
        <v>53</v>
      </c>
      <c r="N378" s="40" t="s">
        <v>53</v>
      </c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" customHeight="1" x14ac:dyDescent="0.2">
      <c r="A379" s="331" t="s">
        <v>60</v>
      </c>
      <c r="B379" s="332"/>
      <c r="C379" s="235" t="s">
        <v>53</v>
      </c>
      <c r="D379" s="92" t="s">
        <v>53</v>
      </c>
      <c r="E379" s="92" t="s">
        <v>53</v>
      </c>
      <c r="F379" s="92" t="s">
        <v>53</v>
      </c>
      <c r="G379" s="92" t="s">
        <v>53</v>
      </c>
      <c r="H379" s="92" t="s">
        <v>53</v>
      </c>
      <c r="I379" s="188" t="s">
        <v>53</v>
      </c>
      <c r="J379" s="188" t="s">
        <v>53</v>
      </c>
      <c r="K379" s="188" t="s">
        <v>53</v>
      </c>
      <c r="L379" s="188" t="s">
        <v>53</v>
      </c>
      <c r="M379" s="188" t="s">
        <v>53</v>
      </c>
      <c r="N379" s="188" t="s">
        <v>53</v>
      </c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</row>
    <row r="380" spans="1:26" ht="15" customHeight="1" x14ac:dyDescent="0.2">
      <c r="A380" s="333" t="s">
        <v>62</v>
      </c>
      <c r="B380" s="334"/>
      <c r="C380" s="241">
        <v>0.5</v>
      </c>
      <c r="D380" s="218">
        <v>0.35</v>
      </c>
      <c r="E380" s="218">
        <v>0.15</v>
      </c>
      <c r="F380" s="218">
        <v>0.15</v>
      </c>
      <c r="G380" s="218" t="s">
        <v>53</v>
      </c>
      <c r="H380" s="218" t="s">
        <v>53</v>
      </c>
      <c r="I380" s="107" t="s">
        <v>53</v>
      </c>
      <c r="J380" s="107" t="s">
        <v>53</v>
      </c>
      <c r="K380" s="107" t="s">
        <v>53</v>
      </c>
      <c r="L380" s="107" t="s">
        <v>53</v>
      </c>
      <c r="M380" s="107" t="s">
        <v>53</v>
      </c>
      <c r="N380" s="107" t="s">
        <v>53</v>
      </c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" customHeight="1" x14ac:dyDescent="0.2">
      <c r="A381" s="335" t="s">
        <v>63</v>
      </c>
      <c r="B381" s="336"/>
      <c r="C381" s="254" t="s">
        <v>53</v>
      </c>
      <c r="D381" s="213" t="s">
        <v>53</v>
      </c>
      <c r="E381" s="213" t="s">
        <v>53</v>
      </c>
      <c r="F381" s="213" t="s">
        <v>53</v>
      </c>
      <c r="G381" s="213" t="s">
        <v>53</v>
      </c>
      <c r="H381" s="213" t="s">
        <v>53</v>
      </c>
      <c r="I381" s="16" t="s">
        <v>53</v>
      </c>
      <c r="J381" s="16" t="s">
        <v>53</v>
      </c>
      <c r="K381" s="16" t="s">
        <v>53</v>
      </c>
      <c r="L381" s="16" t="s">
        <v>53</v>
      </c>
      <c r="M381" s="16">
        <v>0.25</v>
      </c>
      <c r="N381" s="16" t="s">
        <v>53</v>
      </c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" customHeight="1" x14ac:dyDescent="0.2">
      <c r="A382" s="335" t="s">
        <v>64</v>
      </c>
      <c r="B382" s="336"/>
      <c r="C382" s="254" t="s">
        <v>53</v>
      </c>
      <c r="D382" s="213" t="s">
        <v>53</v>
      </c>
      <c r="E382" s="213" t="s">
        <v>53</v>
      </c>
      <c r="F382" s="213" t="s">
        <v>53</v>
      </c>
      <c r="G382" s="213" t="s">
        <v>53</v>
      </c>
      <c r="H382" s="213">
        <v>0</v>
      </c>
      <c r="I382" s="16" t="s">
        <v>53</v>
      </c>
      <c r="J382" s="16" t="s">
        <v>53</v>
      </c>
      <c r="K382" s="16" t="s">
        <v>53</v>
      </c>
      <c r="L382" s="16" t="s">
        <v>53</v>
      </c>
      <c r="M382" s="16">
        <v>0.25</v>
      </c>
      <c r="N382" s="16" t="s">
        <v>53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customHeight="1" x14ac:dyDescent="0.2">
      <c r="A383" s="333" t="s">
        <v>65</v>
      </c>
      <c r="B383" s="334"/>
      <c r="C383" s="241" t="s">
        <v>53</v>
      </c>
      <c r="D383" s="218" t="s">
        <v>53</v>
      </c>
      <c r="E383" s="218" t="s">
        <v>53</v>
      </c>
      <c r="F383" s="218" t="s">
        <v>53</v>
      </c>
      <c r="G383" s="218" t="s">
        <v>53</v>
      </c>
      <c r="H383" s="218">
        <v>1.5</v>
      </c>
      <c r="I383" s="107" t="s">
        <v>53</v>
      </c>
      <c r="J383" s="107" t="s">
        <v>53</v>
      </c>
      <c r="K383" s="107" t="s">
        <v>53</v>
      </c>
      <c r="L383" s="107" t="s">
        <v>53</v>
      </c>
      <c r="M383" s="107">
        <v>0.25</v>
      </c>
      <c r="N383" s="107" t="s">
        <v>53</v>
      </c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" customHeight="1" x14ac:dyDescent="0.2">
      <c r="A384" s="333" t="s">
        <v>66</v>
      </c>
      <c r="B384" s="334"/>
      <c r="C384" s="241" t="s">
        <v>53</v>
      </c>
      <c r="D384" s="218" t="s">
        <v>53</v>
      </c>
      <c r="E384" s="218" t="s">
        <v>53</v>
      </c>
      <c r="F384" s="218" t="s">
        <v>53</v>
      </c>
      <c r="G384" s="218" t="s">
        <v>53</v>
      </c>
      <c r="H384" s="218" t="s">
        <v>53</v>
      </c>
      <c r="I384" s="107" t="s">
        <v>53</v>
      </c>
      <c r="J384" s="107" t="s">
        <v>53</v>
      </c>
      <c r="K384" s="107" t="s">
        <v>53</v>
      </c>
      <c r="L384" s="107" t="s">
        <v>53</v>
      </c>
      <c r="M384" s="107" t="s">
        <v>53</v>
      </c>
      <c r="N384" s="107" t="s">
        <v>53</v>
      </c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" customHeight="1" x14ac:dyDescent="0.2">
      <c r="A385" s="329" t="s">
        <v>67</v>
      </c>
      <c r="B385" s="330"/>
      <c r="C385" s="93" t="s">
        <v>68</v>
      </c>
      <c r="D385" s="228" t="s">
        <v>68</v>
      </c>
      <c r="E385" s="228" t="s">
        <v>68</v>
      </c>
      <c r="F385" s="228" t="s">
        <v>68</v>
      </c>
      <c r="G385" s="228" t="s">
        <v>68</v>
      </c>
      <c r="H385" s="228" t="s">
        <v>68</v>
      </c>
      <c r="I385" s="57" t="s">
        <v>72</v>
      </c>
      <c r="J385" s="57" t="s">
        <v>68</v>
      </c>
      <c r="K385" s="57" t="s">
        <v>68</v>
      </c>
      <c r="L385" s="57" t="s">
        <v>68</v>
      </c>
      <c r="M385" s="57" t="s">
        <v>68</v>
      </c>
      <c r="N385" s="57" t="s">
        <v>68</v>
      </c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" customHeight="1" x14ac:dyDescent="0.2">
      <c r="A386" s="329" t="s">
        <v>69</v>
      </c>
      <c r="B386" s="330"/>
      <c r="C386" s="79">
        <v>2.5</v>
      </c>
      <c r="D386" s="40">
        <v>2.5</v>
      </c>
      <c r="E386" s="40">
        <v>2.5</v>
      </c>
      <c r="F386" s="40">
        <v>2.5</v>
      </c>
      <c r="G386" s="40">
        <v>2.5</v>
      </c>
      <c r="H386" s="40">
        <v>3</v>
      </c>
      <c r="I386" s="40" t="s">
        <v>53</v>
      </c>
      <c r="J386" s="40" t="s">
        <v>70</v>
      </c>
      <c r="K386" s="40">
        <v>2.5</v>
      </c>
      <c r="L386" s="40">
        <v>2.5</v>
      </c>
      <c r="M386" s="40">
        <v>2.5</v>
      </c>
      <c r="N386" s="40">
        <v>2.5</v>
      </c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" customHeight="1" x14ac:dyDescent="0.2">
      <c r="A387" s="327" t="s">
        <v>71</v>
      </c>
      <c r="B387" s="328"/>
      <c r="C387" s="15" t="s">
        <v>72</v>
      </c>
      <c r="D387" s="62" t="s">
        <v>72</v>
      </c>
      <c r="E387" s="62" t="s">
        <v>72</v>
      </c>
      <c r="F387" s="62" t="s">
        <v>72</v>
      </c>
      <c r="G387" s="62" t="s">
        <v>72</v>
      </c>
      <c r="H387" s="62" t="s">
        <v>68</v>
      </c>
      <c r="I387" s="75" t="s">
        <v>72</v>
      </c>
      <c r="J387" s="75" t="s">
        <v>72</v>
      </c>
      <c r="K387" s="75" t="s">
        <v>72</v>
      </c>
      <c r="L387" s="75" t="s">
        <v>72</v>
      </c>
      <c r="M387" s="75" t="s">
        <v>68</v>
      </c>
      <c r="N387" s="75" t="s">
        <v>72</v>
      </c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5" customHeight="1" x14ac:dyDescent="0.2">
      <c r="A388" s="327" t="s">
        <v>73</v>
      </c>
      <c r="B388" s="328"/>
      <c r="C388" s="15" t="s">
        <v>53</v>
      </c>
      <c r="D388" s="62" t="s">
        <v>53</v>
      </c>
      <c r="E388" s="62" t="s">
        <v>53</v>
      </c>
      <c r="F388" s="62" t="s">
        <v>53</v>
      </c>
      <c r="G388" s="62" t="s">
        <v>53</v>
      </c>
      <c r="H388" s="62" t="s">
        <v>189</v>
      </c>
      <c r="I388" s="75" t="s">
        <v>53</v>
      </c>
      <c r="J388" s="75" t="s">
        <v>53</v>
      </c>
      <c r="K388" s="75" t="s">
        <v>53</v>
      </c>
      <c r="L388" s="75" t="s">
        <v>53</v>
      </c>
      <c r="M388" s="75" t="s">
        <v>224</v>
      </c>
      <c r="N388" s="75" t="s">
        <v>53</v>
      </c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" customHeight="1" x14ac:dyDescent="0.2">
      <c r="A389" s="329" t="s">
        <v>75</v>
      </c>
      <c r="B389" s="330"/>
      <c r="C389" s="93" t="s">
        <v>68</v>
      </c>
      <c r="D389" s="228" t="s">
        <v>68</v>
      </c>
      <c r="E389" s="228" t="s">
        <v>68</v>
      </c>
      <c r="F389" s="228" t="s">
        <v>68</v>
      </c>
      <c r="G389" s="228" t="s">
        <v>68</v>
      </c>
      <c r="H389" s="228" t="s">
        <v>72</v>
      </c>
      <c r="I389" s="57" t="s">
        <v>72</v>
      </c>
      <c r="J389" s="57" t="s">
        <v>68</v>
      </c>
      <c r="K389" s="57" t="s">
        <v>68</v>
      </c>
      <c r="L389" s="57" t="s">
        <v>68</v>
      </c>
      <c r="M389" s="57" t="s">
        <v>68</v>
      </c>
      <c r="N389" s="57" t="s">
        <v>68</v>
      </c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" customHeight="1" x14ac:dyDescent="0.2">
      <c r="A390" s="333" t="s">
        <v>76</v>
      </c>
      <c r="B390" s="337"/>
      <c r="C390" s="194">
        <v>0</v>
      </c>
      <c r="D390" s="107">
        <v>0</v>
      </c>
      <c r="E390" s="107">
        <v>0</v>
      </c>
      <c r="F390" s="107">
        <v>0</v>
      </c>
      <c r="G390" s="107">
        <v>0.5</v>
      </c>
      <c r="H390" s="107" t="s">
        <v>225</v>
      </c>
      <c r="I390" s="107" t="s">
        <v>53</v>
      </c>
      <c r="J390" s="107">
        <v>0</v>
      </c>
      <c r="K390" s="107">
        <v>0</v>
      </c>
      <c r="L390" s="107">
        <v>0.25</v>
      </c>
      <c r="M390" s="107">
        <v>1</v>
      </c>
      <c r="N390" s="107">
        <v>0</v>
      </c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" customHeight="1" x14ac:dyDescent="0.2">
      <c r="A391" s="329" t="s">
        <v>77</v>
      </c>
      <c r="B391" s="330"/>
      <c r="C391" s="93" t="s">
        <v>72</v>
      </c>
      <c r="D391" s="228" t="s">
        <v>72</v>
      </c>
      <c r="E391" s="228" t="s">
        <v>72</v>
      </c>
      <c r="F391" s="228" t="s">
        <v>72</v>
      </c>
      <c r="G391" s="228" t="s">
        <v>72</v>
      </c>
      <c r="H391" s="228" t="s">
        <v>68</v>
      </c>
      <c r="I391" s="57" t="s">
        <v>68</v>
      </c>
      <c r="J391" s="57" t="s">
        <v>72</v>
      </c>
      <c r="K391" s="57" t="s">
        <v>72</v>
      </c>
      <c r="L391" s="57" t="s">
        <v>72</v>
      </c>
      <c r="M391" s="57" t="s">
        <v>72</v>
      </c>
      <c r="N391" s="57" t="s">
        <v>72</v>
      </c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" customHeight="1" x14ac:dyDescent="0.2">
      <c r="A392" s="329" t="s">
        <v>78</v>
      </c>
      <c r="B392" s="330"/>
      <c r="C392" s="93" t="s">
        <v>72</v>
      </c>
      <c r="D392" s="228" t="s">
        <v>72</v>
      </c>
      <c r="E392" s="228" t="s">
        <v>72</v>
      </c>
      <c r="F392" s="228" t="s">
        <v>72</v>
      </c>
      <c r="G392" s="228" t="s">
        <v>72</v>
      </c>
      <c r="H392" s="228" t="s">
        <v>68</v>
      </c>
      <c r="I392" s="57" t="s">
        <v>72</v>
      </c>
      <c r="J392" s="57" t="s">
        <v>72</v>
      </c>
      <c r="K392" s="57" t="s">
        <v>72</v>
      </c>
      <c r="L392" s="57" t="s">
        <v>72</v>
      </c>
      <c r="M392" s="57" t="s">
        <v>72</v>
      </c>
      <c r="N392" s="57" t="s">
        <v>72</v>
      </c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" customHeight="1" x14ac:dyDescent="0.2">
      <c r="A393" s="338" t="s">
        <v>127</v>
      </c>
      <c r="B393" s="339"/>
      <c r="C393" s="119" t="s">
        <v>72</v>
      </c>
      <c r="D393" s="38" t="s">
        <v>72</v>
      </c>
      <c r="E393" s="38" t="s">
        <v>72</v>
      </c>
      <c r="F393" s="38" t="s">
        <v>72</v>
      </c>
      <c r="G393" s="38" t="s">
        <v>72</v>
      </c>
      <c r="H393" s="38" t="s">
        <v>72</v>
      </c>
      <c r="I393" s="14" t="s">
        <v>68</v>
      </c>
      <c r="J393" s="14" t="s">
        <v>72</v>
      </c>
      <c r="K393" s="14" t="s">
        <v>72</v>
      </c>
      <c r="L393" s="14" t="s">
        <v>72</v>
      </c>
      <c r="M393" s="14" t="s">
        <v>72</v>
      </c>
      <c r="N393" s="14" t="s">
        <v>72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customHeight="1" x14ac:dyDescent="0.2">
      <c r="A394" s="338" t="s">
        <v>128</v>
      </c>
      <c r="B394" s="339"/>
      <c r="C394" s="119" t="s">
        <v>53</v>
      </c>
      <c r="D394" s="38" t="s">
        <v>53</v>
      </c>
      <c r="E394" s="38" t="s">
        <v>53</v>
      </c>
      <c r="F394" s="38" t="s">
        <v>53</v>
      </c>
      <c r="G394" s="38" t="s">
        <v>53</v>
      </c>
      <c r="H394" s="38" t="s">
        <v>53</v>
      </c>
      <c r="I394" s="38" t="s">
        <v>125</v>
      </c>
      <c r="J394" s="38" t="s">
        <v>53</v>
      </c>
      <c r="K394" s="38" t="s">
        <v>53</v>
      </c>
      <c r="L394" s="38" t="s">
        <v>53</v>
      </c>
      <c r="M394" s="38" t="s">
        <v>53</v>
      </c>
      <c r="N394" s="38" t="s">
        <v>53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 x14ac:dyDescent="0.2">
      <c r="A395" s="338" t="s">
        <v>226</v>
      </c>
      <c r="B395" s="339"/>
      <c r="C395" s="164" t="s">
        <v>53</v>
      </c>
      <c r="D395" s="145" t="s">
        <v>53</v>
      </c>
      <c r="E395" s="145" t="s">
        <v>53</v>
      </c>
      <c r="F395" s="145" t="s">
        <v>53</v>
      </c>
      <c r="G395" s="145" t="s">
        <v>53</v>
      </c>
      <c r="H395" s="145">
        <v>0.6</v>
      </c>
      <c r="I395" s="145" t="s">
        <v>53</v>
      </c>
      <c r="J395" s="145" t="s">
        <v>53</v>
      </c>
      <c r="K395" s="145" t="s">
        <v>53</v>
      </c>
      <c r="L395" s="145" t="s">
        <v>53</v>
      </c>
      <c r="M395" s="145" t="s">
        <v>53</v>
      </c>
      <c r="N395" s="145" t="s">
        <v>53</v>
      </c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" customHeight="1" x14ac:dyDescent="0.2">
      <c r="A396" s="338" t="s">
        <v>227</v>
      </c>
      <c r="B396" s="339"/>
      <c r="C396" s="164" t="s">
        <v>53</v>
      </c>
      <c r="D396" s="145" t="s">
        <v>53</v>
      </c>
      <c r="E396" s="145" t="s">
        <v>53</v>
      </c>
      <c r="F396" s="145" t="s">
        <v>53</v>
      </c>
      <c r="G396" s="145" t="s">
        <v>53</v>
      </c>
      <c r="H396" s="145">
        <v>0.4</v>
      </c>
      <c r="I396" s="145" t="s">
        <v>53</v>
      </c>
      <c r="J396" s="145" t="s">
        <v>53</v>
      </c>
      <c r="K396" s="145" t="s">
        <v>53</v>
      </c>
      <c r="L396" s="145" t="s">
        <v>53</v>
      </c>
      <c r="M396" s="145" t="s">
        <v>53</v>
      </c>
      <c r="N396" s="145" t="s">
        <v>53</v>
      </c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" customHeight="1" x14ac:dyDescent="0.2">
      <c r="A397" s="340"/>
      <c r="B397" s="340"/>
      <c r="C397" s="286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 customHeight="1" x14ac:dyDescent="0.2">
      <c r="A398" s="341" t="s">
        <v>80</v>
      </c>
      <c r="B398" s="342"/>
      <c r="C398" s="165" t="s">
        <v>81</v>
      </c>
      <c r="D398" s="193" t="s">
        <v>82</v>
      </c>
      <c r="E398" s="193" t="s">
        <v>83</v>
      </c>
      <c r="F398" s="193" t="s">
        <v>84</v>
      </c>
      <c r="G398" s="193" t="s">
        <v>85</v>
      </c>
      <c r="H398" s="20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" customHeight="1" x14ac:dyDescent="0.2">
      <c r="A399" s="343" t="s">
        <v>228</v>
      </c>
      <c r="B399" s="205" t="s">
        <v>87</v>
      </c>
      <c r="C399" s="1">
        <v>0.15</v>
      </c>
      <c r="D399" s="42">
        <v>0.2</v>
      </c>
      <c r="E399" s="42">
        <v>0.25</v>
      </c>
      <c r="F399" s="42">
        <v>0.3</v>
      </c>
      <c r="G399" s="42">
        <v>0.35</v>
      </c>
      <c r="H399" s="54"/>
      <c r="I399" s="37"/>
      <c r="J399" s="37"/>
      <c r="K399" s="3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customHeight="1" x14ac:dyDescent="0.2">
      <c r="A400" s="343"/>
      <c r="B400" s="205" t="s">
        <v>88</v>
      </c>
      <c r="C400" s="1">
        <v>0.15</v>
      </c>
      <c r="D400" s="42">
        <v>0.2</v>
      </c>
      <c r="E400" s="42">
        <v>0.25</v>
      </c>
      <c r="F400" s="42">
        <v>0.3</v>
      </c>
      <c r="G400" s="42">
        <v>0.35</v>
      </c>
      <c r="H400" s="54"/>
      <c r="I400" s="37"/>
      <c r="J400" s="37"/>
      <c r="K400" s="3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customHeight="1" x14ac:dyDescent="0.2">
      <c r="A401" s="343"/>
      <c r="B401" s="205" t="s">
        <v>89</v>
      </c>
      <c r="C401" s="1">
        <v>-0.6</v>
      </c>
      <c r="D401" s="42">
        <v>-0.67</v>
      </c>
      <c r="E401" s="42">
        <v>-0.74</v>
      </c>
      <c r="F401" s="42">
        <v>-0.81</v>
      </c>
      <c r="G401" s="42">
        <v>-0.9</v>
      </c>
      <c r="H401" s="54"/>
      <c r="I401" s="37"/>
      <c r="J401" s="37"/>
      <c r="K401" s="3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customHeight="1" x14ac:dyDescent="0.2">
      <c r="A402" s="355" t="s">
        <v>133</v>
      </c>
      <c r="B402" s="155" t="s">
        <v>101</v>
      </c>
      <c r="C402" s="21">
        <v>0.75</v>
      </c>
      <c r="D402" s="192">
        <v>0.9</v>
      </c>
      <c r="E402" s="192">
        <v>1.05</v>
      </c>
      <c r="F402" s="192">
        <v>1.2</v>
      </c>
      <c r="G402" s="192">
        <v>1.35</v>
      </c>
      <c r="H402" s="5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customHeight="1" x14ac:dyDescent="0.2">
      <c r="A403" s="356"/>
      <c r="B403" s="231" t="s">
        <v>102</v>
      </c>
      <c r="C403" s="21">
        <v>-0.5</v>
      </c>
      <c r="D403" s="192">
        <v>-0.45</v>
      </c>
      <c r="E403" s="192">
        <v>-0.4</v>
      </c>
      <c r="F403" s="192">
        <v>-0.35</v>
      </c>
      <c r="G403" s="192">
        <v>-0.3</v>
      </c>
      <c r="H403" s="5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customHeight="1" x14ac:dyDescent="0.2">
      <c r="A404" s="355"/>
      <c r="B404" s="155" t="s">
        <v>103</v>
      </c>
      <c r="C404" s="21">
        <v>0.25</v>
      </c>
      <c r="D404" s="192">
        <v>0.35</v>
      </c>
      <c r="E404" s="192">
        <v>0.45</v>
      </c>
      <c r="F404" s="192">
        <v>0.55000000000000004</v>
      </c>
      <c r="G404" s="192">
        <v>0.65</v>
      </c>
      <c r="H404" s="5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customHeight="1" x14ac:dyDescent="0.2">
      <c r="A405" s="210" t="s">
        <v>169</v>
      </c>
      <c r="B405" s="205" t="s">
        <v>93</v>
      </c>
      <c r="C405" s="1">
        <v>0.15</v>
      </c>
      <c r="D405" s="42">
        <v>0.17499999999999999</v>
      </c>
      <c r="E405" s="42">
        <v>0.2</v>
      </c>
      <c r="F405" s="42">
        <v>0.22500000000000001</v>
      </c>
      <c r="G405" s="42">
        <v>0.25</v>
      </c>
      <c r="H405" s="54"/>
      <c r="I405" s="37"/>
      <c r="J405" s="37"/>
      <c r="K405" s="3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customHeight="1" x14ac:dyDescent="0.2">
      <c r="A406" s="275" t="s">
        <v>200</v>
      </c>
      <c r="B406" s="231" t="s">
        <v>201</v>
      </c>
      <c r="C406" s="21">
        <v>0.5</v>
      </c>
      <c r="D406" s="192">
        <v>0.6</v>
      </c>
      <c r="E406" s="192">
        <v>0.7</v>
      </c>
      <c r="F406" s="192">
        <v>0.8</v>
      </c>
      <c r="G406" s="192">
        <v>0.9</v>
      </c>
      <c r="H406" s="5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customHeight="1" x14ac:dyDescent="0.2">
      <c r="A407" s="343" t="s">
        <v>100</v>
      </c>
      <c r="B407" s="205" t="s">
        <v>101</v>
      </c>
      <c r="C407" s="1">
        <v>0.5</v>
      </c>
      <c r="D407" s="42">
        <v>0.65</v>
      </c>
      <c r="E407" s="42">
        <v>0.8</v>
      </c>
      <c r="F407" s="42">
        <v>0.95</v>
      </c>
      <c r="G407" s="42">
        <v>1.1000000000000001</v>
      </c>
      <c r="H407" s="5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customHeight="1" x14ac:dyDescent="0.2">
      <c r="A408" s="343"/>
      <c r="B408" s="205" t="s">
        <v>102</v>
      </c>
      <c r="C408" s="1">
        <v>-0.5</v>
      </c>
      <c r="D408" s="42">
        <v>-0.45</v>
      </c>
      <c r="E408" s="42">
        <v>-0.4</v>
      </c>
      <c r="F408" s="42">
        <v>-0.35</v>
      </c>
      <c r="G408" s="42">
        <v>-0.3</v>
      </c>
      <c r="H408" s="5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customHeight="1" x14ac:dyDescent="0.2">
      <c r="A409" s="343"/>
      <c r="B409" s="205" t="s">
        <v>103</v>
      </c>
      <c r="C409" s="1">
        <v>0.25</v>
      </c>
      <c r="D409" s="42">
        <v>0.35</v>
      </c>
      <c r="E409" s="42">
        <v>0.45</v>
      </c>
      <c r="F409" s="42">
        <v>0.55000000000000004</v>
      </c>
      <c r="G409" s="42">
        <v>0.65</v>
      </c>
      <c r="H409" s="5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customHeight="1" x14ac:dyDescent="0.2">
      <c r="A410" s="368"/>
      <c r="B410" s="147" t="s">
        <v>93</v>
      </c>
      <c r="C410" s="1">
        <v>0.15</v>
      </c>
      <c r="D410" s="42">
        <v>0.17499999999999999</v>
      </c>
      <c r="E410" s="42">
        <v>0.2</v>
      </c>
      <c r="F410" s="42">
        <v>0.22500000000000001</v>
      </c>
      <c r="G410" s="42">
        <v>0.25</v>
      </c>
      <c r="H410" s="5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customHeight="1" x14ac:dyDescent="0.2">
      <c r="A411" s="343"/>
      <c r="B411" s="205" t="s">
        <v>140</v>
      </c>
      <c r="C411" s="1">
        <v>0.5</v>
      </c>
      <c r="D411" s="42">
        <v>0.5</v>
      </c>
      <c r="E411" s="42">
        <v>0.5</v>
      </c>
      <c r="F411" s="42">
        <v>0.5</v>
      </c>
      <c r="G411" s="42">
        <v>0.5</v>
      </c>
      <c r="H411" s="5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customHeight="1" x14ac:dyDescent="0.2">
      <c r="A412" s="355" t="s">
        <v>174</v>
      </c>
      <c r="B412" s="155" t="s">
        <v>87</v>
      </c>
      <c r="C412" s="219">
        <v>0.15</v>
      </c>
      <c r="D412" s="211">
        <v>0.2</v>
      </c>
      <c r="E412" s="211">
        <v>0.25</v>
      </c>
      <c r="F412" s="211">
        <v>0.3</v>
      </c>
      <c r="G412" s="211">
        <v>0.35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customHeight="1" x14ac:dyDescent="0.2">
      <c r="A413" s="355"/>
      <c r="B413" s="155" t="s">
        <v>140</v>
      </c>
      <c r="C413" s="219">
        <v>0.5</v>
      </c>
      <c r="D413" s="211">
        <v>0.5</v>
      </c>
      <c r="E413" s="211">
        <v>0.5</v>
      </c>
      <c r="F413" s="211">
        <v>0.5</v>
      </c>
      <c r="G413" s="211">
        <v>0.5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customHeight="1" x14ac:dyDescent="0.2">
      <c r="A414" s="357"/>
      <c r="B414" s="155" t="s">
        <v>88</v>
      </c>
      <c r="C414" s="219">
        <v>0.15</v>
      </c>
      <c r="D414" s="211">
        <v>0.2</v>
      </c>
      <c r="E414" s="211">
        <v>0.25</v>
      </c>
      <c r="F414" s="211">
        <v>0.3</v>
      </c>
      <c r="G414" s="211">
        <v>0.35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customHeight="1" x14ac:dyDescent="0.2">
      <c r="A415" s="357"/>
      <c r="B415" s="155" t="s">
        <v>89</v>
      </c>
      <c r="C415" s="219">
        <v>-0.6</v>
      </c>
      <c r="D415" s="211">
        <v>-0.67</v>
      </c>
      <c r="E415" s="211">
        <v>-0.74</v>
      </c>
      <c r="F415" s="211">
        <v>-0.81</v>
      </c>
      <c r="G415" s="211">
        <v>-0.9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customHeight="1" x14ac:dyDescent="0.2">
      <c r="A416" s="340"/>
      <c r="B416" s="340"/>
      <c r="C416" s="28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 customHeight="1" x14ac:dyDescent="0.2">
      <c r="A417" s="375"/>
      <c r="B417" s="376"/>
      <c r="C417" s="377"/>
      <c r="D417" s="378"/>
      <c r="E417" s="378"/>
      <c r="F417" s="378"/>
      <c r="G417" s="378"/>
      <c r="H417" s="378"/>
      <c r="I417" s="378"/>
      <c r="J417" s="378"/>
      <c r="K417" s="378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</row>
    <row r="418" spans="1:26" ht="15" customHeight="1" x14ac:dyDescent="0.2">
      <c r="A418" s="380" t="s">
        <v>229</v>
      </c>
      <c r="B418" s="381"/>
      <c r="C418" s="99"/>
      <c r="D418" s="260"/>
      <c r="E418" s="260"/>
      <c r="F418" s="260"/>
      <c r="G418" s="260"/>
      <c r="H418" s="260"/>
      <c r="I418" s="260"/>
      <c r="J418" s="260"/>
      <c r="K418" s="26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" customHeight="1" x14ac:dyDescent="0.2">
      <c r="A419" s="380" t="s">
        <v>230</v>
      </c>
      <c r="B419" s="381"/>
      <c r="C419" s="99"/>
      <c r="D419" s="260"/>
      <c r="E419" s="260"/>
      <c r="F419" s="260"/>
      <c r="G419" s="260"/>
      <c r="H419" s="260"/>
      <c r="I419" s="260"/>
      <c r="J419" s="260"/>
      <c r="K419" s="26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 customHeight="1" x14ac:dyDescent="0.2">
      <c r="A420" s="380" t="s">
        <v>231</v>
      </c>
      <c r="B420" s="381"/>
      <c r="C420" s="99"/>
      <c r="D420" s="260"/>
      <c r="E420" s="260"/>
      <c r="F420" s="260"/>
      <c r="G420" s="260"/>
      <c r="H420" s="260"/>
      <c r="I420" s="260"/>
      <c r="J420" s="260"/>
      <c r="K420" s="26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 customHeight="1" x14ac:dyDescent="0.2">
      <c r="A421" s="380" t="s">
        <v>232</v>
      </c>
      <c r="B421" s="381"/>
      <c r="C421" s="99"/>
      <c r="D421" s="260"/>
      <c r="E421" s="260"/>
      <c r="F421" s="260"/>
      <c r="G421" s="260"/>
      <c r="H421" s="260"/>
      <c r="I421" s="260"/>
      <c r="J421" s="260"/>
      <c r="K421" s="26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 customHeight="1" x14ac:dyDescent="0.2">
      <c r="A422" s="380" t="s">
        <v>233</v>
      </c>
      <c r="B422" s="381"/>
      <c r="C422" s="99"/>
      <c r="D422" s="260"/>
      <c r="E422" s="260"/>
      <c r="F422" s="260"/>
      <c r="G422" s="260"/>
      <c r="H422" s="260"/>
      <c r="I422" s="260"/>
      <c r="J422" s="260"/>
      <c r="K422" s="26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 customHeight="1" x14ac:dyDescent="0.2">
      <c r="A423" s="382"/>
      <c r="B423" s="382"/>
      <c r="C423" s="383" t="s">
        <v>234</v>
      </c>
      <c r="D423" s="384"/>
      <c r="E423" s="384"/>
      <c r="F423" s="384"/>
      <c r="G423" s="384"/>
      <c r="H423" s="384"/>
      <c r="I423" s="384"/>
      <c r="J423" s="384"/>
      <c r="K423" s="384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85"/>
    </row>
    <row r="424" spans="1:26" ht="15" customHeight="1" x14ac:dyDescent="0.2">
      <c r="A424" s="386" t="s">
        <v>235</v>
      </c>
      <c r="B424" s="387"/>
      <c r="C424" s="383"/>
      <c r="D424" s="384"/>
      <c r="E424" s="384"/>
      <c r="F424" s="384"/>
      <c r="G424" s="384"/>
      <c r="H424" s="384"/>
      <c r="I424" s="384"/>
      <c r="J424" s="384"/>
      <c r="K424" s="384"/>
      <c r="L424" s="385"/>
      <c r="M424" s="385"/>
      <c r="N424" s="385"/>
      <c r="O424" s="385"/>
      <c r="P424" s="385"/>
      <c r="Q424" s="385"/>
      <c r="R424" s="385"/>
      <c r="S424" s="385"/>
      <c r="T424" s="385"/>
      <c r="U424" s="385"/>
      <c r="V424" s="385"/>
      <c r="W424" s="385"/>
      <c r="X424" s="385"/>
      <c r="Y424" s="385"/>
      <c r="Z424" s="385"/>
    </row>
  </sheetData>
  <mergeCells count="373">
    <mergeCell ref="A422:B422"/>
    <mergeCell ref="A423:B423"/>
    <mergeCell ref="C423:Z424"/>
    <mergeCell ref="A424:B424"/>
    <mergeCell ref="A407:A411"/>
    <mergeCell ref="A412:A415"/>
    <mergeCell ref="A416:B416"/>
    <mergeCell ref="A417:B417"/>
    <mergeCell ref="C417:Z417"/>
    <mergeCell ref="A418:B418"/>
    <mergeCell ref="A419:B419"/>
    <mergeCell ref="A420:B420"/>
    <mergeCell ref="A421:B421"/>
    <mergeCell ref="A392:B392"/>
    <mergeCell ref="A393:B393"/>
    <mergeCell ref="A394:B394"/>
    <mergeCell ref="A395:B395"/>
    <mergeCell ref="A396:B396"/>
    <mergeCell ref="A397:B397"/>
    <mergeCell ref="A398:B398"/>
    <mergeCell ref="A399:A401"/>
    <mergeCell ref="A402:A404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16:A317"/>
    <mergeCell ref="A318:A322"/>
    <mergeCell ref="A323:B323"/>
    <mergeCell ref="A324:B324"/>
    <mergeCell ref="C324:Z324"/>
    <mergeCell ref="A325:B325"/>
    <mergeCell ref="A326:B326"/>
    <mergeCell ref="A327:B327"/>
    <mergeCell ref="A328:B328"/>
    <mergeCell ref="A301:B301"/>
    <mergeCell ref="A302:B302"/>
    <mergeCell ref="A303:B303"/>
    <mergeCell ref="A304:B304"/>
    <mergeCell ref="A305:B305"/>
    <mergeCell ref="A306:B306"/>
    <mergeCell ref="A307:B307"/>
    <mergeCell ref="A308:A309"/>
    <mergeCell ref="A312:A314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33:A236"/>
    <mergeCell ref="A237:A240"/>
    <mergeCell ref="A241:B241"/>
    <mergeCell ref="A242:B242"/>
    <mergeCell ref="C242:Z242"/>
    <mergeCell ref="A243:B243"/>
    <mergeCell ref="A244:B244"/>
    <mergeCell ref="A245:B245"/>
    <mergeCell ref="A246:B246"/>
    <mergeCell ref="A216:B216"/>
    <mergeCell ref="A217:B217"/>
    <mergeCell ref="A218:B218"/>
    <mergeCell ref="A219:B219"/>
    <mergeCell ref="A220:B220"/>
    <mergeCell ref="A221:B221"/>
    <mergeCell ref="A222:B222"/>
    <mergeCell ref="A223:A225"/>
    <mergeCell ref="A226:A228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44:B144"/>
    <mergeCell ref="A145:A147"/>
    <mergeCell ref="A150:A152"/>
    <mergeCell ref="A156:A157"/>
    <mergeCell ref="A158:B158"/>
    <mergeCell ref="A159:B159"/>
    <mergeCell ref="C159:Z159"/>
    <mergeCell ref="A160:B160"/>
    <mergeCell ref="A161:B161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64:B64"/>
    <mergeCell ref="A65:A67"/>
    <mergeCell ref="A73:A75"/>
    <mergeCell ref="A76:B76"/>
    <mergeCell ref="A77:B77"/>
    <mergeCell ref="C77:Z77"/>
    <mergeCell ref="A78:B78"/>
    <mergeCell ref="A79:B79"/>
    <mergeCell ref="A80:B80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4"/>
  <sheetViews>
    <sheetView topLeftCell="A106"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27.85546875" customWidth="1"/>
  </cols>
  <sheetData>
    <row r="1" spans="1:26" ht="15" customHeight="1" x14ac:dyDescent="0.2">
      <c r="A1" s="291" t="s">
        <v>0</v>
      </c>
      <c r="B1" s="292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7</v>
      </c>
      <c r="I1" s="191" t="s">
        <v>8</v>
      </c>
      <c r="J1" s="217" t="s">
        <v>6</v>
      </c>
      <c r="K1" s="18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2">
      <c r="A2" s="293"/>
      <c r="B2" s="294"/>
      <c r="C2" s="121"/>
      <c r="D2" s="142"/>
      <c r="E2" s="142"/>
      <c r="F2" s="81"/>
      <c r="G2" s="77"/>
      <c r="H2" s="258"/>
      <c r="I2" s="258"/>
      <c r="J2" s="112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295" t="s">
        <v>9</v>
      </c>
      <c r="B3" s="296"/>
      <c r="C3" s="271">
        <v>0.45</v>
      </c>
      <c r="D3" s="125">
        <v>0.65</v>
      </c>
      <c r="E3" s="125">
        <v>0.65</v>
      </c>
      <c r="F3" s="125">
        <v>0.85</v>
      </c>
      <c r="G3" s="125">
        <v>0.65</v>
      </c>
      <c r="H3" s="125">
        <v>0.75</v>
      </c>
      <c r="I3" s="125">
        <v>0.85</v>
      </c>
      <c r="J3" s="69">
        <v>0.85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297" t="s">
        <v>10</v>
      </c>
      <c r="B4" s="298"/>
      <c r="C4" s="44">
        <v>0.2</v>
      </c>
      <c r="D4" s="158">
        <v>0.3</v>
      </c>
      <c r="E4" s="158">
        <v>0.3</v>
      </c>
      <c r="F4" s="158">
        <v>0.45</v>
      </c>
      <c r="G4" s="158">
        <v>0.3</v>
      </c>
      <c r="H4" s="158">
        <v>0.35</v>
      </c>
      <c r="I4" s="158">
        <v>0.45</v>
      </c>
      <c r="J4" s="2">
        <v>0.45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299" t="s">
        <v>11</v>
      </c>
      <c r="B5" s="300"/>
      <c r="C5" s="66">
        <v>38.700000000000003</v>
      </c>
      <c r="D5" s="274">
        <v>47.5</v>
      </c>
      <c r="E5" s="274">
        <v>40.799999999999997</v>
      </c>
      <c r="F5" s="274">
        <v>53.7</v>
      </c>
      <c r="G5" s="274">
        <v>16.100000000000001</v>
      </c>
      <c r="H5" s="274">
        <v>41.2</v>
      </c>
      <c r="I5" s="274">
        <v>102.5</v>
      </c>
      <c r="J5" s="267">
        <v>40.1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01" t="s">
        <v>12</v>
      </c>
      <c r="B6" s="302"/>
      <c r="C6" s="222">
        <v>48.3</v>
      </c>
      <c r="D6" s="162">
        <v>59.4</v>
      </c>
      <c r="E6" s="162">
        <v>51</v>
      </c>
      <c r="F6" s="162">
        <v>67.2</v>
      </c>
      <c r="G6" s="162">
        <v>20.100000000000001</v>
      </c>
      <c r="H6" s="162">
        <v>51.5</v>
      </c>
      <c r="I6" s="162">
        <v>128.1</v>
      </c>
      <c r="J6" s="262">
        <v>50.1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295" t="s">
        <v>13</v>
      </c>
      <c r="B7" s="296"/>
      <c r="C7" s="271">
        <f>C5*C13</f>
        <v>38.700000000000003</v>
      </c>
      <c r="D7" s="125">
        <f>D5*D13</f>
        <v>47.5</v>
      </c>
      <c r="E7" s="125">
        <f>E5*E13</f>
        <v>40.799999999999997</v>
      </c>
      <c r="F7" s="125">
        <f>F5*F13</f>
        <v>53.7</v>
      </c>
      <c r="G7" s="125">
        <f>(2.5*G5)*G13</f>
        <v>40.25</v>
      </c>
      <c r="H7" s="125">
        <f>H5*H13</f>
        <v>41.2</v>
      </c>
      <c r="I7" s="125">
        <f>I5*I13</f>
        <v>102.5</v>
      </c>
      <c r="J7" s="69">
        <f>(J5*J13)*J14</f>
        <v>40.1</v>
      </c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297" t="s">
        <v>14</v>
      </c>
      <c r="B8" s="298"/>
      <c r="C8" s="44">
        <f>C6*C13</f>
        <v>48.3</v>
      </c>
      <c r="D8" s="158">
        <f>D6*D13</f>
        <v>59.4</v>
      </c>
      <c r="E8" s="158">
        <f>E6*E13</f>
        <v>51</v>
      </c>
      <c r="F8" s="158">
        <f>F6*F13</f>
        <v>67.2</v>
      </c>
      <c r="G8" s="158">
        <f>(2.5*G6)*G13</f>
        <v>50.25</v>
      </c>
      <c r="H8" s="158">
        <v>46.8</v>
      </c>
      <c r="I8" s="158">
        <f>I6*I13</f>
        <v>128.1</v>
      </c>
      <c r="J8" s="2">
        <v>50.1</v>
      </c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03" t="s">
        <v>15</v>
      </c>
      <c r="B9" s="304"/>
      <c r="C9" s="82">
        <v>36</v>
      </c>
      <c r="D9" s="169">
        <v>50</v>
      </c>
      <c r="E9" s="169">
        <v>25</v>
      </c>
      <c r="F9" s="169">
        <v>24</v>
      </c>
      <c r="G9" s="169">
        <v>100</v>
      </c>
      <c r="H9" s="169" t="s">
        <v>16</v>
      </c>
      <c r="I9" s="169">
        <v>40</v>
      </c>
      <c r="J9" s="130">
        <v>40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05" t="s">
        <v>17</v>
      </c>
      <c r="B10" s="306"/>
      <c r="C10" s="149">
        <v>360</v>
      </c>
      <c r="D10" s="243">
        <v>400</v>
      </c>
      <c r="E10" s="243">
        <v>275</v>
      </c>
      <c r="F10" s="243">
        <v>168</v>
      </c>
      <c r="G10" s="243">
        <v>600</v>
      </c>
      <c r="H10" s="243" t="s">
        <v>18</v>
      </c>
      <c r="I10" s="243">
        <v>280</v>
      </c>
      <c r="J10" s="230">
        <v>320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07" t="s">
        <v>19</v>
      </c>
      <c r="B11" s="308"/>
      <c r="C11" s="60">
        <v>468</v>
      </c>
      <c r="D11" s="224">
        <v>500</v>
      </c>
      <c r="E11" s="224">
        <v>350</v>
      </c>
      <c r="F11" s="224">
        <v>216</v>
      </c>
      <c r="G11" s="224">
        <v>800</v>
      </c>
      <c r="H11" s="224" t="s">
        <v>18</v>
      </c>
      <c r="I11" s="224">
        <v>360</v>
      </c>
      <c r="J11" s="163">
        <v>400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09" t="s">
        <v>20</v>
      </c>
      <c r="B12" s="31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800</v>
      </c>
      <c r="I12" s="178">
        <v>600</v>
      </c>
      <c r="J12" s="237">
        <v>600</v>
      </c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11" t="s">
        <v>21</v>
      </c>
      <c r="B13" s="31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284">
        <v>1</v>
      </c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13" t="s">
        <v>22</v>
      </c>
      <c r="B14" s="314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280">
        <v>1</v>
      </c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15" t="s">
        <v>23</v>
      </c>
      <c r="B15" s="316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3</v>
      </c>
      <c r="I15" s="256">
        <v>1.5</v>
      </c>
      <c r="J15" s="102">
        <v>1.5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17" t="s">
        <v>24</v>
      </c>
      <c r="B16" s="318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 t="s">
        <v>236</v>
      </c>
      <c r="I16" s="200">
        <v>0.83</v>
      </c>
      <c r="J16" s="199">
        <v>0.83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295" t="s">
        <v>25</v>
      </c>
      <c r="B17" s="296"/>
      <c r="C17" s="271">
        <f>(C5*C9)/(((C9/C14)*C49)+((C9-(C9/C14))*(60/C12)))</f>
        <v>300.49411764705883</v>
      </c>
      <c r="D17" s="125">
        <f>(D5*D12)/60</f>
        <v>514.58333333333337</v>
      </c>
      <c r="E17" s="125">
        <f>(E5*E12)/60</f>
        <v>374</v>
      </c>
      <c r="F17" s="125">
        <f>(F5*F9)/(((F9/F14)*F49)+((F9-(F9/F14))*(60/F12)))</f>
        <v>596.66666666666674</v>
      </c>
      <c r="G17" s="125" t="s">
        <v>26</v>
      </c>
      <c r="H17" s="125">
        <f>(H5*H12)/60</f>
        <v>549.33333333333337</v>
      </c>
      <c r="I17" s="125">
        <f>(I5*I12)/60</f>
        <v>1025</v>
      </c>
      <c r="J17" s="69">
        <f>((7*J7)+(J7*J45))/((60/J12)*8)</f>
        <v>601.5</v>
      </c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297" t="s">
        <v>27</v>
      </c>
      <c r="B18" s="298"/>
      <c r="C18" s="44">
        <f>(C6*C9)/(((C9/C14)*C49)+((C9-(C9/C14))*(60/C12)))</f>
        <v>375.03529411764703</v>
      </c>
      <c r="D18" s="158">
        <f>(D6*D12)/60</f>
        <v>643.5</v>
      </c>
      <c r="E18" s="158">
        <f>(E6*E12)/60</f>
        <v>467.5</v>
      </c>
      <c r="F18" s="158">
        <f>(F6*F9)/(((F9/F14)*F49)+((F9-(F9/F14))*(60/F12)))</f>
        <v>746.66666666666674</v>
      </c>
      <c r="G18" s="158" t="s">
        <v>26</v>
      </c>
      <c r="H18" s="158">
        <f>(H6*H12)/60</f>
        <v>686.66666666666663</v>
      </c>
      <c r="I18" s="158">
        <f>(I6*I12)/60</f>
        <v>1281</v>
      </c>
      <c r="J18" s="2">
        <f>((7*J8)+(J8*J45))/((60/J12)*8)</f>
        <v>751.5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299" t="s">
        <v>28</v>
      </c>
      <c r="B19" s="300"/>
      <c r="C19" s="66">
        <f>(C5*C9)/((((C9/C14)*C49)+((C9-(C9/C14))*(60/C12)))+C15)</f>
        <v>261.07666098807493</v>
      </c>
      <c r="D19" s="274">
        <f>(D5*D9) / ((D9/(D12/60))+D15)</f>
        <v>388.36477987421387</v>
      </c>
      <c r="E19" s="274">
        <f>(E5*E9) / ((E9/(E12/60))+E15)</f>
        <v>297.61273209549063</v>
      </c>
      <c r="F19" s="274">
        <f>(F5*F9)/((((F9/F14)*F49)+((F9-(F9/F14))*(60/F12)))+F15)</f>
        <v>450.62937062937067</v>
      </c>
      <c r="G19" s="274" t="s">
        <v>26</v>
      </c>
      <c r="H19" s="274">
        <f>(H5*30) / ((((60/H12)*30)+(100/30))+H15)</f>
        <v>144</v>
      </c>
      <c r="I19" s="274">
        <f>(I5*(I9/I62)) / (((I9/I62)/(I12/60))+I15)</f>
        <v>585.71428571428567</v>
      </c>
      <c r="J19" s="267">
        <v>416.73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01" t="s">
        <v>29</v>
      </c>
      <c r="B20" s="302"/>
      <c r="C20" s="222">
        <f>(C6*C9)/((((C9/C14)*C49)+((C9-(C9/C14))*(60/C12)))+C15)</f>
        <v>325.83986371379893</v>
      </c>
      <c r="D20" s="162">
        <f>(D6*D9) / ((D9/(D12/60))+D15)</f>
        <v>485.66037735849062</v>
      </c>
      <c r="E20" s="162">
        <f>(E6*E9) / ((E9/(E12/60))+E15)</f>
        <v>372.01591511936334</v>
      </c>
      <c r="F20" s="162">
        <f>(F6*F9)/((((F9/F14)*F49)+((F9-(F9/F14))*(60/F12)))+F15)</f>
        <v>563.91608391608395</v>
      </c>
      <c r="G20" s="162" t="s">
        <v>26</v>
      </c>
      <c r="H20" s="162">
        <f>(H6*40) / ((((60/H12)*40)+(100/30))+H15)</f>
        <v>220.71428571428569</v>
      </c>
      <c r="I20" s="162">
        <f>(I6*(I9/I62)) / (((I9/I62)/(I12/60))+I15)</f>
        <v>732</v>
      </c>
      <c r="J20" s="262">
        <v>520.91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295" t="s">
        <v>30</v>
      </c>
      <c r="B21" s="296"/>
      <c r="C21" s="271">
        <f>(C5*C9)/((((C9/C14)*C49)+((C9-(C9/C14))*(60/C12)))+C16)</f>
        <v>277.17851329354312</v>
      </c>
      <c r="D21" s="125">
        <f>(D5*D9) / ((D9/(D12/60))+D16)</f>
        <v>436.14917361209211</v>
      </c>
      <c r="E21" s="125">
        <f>(E5*E9) / ((E9/(E12/60))+E16)</f>
        <v>327.20909886264212</v>
      </c>
      <c r="F21" s="125">
        <f>(F5*F9)/((((F9/F14)*F49)+((F9-(F9/F14))*(60/F12)))+F16)</f>
        <v>505.41176470588238</v>
      </c>
      <c r="G21" s="125" t="s">
        <v>26</v>
      </c>
      <c r="H21" s="125">
        <f>(H5*29) / (((60/H12)*29)+(100/30))</f>
        <v>216.90771558245089</v>
      </c>
      <c r="I21" s="125">
        <f>(I5*(I9/I62)) / (((I9/I62)/(I12/60))+I16)</f>
        <v>724.38162544169609</v>
      </c>
      <c r="J21" s="69">
        <v>474.53</v>
      </c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297" t="s">
        <v>31</v>
      </c>
      <c r="B22" s="298"/>
      <c r="C22" s="44">
        <f>(C6*C9)/((((C9/C14)*C49)+((C9-(C9/C14))*(60/C12)))+C16)</f>
        <v>345.93597395550734</v>
      </c>
      <c r="D22" s="158">
        <f>(D6*D9) / ((D9/(D12/60))+D16)</f>
        <v>545.41601921175311</v>
      </c>
      <c r="E22" s="158">
        <f>(E6*E9) / ((E9/(E12/60))+E16)</f>
        <v>409.01137357830265</v>
      </c>
      <c r="F22" s="158">
        <f>(F6*F9)/((((F9/F14)*F49)+((F9-(F9/F14))*(60/F12)))+F16)</f>
        <v>632.47058823529414</v>
      </c>
      <c r="G22" s="158" t="s">
        <v>26</v>
      </c>
      <c r="H22" s="158">
        <f>(H6*39) / (((60/H12)*39)+(100/30))</f>
        <v>320.93209054593876</v>
      </c>
      <c r="I22" s="158">
        <f>(I6*(I9/I62)) / (((I9/I62)/(I12/60))+I16)</f>
        <v>905.30035335689047</v>
      </c>
      <c r="J22" s="2">
        <v>593.16999999999996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19" t="s">
        <v>32</v>
      </c>
      <c r="B23" s="320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40" t="s">
        <v>35</v>
      </c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1" t="s">
        <v>33</v>
      </c>
      <c r="B24" s="322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255" t="s">
        <v>35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23" t="s">
        <v>34</v>
      </c>
      <c r="B25" s="324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33" t="s">
        <v>36</v>
      </c>
      <c r="I25" s="117">
        <v>1</v>
      </c>
      <c r="J25" s="59" t="s">
        <v>35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25" t="s">
        <v>37</v>
      </c>
      <c r="B26" s="326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35</v>
      </c>
      <c r="I26" s="176">
        <v>35</v>
      </c>
      <c r="J26" s="214">
        <v>22.5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25" t="s">
        <v>38</v>
      </c>
      <c r="B27" s="326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5</v>
      </c>
      <c r="I27" s="176">
        <v>5</v>
      </c>
      <c r="J27" s="214">
        <v>8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25" t="s">
        <v>39</v>
      </c>
      <c r="B28" s="326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214">
        <v>6.5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25" t="s">
        <v>40</v>
      </c>
      <c r="B29" s="326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1.9</v>
      </c>
      <c r="I29" s="176">
        <v>2.75</v>
      </c>
      <c r="J29" s="214">
        <v>2.9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25" t="s">
        <v>41</v>
      </c>
      <c r="B30" s="326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3</v>
      </c>
      <c r="I30" s="176">
        <v>4.0999999999999996</v>
      </c>
      <c r="J30" s="214">
        <v>7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25" t="s">
        <v>42</v>
      </c>
      <c r="B31" s="326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0.1</v>
      </c>
      <c r="I31" s="176" t="s">
        <v>237</v>
      </c>
      <c r="J31" s="214">
        <v>0.35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25" t="s">
        <v>43</v>
      </c>
      <c r="B32" s="326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214">
        <v>4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25" t="s">
        <v>44</v>
      </c>
      <c r="B33" s="326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214">
        <v>0.2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" customHeight="1" x14ac:dyDescent="0.2">
      <c r="A34" s="325" t="s">
        <v>45</v>
      </c>
      <c r="B34" s="326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15</v>
      </c>
      <c r="J34" s="214">
        <v>12.5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" customHeight="1" x14ac:dyDescent="0.2">
      <c r="A35" s="325" t="s">
        <v>46</v>
      </c>
      <c r="B35" s="326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12.5</v>
      </c>
      <c r="J35" s="214">
        <v>12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" customHeight="1" x14ac:dyDescent="0.2">
      <c r="A36" s="325" t="s">
        <v>47</v>
      </c>
      <c r="B36" s="326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0.2</v>
      </c>
      <c r="I36" s="176">
        <v>1.6</v>
      </c>
      <c r="J36" s="214">
        <v>1.5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" customHeight="1" x14ac:dyDescent="0.2">
      <c r="A37" s="325" t="s">
        <v>48</v>
      </c>
      <c r="B37" s="326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1.5</v>
      </c>
      <c r="I37" s="176">
        <v>3.6</v>
      </c>
      <c r="J37" s="214">
        <v>3.5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" customHeight="1" x14ac:dyDescent="0.2">
      <c r="A38" s="325" t="s">
        <v>49</v>
      </c>
      <c r="B38" s="326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0.15</v>
      </c>
      <c r="I38" s="176" t="s">
        <v>238</v>
      </c>
      <c r="J38" s="214">
        <v>0.5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" customHeight="1" x14ac:dyDescent="0.2">
      <c r="A39" s="325" t="s">
        <v>50</v>
      </c>
      <c r="B39" s="326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15</v>
      </c>
      <c r="I39" s="176">
        <v>25</v>
      </c>
      <c r="J39" s="214">
        <v>45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" customHeight="1" x14ac:dyDescent="0.2">
      <c r="A40" s="325" t="s">
        <v>51</v>
      </c>
      <c r="B40" s="326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45</v>
      </c>
      <c r="I40" s="176">
        <v>100</v>
      </c>
      <c r="J40" s="214">
        <v>90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25" t="s">
        <v>52</v>
      </c>
      <c r="B41" s="326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214" t="s">
        <v>53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25" t="s">
        <v>54</v>
      </c>
      <c r="B42" s="326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214" t="s">
        <v>53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25" t="s">
        <v>55</v>
      </c>
      <c r="B43" s="326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214" t="s">
        <v>53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27" t="s">
        <v>56</v>
      </c>
      <c r="B44" s="328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 t="s">
        <v>53</v>
      </c>
      <c r="I44" s="128" t="s">
        <v>53</v>
      </c>
      <c r="J44" s="96">
        <v>1</v>
      </c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27" t="s">
        <v>57</v>
      </c>
      <c r="B45" s="328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 t="s">
        <v>53</v>
      </c>
      <c r="I45" s="128" t="s">
        <v>53</v>
      </c>
      <c r="J45" s="96">
        <v>5</v>
      </c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29" t="s">
        <v>58</v>
      </c>
      <c r="B46" s="33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 t="s">
        <v>53</v>
      </c>
      <c r="I46" s="40" t="s">
        <v>53</v>
      </c>
      <c r="J46" s="277" t="s">
        <v>35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29" t="s">
        <v>59</v>
      </c>
      <c r="B47" s="33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 t="s">
        <v>53</v>
      </c>
      <c r="I47" s="40" t="s">
        <v>53</v>
      </c>
      <c r="J47" s="277" t="s">
        <v>53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31" t="s">
        <v>60</v>
      </c>
      <c r="B48" s="332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277" t="s">
        <v>53</v>
      </c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33" t="s">
        <v>62</v>
      </c>
      <c r="B49" s="334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0.25</v>
      </c>
      <c r="I49" s="218">
        <v>0.15</v>
      </c>
      <c r="J49" s="277">
        <v>0.15</v>
      </c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35" t="s">
        <v>63</v>
      </c>
      <c r="B50" s="33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96" t="s">
        <v>53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35" t="s">
        <v>64</v>
      </c>
      <c r="B51" s="33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96" t="s">
        <v>53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33" t="s">
        <v>65</v>
      </c>
      <c r="B52" s="334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277" t="s">
        <v>53</v>
      </c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33" t="s">
        <v>66</v>
      </c>
      <c r="B53" s="334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277" t="s">
        <v>53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29" t="s">
        <v>67</v>
      </c>
      <c r="B54" s="33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277" t="s">
        <v>68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29" t="s">
        <v>69</v>
      </c>
      <c r="B55" s="330"/>
      <c r="C55" s="79">
        <v>2.5</v>
      </c>
      <c r="D55" s="40">
        <v>2.5</v>
      </c>
      <c r="E55" s="40">
        <v>3</v>
      </c>
      <c r="F55" s="40">
        <v>2.5</v>
      </c>
      <c r="G55" s="40">
        <v>2.5</v>
      </c>
      <c r="H55" s="40" t="s">
        <v>70</v>
      </c>
      <c r="I55" s="40">
        <v>2.5</v>
      </c>
      <c r="J55" s="277" t="s">
        <v>70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27" t="s">
        <v>71</v>
      </c>
      <c r="B56" s="328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96" t="s">
        <v>72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27" t="s">
        <v>73</v>
      </c>
      <c r="B57" s="328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96" t="s">
        <v>53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29" t="s">
        <v>75</v>
      </c>
      <c r="B58" s="33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277" t="s">
        <v>68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33" t="s">
        <v>76</v>
      </c>
      <c r="B59" s="337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88">
        <v>0</v>
      </c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29" t="s">
        <v>77</v>
      </c>
      <c r="B60" s="33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277" t="s">
        <v>72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29" t="s">
        <v>78</v>
      </c>
      <c r="B61" s="33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277" t="s">
        <v>72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38" t="s">
        <v>79</v>
      </c>
      <c r="B62" s="339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94">
        <v>1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40"/>
      <c r="B63" s="340"/>
      <c r="C63" s="286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" customHeight="1" x14ac:dyDescent="0.2">
      <c r="A64" s="341" t="s">
        <v>80</v>
      </c>
      <c r="B64" s="342"/>
      <c r="C64" s="165" t="s">
        <v>81</v>
      </c>
      <c r="D64" s="193" t="s">
        <v>82</v>
      </c>
      <c r="E64" s="193" t="s">
        <v>83</v>
      </c>
      <c r="F64" s="193" t="s">
        <v>84</v>
      </c>
      <c r="G64" s="193" t="s">
        <v>85</v>
      </c>
      <c r="H64" s="20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" customHeight="1" x14ac:dyDescent="0.2">
      <c r="A65" s="388" t="s">
        <v>86</v>
      </c>
      <c r="B65" s="63" t="s">
        <v>87</v>
      </c>
      <c r="C65" s="238">
        <v>0.15</v>
      </c>
      <c r="D65" s="43">
        <v>0.2</v>
      </c>
      <c r="E65" s="43">
        <v>0.25</v>
      </c>
      <c r="F65" s="43">
        <v>0.3</v>
      </c>
      <c r="G65" s="43">
        <v>0.35</v>
      </c>
      <c r="H65" s="176"/>
      <c r="I65" s="202"/>
      <c r="J65" s="202"/>
      <c r="K65" s="202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" customHeight="1" x14ac:dyDescent="0.2">
      <c r="A66" s="388"/>
      <c r="B66" s="63" t="s">
        <v>88</v>
      </c>
      <c r="C66" s="238">
        <v>0.15</v>
      </c>
      <c r="D66" s="43">
        <v>0.2</v>
      </c>
      <c r="E66" s="43">
        <v>0.25</v>
      </c>
      <c r="F66" s="43">
        <v>0.3</v>
      </c>
      <c r="G66" s="43">
        <v>0.35</v>
      </c>
      <c r="H66" s="176"/>
      <c r="I66" s="202"/>
      <c r="J66" s="202"/>
      <c r="K66" s="202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" customHeight="1" x14ac:dyDescent="0.2">
      <c r="A67" s="388"/>
      <c r="B67" s="63" t="s">
        <v>89</v>
      </c>
      <c r="C67" s="238">
        <v>-0.6</v>
      </c>
      <c r="D67" s="43">
        <v>-0.56999999999999995</v>
      </c>
      <c r="E67" s="43">
        <v>-0.74</v>
      </c>
      <c r="F67" s="43">
        <v>-0.81</v>
      </c>
      <c r="G67" s="43">
        <v>-0.9</v>
      </c>
      <c r="H67" s="176"/>
      <c r="I67" s="202"/>
      <c r="J67" s="202"/>
      <c r="K67" s="202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" customHeight="1" x14ac:dyDescent="0.2">
      <c r="A68" s="136" t="s">
        <v>90</v>
      </c>
      <c r="B68" s="89" t="s">
        <v>91</v>
      </c>
      <c r="C68" s="41">
        <v>0.25</v>
      </c>
      <c r="D68" s="154">
        <v>0.3</v>
      </c>
      <c r="E68" s="154">
        <v>0.35</v>
      </c>
      <c r="F68" s="154">
        <v>0.4</v>
      </c>
      <c r="G68" s="154">
        <v>0.45</v>
      </c>
      <c r="H68" s="17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" customHeight="1" x14ac:dyDescent="0.2">
      <c r="A69" s="12" t="s">
        <v>92</v>
      </c>
      <c r="B69" s="63" t="s">
        <v>93</v>
      </c>
      <c r="C69" s="238">
        <v>0.15</v>
      </c>
      <c r="D69" s="43">
        <v>0.17499999999999999</v>
      </c>
      <c r="E69" s="43">
        <v>0.2</v>
      </c>
      <c r="F69" s="43">
        <v>0.22500000000000001</v>
      </c>
      <c r="G69" s="43">
        <v>0.25</v>
      </c>
      <c r="H69" s="176"/>
      <c r="I69" s="202"/>
      <c r="J69" s="202"/>
      <c r="K69" s="202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" customHeight="1" x14ac:dyDescent="0.2">
      <c r="A70" s="136" t="s">
        <v>94</v>
      </c>
      <c r="B70" s="89" t="s">
        <v>95</v>
      </c>
      <c r="C70" s="41">
        <v>0.4</v>
      </c>
      <c r="D70" s="154">
        <v>0.5</v>
      </c>
      <c r="E70" s="154">
        <v>0.6</v>
      </c>
      <c r="F70" s="154">
        <v>0.7</v>
      </c>
      <c r="G70" s="154">
        <v>0.8</v>
      </c>
      <c r="H70" s="17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" customHeight="1" x14ac:dyDescent="0.2">
      <c r="A71" s="12" t="s">
        <v>96</v>
      </c>
      <c r="B71" s="63" t="s">
        <v>97</v>
      </c>
      <c r="C71" s="238">
        <v>-0.5</v>
      </c>
      <c r="D71" s="43">
        <v>-0.6</v>
      </c>
      <c r="E71" s="43">
        <v>-0.7</v>
      </c>
      <c r="F71" s="43">
        <v>-0.8</v>
      </c>
      <c r="G71" s="43">
        <v>-0.9</v>
      </c>
      <c r="H71" s="176"/>
      <c r="I71" s="202"/>
      <c r="J71" s="202"/>
      <c r="K71" s="202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" customHeight="1" x14ac:dyDescent="0.2">
      <c r="A72" s="136" t="s">
        <v>98</v>
      </c>
      <c r="B72" s="89" t="s">
        <v>99</v>
      </c>
      <c r="C72" s="41">
        <v>-0.3</v>
      </c>
      <c r="D72" s="154">
        <v>-0.4</v>
      </c>
      <c r="E72" s="154">
        <v>-0.5</v>
      </c>
      <c r="F72" s="154">
        <v>-0.6</v>
      </c>
      <c r="G72" s="154">
        <v>-0.7</v>
      </c>
      <c r="H72" s="17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" customHeight="1" x14ac:dyDescent="0.2">
      <c r="A73" s="388" t="s">
        <v>100</v>
      </c>
      <c r="B73" s="63" t="s">
        <v>101</v>
      </c>
      <c r="C73" s="238">
        <v>0.25</v>
      </c>
      <c r="D73" s="43">
        <v>0.35</v>
      </c>
      <c r="E73" s="43">
        <v>0.45</v>
      </c>
      <c r="F73" s="43">
        <v>0.55000000000000004</v>
      </c>
      <c r="G73" s="43">
        <v>0.65</v>
      </c>
      <c r="H73" s="17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" customHeight="1" x14ac:dyDescent="0.2">
      <c r="A74" s="388"/>
      <c r="B74" s="63" t="s">
        <v>102</v>
      </c>
      <c r="C74" s="238">
        <v>-0.6</v>
      </c>
      <c r="D74" s="43">
        <v>-0.55000000000000004</v>
      </c>
      <c r="E74" s="43">
        <v>-0.5</v>
      </c>
      <c r="F74" s="43">
        <v>-0.45</v>
      </c>
      <c r="G74" s="43">
        <v>-0.4</v>
      </c>
      <c r="H74" s="17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" customHeight="1" x14ac:dyDescent="0.2">
      <c r="A75" s="388"/>
      <c r="B75" s="63" t="s">
        <v>103</v>
      </c>
      <c r="C75" s="238">
        <v>0.5</v>
      </c>
      <c r="D75" s="43">
        <v>0.6</v>
      </c>
      <c r="E75" s="43">
        <v>0.7</v>
      </c>
      <c r="F75" s="43">
        <v>0.8</v>
      </c>
      <c r="G75" s="43">
        <v>0.9</v>
      </c>
      <c r="H75" s="17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" customHeight="1" x14ac:dyDescent="0.2">
      <c r="A76" s="344"/>
      <c r="B76" s="344"/>
      <c r="C76" s="159"/>
      <c r="D76" s="181"/>
      <c r="E76" s="181"/>
      <c r="F76" s="181"/>
      <c r="G76" s="181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5" customHeight="1" x14ac:dyDescent="0.2">
      <c r="A77" s="345"/>
      <c r="B77" s="346"/>
      <c r="C77" s="347"/>
      <c r="D77" s="347"/>
      <c r="E77" s="347"/>
      <c r="F77" s="347"/>
      <c r="G77" s="347"/>
      <c r="H77" s="347"/>
      <c r="I77" s="347"/>
      <c r="J77" s="347"/>
      <c r="K77" s="347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</row>
    <row r="78" spans="1:26" ht="15" customHeight="1" x14ac:dyDescent="0.2">
      <c r="A78" s="349" t="s">
        <v>104</v>
      </c>
      <c r="B78" s="350"/>
      <c r="C78" s="253" t="s">
        <v>105</v>
      </c>
      <c r="D78" s="48" t="s">
        <v>106</v>
      </c>
      <c r="E78" s="28" t="s">
        <v>107</v>
      </c>
      <c r="F78" s="28" t="s">
        <v>108</v>
      </c>
      <c r="G78" s="98" t="s">
        <v>109</v>
      </c>
      <c r="H78" s="46" t="s">
        <v>110</v>
      </c>
      <c r="I78" s="229" t="s">
        <v>112</v>
      </c>
      <c r="J78" s="137" t="s">
        <v>113</v>
      </c>
      <c r="K78" s="137" t="s">
        <v>114</v>
      </c>
      <c r="L78" s="137" t="s">
        <v>115</v>
      </c>
      <c r="M78" s="11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">
      <c r="A79" s="293"/>
      <c r="B79" s="294"/>
      <c r="C79" s="209"/>
      <c r="D79" s="276"/>
      <c r="E79" s="265"/>
      <c r="F79" s="90"/>
      <c r="G79" s="90"/>
      <c r="H79" s="105"/>
      <c r="I79" s="171"/>
      <c r="J79" s="138"/>
      <c r="K79" s="171"/>
      <c r="L79" s="17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5" customHeight="1" x14ac:dyDescent="0.2">
      <c r="A80" s="295" t="s">
        <v>9</v>
      </c>
      <c r="B80" s="296"/>
      <c r="C80" s="271">
        <v>0.5</v>
      </c>
      <c r="D80" s="125">
        <v>0.6</v>
      </c>
      <c r="E80" s="125">
        <v>1.1000000000000001</v>
      </c>
      <c r="F80" s="125">
        <v>1.2</v>
      </c>
      <c r="G80" s="125">
        <v>0.5</v>
      </c>
      <c r="H80" s="69">
        <v>1.2</v>
      </c>
      <c r="I80" s="125">
        <v>1</v>
      </c>
      <c r="J80" s="125">
        <v>1.1000000000000001</v>
      </c>
      <c r="K80" s="170">
        <v>0.9</v>
      </c>
      <c r="L80" s="170">
        <v>0.45</v>
      </c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04"/>
    </row>
    <row r="81" spans="1:26" ht="15" customHeight="1" x14ac:dyDescent="0.2">
      <c r="A81" s="297" t="s">
        <v>10</v>
      </c>
      <c r="B81" s="298"/>
      <c r="C81" s="44">
        <v>0.2</v>
      </c>
      <c r="D81" s="158">
        <v>0.25</v>
      </c>
      <c r="E81" s="158">
        <v>0.6</v>
      </c>
      <c r="F81" s="158">
        <v>0.7</v>
      </c>
      <c r="G81" s="158">
        <v>0.2</v>
      </c>
      <c r="H81" s="2">
        <v>0.7</v>
      </c>
      <c r="I81" s="158">
        <v>0.7</v>
      </c>
      <c r="J81" s="158">
        <v>0.6</v>
      </c>
      <c r="K81" s="103">
        <v>0.6</v>
      </c>
      <c r="L81" s="103">
        <v>0.25</v>
      </c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83"/>
    </row>
    <row r="82" spans="1:26" ht="15" customHeight="1" x14ac:dyDescent="0.2">
      <c r="A82" s="299" t="s">
        <v>11</v>
      </c>
      <c r="B82" s="300"/>
      <c r="C82" s="66">
        <v>58.8</v>
      </c>
      <c r="D82" s="274">
        <v>114.8</v>
      </c>
      <c r="E82" s="274">
        <v>77.2</v>
      </c>
      <c r="F82" s="274">
        <v>276.10000000000002</v>
      </c>
      <c r="G82" s="274">
        <v>420.2</v>
      </c>
      <c r="H82" s="267">
        <v>125.7</v>
      </c>
      <c r="I82" s="274">
        <v>424.9</v>
      </c>
      <c r="J82" s="35">
        <v>375.2</v>
      </c>
      <c r="K82" s="35">
        <v>93.7</v>
      </c>
      <c r="L82" s="35">
        <v>86.1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179"/>
    </row>
    <row r="83" spans="1:26" ht="15" customHeight="1" x14ac:dyDescent="0.2">
      <c r="A83" s="301" t="s">
        <v>12</v>
      </c>
      <c r="B83" s="302"/>
      <c r="C83" s="222">
        <v>73.5</v>
      </c>
      <c r="D83" s="162">
        <v>143.5</v>
      </c>
      <c r="E83" s="162">
        <v>96.5</v>
      </c>
      <c r="F83" s="162">
        <v>345.1</v>
      </c>
      <c r="G83" s="162">
        <v>490</v>
      </c>
      <c r="H83" s="262">
        <v>157.1</v>
      </c>
      <c r="I83" s="162">
        <v>531.1</v>
      </c>
      <c r="J83" s="68">
        <v>469</v>
      </c>
      <c r="K83" s="68">
        <v>117.1</v>
      </c>
      <c r="L83" s="68">
        <v>107.7</v>
      </c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129"/>
    </row>
    <row r="84" spans="1:26" ht="15" customHeight="1" x14ac:dyDescent="0.2">
      <c r="A84" s="295" t="s">
        <v>13</v>
      </c>
      <c r="B84" s="296"/>
      <c r="C84" s="271">
        <f>C82*C90</f>
        <v>58.8</v>
      </c>
      <c r="D84" s="125">
        <f>D82*D90</f>
        <v>114.8</v>
      </c>
      <c r="E84" s="125">
        <f>((E82*E90)*E123)*E142</f>
        <v>694.80000000000007</v>
      </c>
      <c r="F84" s="125">
        <f t="shared" ref="F84:L84" si="0">F82*F90</f>
        <v>276.10000000000002</v>
      </c>
      <c r="G84" s="125">
        <f t="shared" si="0"/>
        <v>420.2</v>
      </c>
      <c r="H84" s="69">
        <f t="shared" si="0"/>
        <v>125.7</v>
      </c>
      <c r="I84" s="125">
        <f t="shared" si="0"/>
        <v>424.9</v>
      </c>
      <c r="J84" s="125">
        <f t="shared" si="0"/>
        <v>375.2</v>
      </c>
      <c r="K84" s="125">
        <f t="shared" si="0"/>
        <v>562.20000000000005</v>
      </c>
      <c r="L84" s="125">
        <f t="shared" si="0"/>
        <v>86.1</v>
      </c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04"/>
    </row>
    <row r="85" spans="1:26" ht="15" customHeight="1" x14ac:dyDescent="0.2">
      <c r="A85" s="297" t="s">
        <v>14</v>
      </c>
      <c r="B85" s="298"/>
      <c r="C85" s="44">
        <f>C83*C90</f>
        <v>73.5</v>
      </c>
      <c r="D85" s="158">
        <f>D83*D90</f>
        <v>143.5</v>
      </c>
      <c r="E85" s="158">
        <f>((E83*E90)*E123)*E142</f>
        <v>868.5</v>
      </c>
      <c r="F85" s="158">
        <f t="shared" ref="F85:L85" si="1">F83*F90</f>
        <v>345.1</v>
      </c>
      <c r="G85" s="158">
        <f t="shared" si="1"/>
        <v>490</v>
      </c>
      <c r="H85" s="2">
        <f t="shared" si="1"/>
        <v>157.1</v>
      </c>
      <c r="I85" s="158">
        <f t="shared" si="1"/>
        <v>531.1</v>
      </c>
      <c r="J85" s="158">
        <f t="shared" si="1"/>
        <v>469</v>
      </c>
      <c r="K85" s="158">
        <f t="shared" si="1"/>
        <v>702.59999999999991</v>
      </c>
      <c r="L85" s="158">
        <f t="shared" si="1"/>
        <v>107.7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83"/>
    </row>
    <row r="86" spans="1:26" ht="15" customHeight="1" x14ac:dyDescent="0.2">
      <c r="A86" s="303" t="s">
        <v>15</v>
      </c>
      <c r="B86" s="304"/>
      <c r="C86" s="82">
        <v>15</v>
      </c>
      <c r="D86" s="169">
        <v>12</v>
      </c>
      <c r="E86" s="169">
        <v>18</v>
      </c>
      <c r="F86" s="169">
        <v>6</v>
      </c>
      <c r="G86" s="169">
        <v>3</v>
      </c>
      <c r="H86" s="130">
        <v>6</v>
      </c>
      <c r="I86" s="169">
        <v>3</v>
      </c>
      <c r="J86" s="151">
        <v>4</v>
      </c>
      <c r="K86" s="151">
        <v>4</v>
      </c>
      <c r="L86" s="151">
        <v>24</v>
      </c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5" customHeight="1" x14ac:dyDescent="0.2">
      <c r="A87" s="305" t="s">
        <v>17</v>
      </c>
      <c r="B87" s="306"/>
      <c r="C87" s="149">
        <v>90</v>
      </c>
      <c r="D87" s="243">
        <v>72</v>
      </c>
      <c r="E87" s="243">
        <v>72</v>
      </c>
      <c r="F87" s="243">
        <v>30</v>
      </c>
      <c r="G87" s="243">
        <v>12</v>
      </c>
      <c r="H87" s="230">
        <v>30</v>
      </c>
      <c r="I87" s="243">
        <v>21</v>
      </c>
      <c r="J87" s="234">
        <v>20</v>
      </c>
      <c r="K87" s="234">
        <v>24</v>
      </c>
      <c r="L87" s="234">
        <v>192</v>
      </c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5" customHeight="1" x14ac:dyDescent="0.2">
      <c r="A88" s="307" t="s">
        <v>19</v>
      </c>
      <c r="B88" s="308"/>
      <c r="C88" s="60">
        <v>112</v>
      </c>
      <c r="D88" s="224">
        <v>90</v>
      </c>
      <c r="E88" s="224">
        <v>90</v>
      </c>
      <c r="F88" s="224">
        <v>40</v>
      </c>
      <c r="G88" s="224">
        <v>24</v>
      </c>
      <c r="H88" s="163">
        <v>40</v>
      </c>
      <c r="I88" s="224">
        <v>33</v>
      </c>
      <c r="J88" s="215">
        <v>30</v>
      </c>
      <c r="K88" s="215">
        <v>36</v>
      </c>
      <c r="L88" s="215">
        <v>240</v>
      </c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spans="1:26" ht="15" customHeight="1" x14ac:dyDescent="0.2">
      <c r="A89" s="309" t="s">
        <v>20</v>
      </c>
      <c r="B89" s="310"/>
      <c r="C89" s="111">
        <v>500</v>
      </c>
      <c r="D89" s="178">
        <v>250</v>
      </c>
      <c r="E89" s="178">
        <v>550</v>
      </c>
      <c r="F89" s="178">
        <v>100</v>
      </c>
      <c r="G89" s="178">
        <v>60</v>
      </c>
      <c r="H89" s="237">
        <v>600</v>
      </c>
      <c r="I89" s="178">
        <v>100</v>
      </c>
      <c r="J89" s="207">
        <v>80</v>
      </c>
      <c r="K89" s="207">
        <v>75</v>
      </c>
      <c r="L89" s="207">
        <v>400</v>
      </c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5" customHeight="1" x14ac:dyDescent="0.2">
      <c r="A90" s="311" t="s">
        <v>21</v>
      </c>
      <c r="B90" s="312"/>
      <c r="C90" s="174">
        <v>1</v>
      </c>
      <c r="D90" s="64">
        <v>1</v>
      </c>
      <c r="E90" s="64">
        <v>1</v>
      </c>
      <c r="F90" s="64">
        <v>1</v>
      </c>
      <c r="G90" s="64">
        <v>1</v>
      </c>
      <c r="H90" s="284">
        <v>1</v>
      </c>
      <c r="I90" s="64">
        <v>1</v>
      </c>
      <c r="J90" s="245">
        <v>1</v>
      </c>
      <c r="K90" s="245">
        <v>6</v>
      </c>
      <c r="L90" s="245">
        <v>1</v>
      </c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</row>
    <row r="91" spans="1:26" ht="15" customHeight="1" x14ac:dyDescent="0.2">
      <c r="A91" s="313" t="s">
        <v>22</v>
      </c>
      <c r="B91" s="314"/>
      <c r="C91" s="251">
        <v>1</v>
      </c>
      <c r="D91" s="30">
        <v>1</v>
      </c>
      <c r="E91" s="30">
        <v>1</v>
      </c>
      <c r="F91" s="30">
        <v>1</v>
      </c>
      <c r="G91" s="30">
        <v>1</v>
      </c>
      <c r="H91" s="280">
        <v>1</v>
      </c>
      <c r="I91" s="30">
        <v>1</v>
      </c>
      <c r="J91" s="204">
        <v>1</v>
      </c>
      <c r="K91" s="204">
        <v>1</v>
      </c>
      <c r="L91" s="204">
        <v>1</v>
      </c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" customHeight="1" x14ac:dyDescent="0.2">
      <c r="A92" s="315" t="s">
        <v>23</v>
      </c>
      <c r="B92" s="316"/>
      <c r="C92" s="87">
        <v>0.7</v>
      </c>
      <c r="D92" s="256">
        <v>1.5</v>
      </c>
      <c r="E92" s="256">
        <v>1.5</v>
      </c>
      <c r="F92" s="256">
        <v>1.5</v>
      </c>
      <c r="G92" s="256">
        <v>1.5</v>
      </c>
      <c r="H92" s="102">
        <v>1.5</v>
      </c>
      <c r="I92" s="256">
        <v>1.5</v>
      </c>
      <c r="J92" s="124">
        <v>1.5</v>
      </c>
      <c r="K92" s="124">
        <v>1.5</v>
      </c>
      <c r="L92" s="124">
        <v>1.5</v>
      </c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ht="15" customHeight="1" x14ac:dyDescent="0.2">
      <c r="A93" s="317" t="s">
        <v>24</v>
      </c>
      <c r="B93" s="318"/>
      <c r="C93" s="186">
        <v>0.39</v>
      </c>
      <c r="D93" s="200">
        <v>0.84</v>
      </c>
      <c r="E93" s="200">
        <v>0.84</v>
      </c>
      <c r="F93" s="200">
        <v>0.84</v>
      </c>
      <c r="G93" s="200">
        <v>0.84</v>
      </c>
      <c r="H93" s="199">
        <v>0.84</v>
      </c>
      <c r="I93" s="200">
        <v>0.84</v>
      </c>
      <c r="J93" s="26">
        <v>0.84</v>
      </c>
      <c r="K93" s="26">
        <v>0.84</v>
      </c>
      <c r="L93" s="26">
        <v>0.84</v>
      </c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" customHeight="1" x14ac:dyDescent="0.2">
      <c r="A94" s="295" t="s">
        <v>25</v>
      </c>
      <c r="B94" s="296"/>
      <c r="C94" s="271">
        <f t="shared" ref="C94:J94" si="2">(C82*C89)/60</f>
        <v>490</v>
      </c>
      <c r="D94" s="125">
        <f t="shared" si="2"/>
        <v>478.33333333333331</v>
      </c>
      <c r="E94" s="125">
        <f t="shared" si="2"/>
        <v>707.66666666666663</v>
      </c>
      <c r="F94" s="125">
        <f t="shared" si="2"/>
        <v>460.16666666666674</v>
      </c>
      <c r="G94" s="125">
        <f t="shared" si="2"/>
        <v>420.2</v>
      </c>
      <c r="H94" s="69">
        <f t="shared" si="2"/>
        <v>1257</v>
      </c>
      <c r="I94" s="125">
        <f t="shared" si="2"/>
        <v>708.16666666666663</v>
      </c>
      <c r="J94" s="170">
        <f t="shared" si="2"/>
        <v>500.26666666666665</v>
      </c>
      <c r="K94" s="170">
        <f>((K82*K90)*K89)/60</f>
        <v>702.75</v>
      </c>
      <c r="L94" s="170">
        <f>(L82*L89)/60</f>
        <v>574</v>
      </c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04"/>
    </row>
    <row r="95" spans="1:26" ht="15" customHeight="1" x14ac:dyDescent="0.2">
      <c r="A95" s="297" t="s">
        <v>27</v>
      </c>
      <c r="B95" s="298"/>
      <c r="C95" s="44">
        <f t="shared" ref="C95:J95" si="3">(C83*C89)/60</f>
        <v>612.5</v>
      </c>
      <c r="D95" s="158">
        <f t="shared" si="3"/>
        <v>597.91666666666663</v>
      </c>
      <c r="E95" s="158">
        <f t="shared" si="3"/>
        <v>884.58333333333337</v>
      </c>
      <c r="F95" s="158">
        <f t="shared" si="3"/>
        <v>575.16666666666663</v>
      </c>
      <c r="G95" s="158">
        <f t="shared" si="3"/>
        <v>490</v>
      </c>
      <c r="H95" s="2">
        <f t="shared" si="3"/>
        <v>1571</v>
      </c>
      <c r="I95" s="158">
        <f t="shared" si="3"/>
        <v>885.16666666666663</v>
      </c>
      <c r="J95" s="103">
        <f t="shared" si="3"/>
        <v>625.33333333333337</v>
      </c>
      <c r="K95" s="103">
        <f>((K83*K90)*K89)/60</f>
        <v>878.24999999999989</v>
      </c>
      <c r="L95" s="103">
        <f>(L83*L89)/60</f>
        <v>718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83"/>
    </row>
    <row r="96" spans="1:26" ht="15" customHeight="1" x14ac:dyDescent="0.2">
      <c r="A96" s="299" t="s">
        <v>28</v>
      </c>
      <c r="B96" s="300"/>
      <c r="C96" s="66">
        <f t="shared" ref="C96:J96" si="4">(C82*C86) / (((60/C89)*C86)+C92)</f>
        <v>352.8</v>
      </c>
      <c r="D96" s="274">
        <f t="shared" si="4"/>
        <v>314.52054794520546</v>
      </c>
      <c r="E96" s="274">
        <f t="shared" si="4"/>
        <v>401.1968503937008</v>
      </c>
      <c r="F96" s="274">
        <f t="shared" si="4"/>
        <v>324.82352941176475</v>
      </c>
      <c r="G96" s="274">
        <f t="shared" si="4"/>
        <v>280.13333333333333</v>
      </c>
      <c r="H96" s="20">
        <f t="shared" si="4"/>
        <v>359.14285714285717</v>
      </c>
      <c r="I96" s="274">
        <f t="shared" si="4"/>
        <v>386.27272727272725</v>
      </c>
      <c r="J96" s="35">
        <f t="shared" si="4"/>
        <v>333.51111111111112</v>
      </c>
      <c r="K96" s="274">
        <f>((K82*K90)*K86) / (((60/K89)*K86)+K92)</f>
        <v>478.468085106383</v>
      </c>
      <c r="L96" s="35">
        <f>(L82*L86) / (((60/L89)*L86)+L92)</f>
        <v>405.17647058823525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179"/>
    </row>
    <row r="97" spans="1:26" ht="15" customHeight="1" x14ac:dyDescent="0.2">
      <c r="A97" s="301" t="s">
        <v>29</v>
      </c>
      <c r="B97" s="302"/>
      <c r="C97" s="222">
        <f t="shared" ref="C97:J97" si="5">(C83*C86) / (((60/C89)*C86)+C92)</f>
        <v>441</v>
      </c>
      <c r="D97" s="162">
        <f t="shared" si="5"/>
        <v>393.15068493150687</v>
      </c>
      <c r="E97" s="162">
        <f t="shared" si="5"/>
        <v>501.49606299212593</v>
      </c>
      <c r="F97" s="162">
        <f t="shared" si="5"/>
        <v>406.00000000000011</v>
      </c>
      <c r="G97" s="162">
        <f t="shared" si="5"/>
        <v>326.66666666666669</v>
      </c>
      <c r="H97" s="127">
        <f t="shared" si="5"/>
        <v>448.85714285714278</v>
      </c>
      <c r="I97" s="162">
        <f t="shared" si="5"/>
        <v>482.81818181818193</v>
      </c>
      <c r="J97" s="68">
        <f t="shared" si="5"/>
        <v>416.88888888888891</v>
      </c>
      <c r="K97" s="162">
        <f>((K83*K90)*K86) / (((60/K89)*K86)+K92)</f>
        <v>597.95744680851055</v>
      </c>
      <c r="L97" s="68">
        <f>(L83*L86) / (((60/L89)*L86)+L92)</f>
        <v>506.82352941176475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129"/>
    </row>
    <row r="98" spans="1:26" ht="15" customHeight="1" x14ac:dyDescent="0.2">
      <c r="A98" s="295" t="s">
        <v>30</v>
      </c>
      <c r="B98" s="296"/>
      <c r="C98" s="271">
        <f t="shared" ref="C98:J98" si="6">(C82*C86) / (((60/C89)*C86)+C93)</f>
        <v>402.7397260273973</v>
      </c>
      <c r="D98" s="125">
        <f t="shared" si="6"/>
        <v>370.32258064516128</v>
      </c>
      <c r="E98" s="125">
        <f t="shared" si="6"/>
        <v>495.64202334630352</v>
      </c>
      <c r="F98" s="125">
        <f t="shared" si="6"/>
        <v>373.10810810810818</v>
      </c>
      <c r="G98" s="125">
        <f t="shared" si="6"/>
        <v>328.28125</v>
      </c>
      <c r="H98" s="146">
        <f t="shared" si="6"/>
        <v>523.75</v>
      </c>
      <c r="I98" s="125">
        <f t="shared" si="6"/>
        <v>482.84090909090907</v>
      </c>
      <c r="J98" s="170">
        <f t="shared" si="6"/>
        <v>390.83333333333331</v>
      </c>
      <c r="K98" s="125">
        <f>((K82*K90)*K86) / (((60/K89)*K86)+K93)</f>
        <v>556.63366336633669</v>
      </c>
      <c r="L98" s="170">
        <f>(L82*L86) / (((60/L89)*L86)+L93)</f>
        <v>465.40540540540536</v>
      </c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04"/>
    </row>
    <row r="99" spans="1:26" ht="15" customHeight="1" x14ac:dyDescent="0.2">
      <c r="A99" s="297" t="s">
        <v>31</v>
      </c>
      <c r="B99" s="298"/>
      <c r="C99" s="44">
        <f t="shared" ref="C99:J99" si="7">(C83*C86) / (((60/C89)*C86)+C93)</f>
        <v>503.42465753424659</v>
      </c>
      <c r="D99" s="158">
        <f t="shared" si="7"/>
        <v>462.90322580645164</v>
      </c>
      <c r="E99" s="158">
        <f t="shared" si="7"/>
        <v>619.55252918287931</v>
      </c>
      <c r="F99" s="158">
        <f t="shared" si="7"/>
        <v>466.35135135135147</v>
      </c>
      <c r="G99" s="158">
        <f t="shared" si="7"/>
        <v>382.8125</v>
      </c>
      <c r="H99" s="195">
        <f t="shared" si="7"/>
        <v>654.58333333333326</v>
      </c>
      <c r="I99" s="158">
        <f t="shared" si="7"/>
        <v>603.52272727272737</v>
      </c>
      <c r="J99" s="103">
        <f t="shared" si="7"/>
        <v>488.54166666666669</v>
      </c>
      <c r="K99" s="158">
        <f>((K83*K90)*K86) / (((60/K89)*K86)+K93)</f>
        <v>695.6435643564356</v>
      </c>
      <c r="L99" s="103">
        <f>(L83*L86) / (((60/L89)*L86)+L93)</f>
        <v>582.1621621621623</v>
      </c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83"/>
    </row>
    <row r="100" spans="1:26" ht="15" customHeight="1" x14ac:dyDescent="0.2">
      <c r="A100" s="319" t="s">
        <v>32</v>
      </c>
      <c r="B100" s="320"/>
      <c r="C100" s="279">
        <v>1</v>
      </c>
      <c r="D100" s="190">
        <v>1</v>
      </c>
      <c r="E100" s="190">
        <v>1</v>
      </c>
      <c r="F100" s="190">
        <v>1</v>
      </c>
      <c r="G100" s="34">
        <v>5</v>
      </c>
      <c r="H100" s="140" t="s">
        <v>35</v>
      </c>
      <c r="I100" s="190">
        <v>1</v>
      </c>
      <c r="J100" s="190">
        <v>1</v>
      </c>
      <c r="K100" s="34">
        <v>1.5</v>
      </c>
      <c r="L100" s="190">
        <v>1</v>
      </c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" customHeight="1" x14ac:dyDescent="0.2">
      <c r="A101" s="321" t="s">
        <v>33</v>
      </c>
      <c r="B101" s="322"/>
      <c r="C101" s="184">
        <v>1</v>
      </c>
      <c r="D101" s="58">
        <v>1</v>
      </c>
      <c r="E101" s="58">
        <v>1</v>
      </c>
      <c r="F101" s="58">
        <v>1</v>
      </c>
      <c r="G101" s="226">
        <v>5</v>
      </c>
      <c r="H101" s="255" t="s">
        <v>35</v>
      </c>
      <c r="I101" s="58">
        <v>1</v>
      </c>
      <c r="J101" s="58">
        <v>1</v>
      </c>
      <c r="K101" s="226">
        <v>1.5</v>
      </c>
      <c r="L101" s="58">
        <v>1</v>
      </c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" customHeight="1" x14ac:dyDescent="0.2">
      <c r="A102" s="323" t="s">
        <v>34</v>
      </c>
      <c r="B102" s="324"/>
      <c r="C102" s="290">
        <v>1</v>
      </c>
      <c r="D102" s="117">
        <v>1</v>
      </c>
      <c r="E102" s="117">
        <v>1</v>
      </c>
      <c r="F102" s="117">
        <v>1</v>
      </c>
      <c r="G102" s="117">
        <v>1</v>
      </c>
      <c r="H102" s="59" t="s">
        <v>35</v>
      </c>
      <c r="I102" s="117">
        <v>1</v>
      </c>
      <c r="J102" s="117">
        <v>1</v>
      </c>
      <c r="K102" s="117">
        <v>1</v>
      </c>
      <c r="L102" s="117">
        <v>1</v>
      </c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" customHeight="1" x14ac:dyDescent="0.2">
      <c r="A103" s="351" t="s">
        <v>37</v>
      </c>
      <c r="B103" s="352"/>
      <c r="C103" s="24">
        <v>55</v>
      </c>
      <c r="D103" s="49">
        <v>50</v>
      </c>
      <c r="E103" s="49">
        <v>65</v>
      </c>
      <c r="F103" s="49">
        <v>65</v>
      </c>
      <c r="G103" s="49">
        <v>50</v>
      </c>
      <c r="H103" s="135">
        <v>55</v>
      </c>
      <c r="I103" s="49">
        <v>65</v>
      </c>
      <c r="J103" s="49">
        <v>50</v>
      </c>
      <c r="K103" s="49">
        <v>65</v>
      </c>
      <c r="L103" s="49">
        <v>50</v>
      </c>
      <c r="M103" s="263"/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51" t="s">
        <v>38</v>
      </c>
      <c r="B104" s="352"/>
      <c r="C104" s="24">
        <v>20</v>
      </c>
      <c r="D104" s="49">
        <v>420</v>
      </c>
      <c r="E104" s="49">
        <v>420</v>
      </c>
      <c r="F104" s="49">
        <v>20</v>
      </c>
      <c r="G104" s="49">
        <v>20</v>
      </c>
      <c r="H104" s="135">
        <v>420</v>
      </c>
      <c r="I104" s="49">
        <v>20</v>
      </c>
      <c r="J104" s="49">
        <v>20</v>
      </c>
      <c r="K104" s="49">
        <v>420</v>
      </c>
      <c r="L104" s="49">
        <v>10</v>
      </c>
      <c r="M104" s="263"/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51" t="s">
        <v>39</v>
      </c>
      <c r="B105" s="352"/>
      <c r="C105" s="24">
        <v>6</v>
      </c>
      <c r="D105" s="49">
        <v>260</v>
      </c>
      <c r="E105" s="49">
        <v>320</v>
      </c>
      <c r="F105" s="49">
        <v>6</v>
      </c>
      <c r="G105" s="49">
        <v>20.8</v>
      </c>
      <c r="H105" s="135">
        <v>260</v>
      </c>
      <c r="I105" s="49">
        <v>6</v>
      </c>
      <c r="J105" s="49">
        <v>20.8</v>
      </c>
      <c r="K105" s="49">
        <v>320</v>
      </c>
      <c r="L105" s="49">
        <v>6</v>
      </c>
      <c r="M105" s="263"/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51" t="s">
        <v>40</v>
      </c>
      <c r="B106" s="352"/>
      <c r="C106" s="24">
        <v>1</v>
      </c>
      <c r="D106" s="49">
        <v>1</v>
      </c>
      <c r="E106" s="49">
        <v>0.6</v>
      </c>
      <c r="F106" s="49">
        <v>1</v>
      </c>
      <c r="G106" s="49">
        <v>0.2</v>
      </c>
      <c r="H106" s="135">
        <v>1</v>
      </c>
      <c r="I106" s="49">
        <v>1</v>
      </c>
      <c r="J106" s="49">
        <v>0.2</v>
      </c>
      <c r="K106" s="49">
        <v>3.6</v>
      </c>
      <c r="L106" s="49">
        <v>2</v>
      </c>
      <c r="M106" s="263"/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51" t="s">
        <v>41</v>
      </c>
      <c r="B107" s="352"/>
      <c r="C107" s="24">
        <v>6</v>
      </c>
      <c r="D107" s="49">
        <v>3</v>
      </c>
      <c r="E107" s="49">
        <v>1.5</v>
      </c>
      <c r="F107" s="49">
        <v>6</v>
      </c>
      <c r="G107" s="49">
        <v>0.4</v>
      </c>
      <c r="H107" s="135">
        <v>3</v>
      </c>
      <c r="I107" s="49">
        <v>6</v>
      </c>
      <c r="J107" s="49">
        <v>0.4</v>
      </c>
      <c r="K107" s="49">
        <v>6</v>
      </c>
      <c r="L107" s="49">
        <v>6</v>
      </c>
      <c r="M107" s="263"/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51" t="s">
        <v>42</v>
      </c>
      <c r="B108" s="352"/>
      <c r="C108" s="24">
        <v>4</v>
      </c>
      <c r="D108" s="49">
        <v>0.13100000000000001</v>
      </c>
      <c r="E108" s="49">
        <v>0.13100000000000001</v>
      </c>
      <c r="F108" s="49">
        <v>0.26200000000000001</v>
      </c>
      <c r="G108" s="49">
        <v>0.26200000000000001</v>
      </c>
      <c r="H108" s="135">
        <v>7.4999999999999997E-2</v>
      </c>
      <c r="I108" s="49">
        <v>0.437</v>
      </c>
      <c r="J108" s="49">
        <v>0.26200000000000001</v>
      </c>
      <c r="K108" s="49">
        <v>0.35</v>
      </c>
      <c r="L108" s="49">
        <v>0.4</v>
      </c>
      <c r="M108" s="263"/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51" t="s">
        <v>117</v>
      </c>
      <c r="B109" s="352"/>
      <c r="C109" s="24">
        <v>1.5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135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263"/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51" t="s">
        <v>118</v>
      </c>
      <c r="B110" s="352"/>
      <c r="C110" s="24">
        <v>25</v>
      </c>
      <c r="D110" s="49" t="s">
        <v>53</v>
      </c>
      <c r="E110" s="49" t="s">
        <v>53</v>
      </c>
      <c r="F110" s="49" t="s">
        <v>53</v>
      </c>
      <c r="G110" s="49" t="s">
        <v>53</v>
      </c>
      <c r="H110" s="135" t="s">
        <v>53</v>
      </c>
      <c r="I110" s="49" t="s">
        <v>53</v>
      </c>
      <c r="J110" s="49" t="s">
        <v>53</v>
      </c>
      <c r="K110" s="49" t="s">
        <v>53</v>
      </c>
      <c r="L110" s="49" t="s">
        <v>53</v>
      </c>
      <c r="M110" s="263"/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51" t="s">
        <v>43</v>
      </c>
      <c r="B111" s="352"/>
      <c r="C111" s="24" t="s">
        <v>53</v>
      </c>
      <c r="D111" s="49">
        <v>0.5</v>
      </c>
      <c r="E111" s="49">
        <v>1.1000000000000001</v>
      </c>
      <c r="F111" s="49">
        <v>0.5</v>
      </c>
      <c r="G111" s="49">
        <v>0.5</v>
      </c>
      <c r="H111" s="135">
        <v>0.5</v>
      </c>
      <c r="I111" s="49">
        <v>0.5</v>
      </c>
      <c r="J111" s="49">
        <v>0.5</v>
      </c>
      <c r="K111" s="49">
        <v>1.1000000000000001</v>
      </c>
      <c r="L111" s="49">
        <v>3</v>
      </c>
      <c r="M111" s="263"/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51" t="s">
        <v>44</v>
      </c>
      <c r="B112" s="352"/>
      <c r="C112" s="24">
        <v>0.1</v>
      </c>
      <c r="D112" s="49">
        <v>0.2</v>
      </c>
      <c r="E112" s="49">
        <v>0.15</v>
      </c>
      <c r="F112" s="49">
        <v>0.2</v>
      </c>
      <c r="G112" s="49">
        <v>0.2</v>
      </c>
      <c r="H112" s="135">
        <v>0.2</v>
      </c>
      <c r="I112" s="49">
        <v>0.2</v>
      </c>
      <c r="J112" s="49">
        <v>0.2</v>
      </c>
      <c r="K112" s="49" t="s">
        <v>53</v>
      </c>
      <c r="L112" s="49">
        <v>1</v>
      </c>
      <c r="M112" s="263"/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51" t="s">
        <v>119</v>
      </c>
      <c r="B113" s="352"/>
      <c r="C113" s="24">
        <v>12</v>
      </c>
      <c r="D113" s="49">
        <v>31</v>
      </c>
      <c r="E113" s="49">
        <v>38</v>
      </c>
      <c r="F113" s="49">
        <v>12</v>
      </c>
      <c r="G113" s="49">
        <v>10</v>
      </c>
      <c r="H113" s="135">
        <v>31</v>
      </c>
      <c r="I113" s="49">
        <v>12</v>
      </c>
      <c r="J113" s="49">
        <v>10</v>
      </c>
      <c r="K113" s="49">
        <v>38</v>
      </c>
      <c r="L113" s="49">
        <v>12</v>
      </c>
      <c r="M113" s="263"/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51" t="s">
        <v>46</v>
      </c>
      <c r="B114" s="352"/>
      <c r="C114" s="24">
        <v>8</v>
      </c>
      <c r="D114" s="49">
        <v>32</v>
      </c>
      <c r="E114" s="49">
        <v>40</v>
      </c>
      <c r="F114" s="49">
        <v>8</v>
      </c>
      <c r="G114" s="49">
        <v>10.4</v>
      </c>
      <c r="H114" s="135">
        <v>24</v>
      </c>
      <c r="I114" s="49">
        <v>8</v>
      </c>
      <c r="J114" s="49">
        <v>10.4</v>
      </c>
      <c r="K114" s="49">
        <v>40</v>
      </c>
      <c r="L114" s="49">
        <v>8</v>
      </c>
      <c r="M114" s="263"/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51" t="s">
        <v>47</v>
      </c>
      <c r="B115" s="352"/>
      <c r="C115" s="24">
        <v>0.3</v>
      </c>
      <c r="D115" s="49">
        <v>0.25</v>
      </c>
      <c r="E115" s="49">
        <v>0.35</v>
      </c>
      <c r="F115" s="49">
        <v>0.3</v>
      </c>
      <c r="G115" s="49">
        <v>0.01</v>
      </c>
      <c r="H115" s="135">
        <v>0.35</v>
      </c>
      <c r="I115" s="49">
        <v>0.3</v>
      </c>
      <c r="J115" s="49">
        <v>0.01</v>
      </c>
      <c r="K115" s="49">
        <v>1.5</v>
      </c>
      <c r="L115" s="49">
        <v>0.3</v>
      </c>
      <c r="M115" s="263"/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51" t="s">
        <v>48</v>
      </c>
      <c r="B116" s="352"/>
      <c r="C116" s="24">
        <v>1.5</v>
      </c>
      <c r="D116" s="49">
        <v>1.5</v>
      </c>
      <c r="E116" s="49">
        <v>0.75</v>
      </c>
      <c r="F116" s="49">
        <v>1.5</v>
      </c>
      <c r="G116" s="49">
        <v>0.1</v>
      </c>
      <c r="H116" s="135">
        <v>1.25</v>
      </c>
      <c r="I116" s="49">
        <v>1.5</v>
      </c>
      <c r="J116" s="49">
        <v>0.1</v>
      </c>
      <c r="K116" s="49">
        <v>3.6</v>
      </c>
      <c r="L116" s="49">
        <v>1.5</v>
      </c>
      <c r="M116" s="263"/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51" t="s">
        <v>49</v>
      </c>
      <c r="B117" s="352"/>
      <c r="C117" s="24">
        <v>1.5</v>
      </c>
      <c r="D117" s="49">
        <v>0.17499999999999999</v>
      </c>
      <c r="E117" s="49">
        <v>0.17499999999999999</v>
      </c>
      <c r="F117" s="49">
        <v>0.437</v>
      </c>
      <c r="G117" s="49">
        <v>0.35</v>
      </c>
      <c r="H117" s="135">
        <v>0.1</v>
      </c>
      <c r="I117" s="49">
        <v>0.61199999999999999</v>
      </c>
      <c r="J117" s="49">
        <v>0.35</v>
      </c>
      <c r="K117" s="49">
        <v>0.7</v>
      </c>
      <c r="L117" s="49">
        <v>0.6</v>
      </c>
      <c r="M117" s="263"/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51" t="s">
        <v>120</v>
      </c>
      <c r="B118" s="352"/>
      <c r="C118" s="24">
        <v>1.25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135" t="s">
        <v>53</v>
      </c>
      <c r="I118" s="49" t="s">
        <v>53</v>
      </c>
      <c r="J118" s="49" t="s">
        <v>53</v>
      </c>
      <c r="K118" s="49" t="s">
        <v>53</v>
      </c>
      <c r="L118" s="49" t="s">
        <v>53</v>
      </c>
      <c r="M118" s="263"/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51" t="s">
        <v>121</v>
      </c>
      <c r="B119" s="35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135" t="s">
        <v>53</v>
      </c>
      <c r="I119" s="49" t="s">
        <v>53</v>
      </c>
      <c r="J119" s="49" t="s">
        <v>53</v>
      </c>
      <c r="K119" s="49">
        <v>300</v>
      </c>
      <c r="L119" s="49" t="s">
        <v>53</v>
      </c>
      <c r="M119" s="263"/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51" t="s">
        <v>122</v>
      </c>
      <c r="B120" s="35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135" t="s">
        <v>53</v>
      </c>
      <c r="I120" s="49" t="s">
        <v>53</v>
      </c>
      <c r="J120" s="49" t="s">
        <v>53</v>
      </c>
      <c r="K120" s="49">
        <v>1600</v>
      </c>
      <c r="L120" s="49" t="s">
        <v>53</v>
      </c>
      <c r="M120" s="263"/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51" t="s">
        <v>123</v>
      </c>
      <c r="B121" s="352"/>
      <c r="C121" s="24" t="s">
        <v>53</v>
      </c>
      <c r="D121" s="49" t="s">
        <v>53</v>
      </c>
      <c r="E121" s="49" t="s">
        <v>53</v>
      </c>
      <c r="F121" s="49" t="s">
        <v>53</v>
      </c>
      <c r="G121" s="49" t="s">
        <v>53</v>
      </c>
      <c r="H121" s="135" t="s">
        <v>53</v>
      </c>
      <c r="I121" s="49" t="s">
        <v>53</v>
      </c>
      <c r="J121" s="49" t="s">
        <v>53</v>
      </c>
      <c r="K121" s="49">
        <v>800</v>
      </c>
      <c r="L121" s="49" t="s">
        <v>53</v>
      </c>
      <c r="M121" s="263"/>
      <c r="N121" s="263"/>
      <c r="O121" s="263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" customHeight="1" x14ac:dyDescent="0.2">
      <c r="A122" s="327" t="s">
        <v>56</v>
      </c>
      <c r="B122" s="328"/>
      <c r="C122" s="250" t="s">
        <v>53</v>
      </c>
      <c r="D122" s="128" t="s">
        <v>53</v>
      </c>
      <c r="E122" s="128">
        <v>1</v>
      </c>
      <c r="F122" s="128" t="s">
        <v>53</v>
      </c>
      <c r="G122" s="128">
        <v>1</v>
      </c>
      <c r="H122" s="96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27" t="s">
        <v>57</v>
      </c>
      <c r="B123" s="328"/>
      <c r="C123" s="250" t="s">
        <v>53</v>
      </c>
      <c r="D123" s="128" t="s">
        <v>53</v>
      </c>
      <c r="E123" s="128">
        <v>3</v>
      </c>
      <c r="F123" s="128" t="s">
        <v>53</v>
      </c>
      <c r="G123" s="128">
        <v>1</v>
      </c>
      <c r="H123" s="96" t="s">
        <v>53</v>
      </c>
      <c r="I123" s="128" t="s">
        <v>53</v>
      </c>
      <c r="J123" s="128" t="s">
        <v>53</v>
      </c>
      <c r="K123" s="128" t="s">
        <v>53</v>
      </c>
      <c r="L123" s="128" t="s">
        <v>53</v>
      </c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5" customHeight="1" x14ac:dyDescent="0.2">
      <c r="A124" s="329" t="s">
        <v>58</v>
      </c>
      <c r="B124" s="330"/>
      <c r="C124" s="79" t="s">
        <v>53</v>
      </c>
      <c r="D124" s="40" t="s">
        <v>53</v>
      </c>
      <c r="E124" s="40">
        <v>1</v>
      </c>
      <c r="F124" s="40" t="s">
        <v>53</v>
      </c>
      <c r="G124" s="40">
        <v>1</v>
      </c>
      <c r="H124" s="277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29" t="s">
        <v>59</v>
      </c>
      <c r="B125" s="330"/>
      <c r="C125" s="79" t="s">
        <v>53</v>
      </c>
      <c r="D125" s="40" t="s">
        <v>53</v>
      </c>
      <c r="E125" s="40">
        <v>4</v>
      </c>
      <c r="F125" s="40" t="s">
        <v>53</v>
      </c>
      <c r="G125" s="40" t="s">
        <v>53</v>
      </c>
      <c r="H125" s="277" t="s">
        <v>53</v>
      </c>
      <c r="I125" s="40" t="s">
        <v>53</v>
      </c>
      <c r="J125" s="40" t="s">
        <v>53</v>
      </c>
      <c r="K125" s="40" t="s">
        <v>53</v>
      </c>
      <c r="L125" s="40" t="s">
        <v>53</v>
      </c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" customHeight="1" x14ac:dyDescent="0.2">
      <c r="A126" s="331" t="s">
        <v>60</v>
      </c>
      <c r="B126" s="332"/>
      <c r="C126" s="235" t="s">
        <v>53</v>
      </c>
      <c r="D126" s="92" t="s">
        <v>53</v>
      </c>
      <c r="E126" s="92" t="s">
        <v>53</v>
      </c>
      <c r="F126" s="92" t="s">
        <v>53</v>
      </c>
      <c r="G126" s="92" t="s">
        <v>53</v>
      </c>
      <c r="H126" s="277" t="s">
        <v>53</v>
      </c>
      <c r="I126" s="92" t="s">
        <v>53</v>
      </c>
      <c r="J126" s="188" t="s">
        <v>53</v>
      </c>
      <c r="K126" s="188" t="s">
        <v>53</v>
      </c>
      <c r="L126" s="188" t="s">
        <v>53</v>
      </c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 spans="1:26" ht="15" customHeight="1" x14ac:dyDescent="0.2">
      <c r="A127" s="333" t="s">
        <v>62</v>
      </c>
      <c r="B127" s="334"/>
      <c r="C127" s="241" t="s">
        <v>53</v>
      </c>
      <c r="D127" s="218" t="s">
        <v>53</v>
      </c>
      <c r="E127" s="218" t="s">
        <v>53</v>
      </c>
      <c r="F127" s="218" t="s">
        <v>53</v>
      </c>
      <c r="G127" s="218" t="s">
        <v>53</v>
      </c>
      <c r="H127" s="277" t="s">
        <v>53</v>
      </c>
      <c r="I127" s="218" t="s">
        <v>53</v>
      </c>
      <c r="J127" s="107" t="s">
        <v>53</v>
      </c>
      <c r="K127" s="107" t="s">
        <v>53</v>
      </c>
      <c r="L127" s="107" t="s">
        <v>53</v>
      </c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" customHeight="1" x14ac:dyDescent="0.2">
      <c r="A128" s="335" t="s">
        <v>63</v>
      </c>
      <c r="B128" s="336"/>
      <c r="C128" s="254" t="s">
        <v>53</v>
      </c>
      <c r="D128" s="213" t="s">
        <v>53</v>
      </c>
      <c r="E128" s="213">
        <v>0</v>
      </c>
      <c r="F128" s="213" t="s">
        <v>53</v>
      </c>
      <c r="G128" s="213">
        <v>1</v>
      </c>
      <c r="H128" s="96" t="s">
        <v>53</v>
      </c>
      <c r="I128" s="213" t="s">
        <v>53</v>
      </c>
      <c r="J128" s="16" t="s">
        <v>53</v>
      </c>
      <c r="K128" s="16" t="s">
        <v>53</v>
      </c>
      <c r="L128" s="16" t="s">
        <v>53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35" t="s">
        <v>64</v>
      </c>
      <c r="B129" s="336"/>
      <c r="C129" s="254" t="s">
        <v>53</v>
      </c>
      <c r="D129" s="213" t="s">
        <v>53</v>
      </c>
      <c r="E129" s="213">
        <v>1</v>
      </c>
      <c r="F129" s="213" t="s">
        <v>53</v>
      </c>
      <c r="G129" s="213">
        <v>1</v>
      </c>
      <c r="H129" s="96" t="s">
        <v>53</v>
      </c>
      <c r="I129" s="213" t="s">
        <v>53</v>
      </c>
      <c r="J129" s="16" t="s">
        <v>53</v>
      </c>
      <c r="K129" s="16" t="s">
        <v>53</v>
      </c>
      <c r="L129" s="16" t="s">
        <v>53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customHeight="1" x14ac:dyDescent="0.2">
      <c r="A130" s="333" t="s">
        <v>65</v>
      </c>
      <c r="B130" s="334"/>
      <c r="C130" s="241" t="s">
        <v>53</v>
      </c>
      <c r="D130" s="218" t="s">
        <v>53</v>
      </c>
      <c r="E130" s="218">
        <v>1</v>
      </c>
      <c r="F130" s="218" t="s">
        <v>53</v>
      </c>
      <c r="G130" s="218">
        <v>1.1000000000000001</v>
      </c>
      <c r="H130" s="277" t="s">
        <v>53</v>
      </c>
      <c r="I130" s="218" t="s">
        <v>53</v>
      </c>
      <c r="J130" s="107" t="s">
        <v>53</v>
      </c>
      <c r="K130" s="107" t="s">
        <v>53</v>
      </c>
      <c r="L130" s="107" t="s">
        <v>53</v>
      </c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33" t="s">
        <v>66</v>
      </c>
      <c r="B131" s="334"/>
      <c r="C131" s="241" t="s">
        <v>53</v>
      </c>
      <c r="D131" s="218" t="s">
        <v>53</v>
      </c>
      <c r="E131" s="218" t="s">
        <v>53</v>
      </c>
      <c r="F131" s="218" t="s">
        <v>53</v>
      </c>
      <c r="G131" s="218" t="s">
        <v>53</v>
      </c>
      <c r="H131" s="277" t="s">
        <v>53</v>
      </c>
      <c r="I131" s="218" t="s">
        <v>53</v>
      </c>
      <c r="J131" s="107" t="s">
        <v>53</v>
      </c>
      <c r="K131" s="107" t="s">
        <v>53</v>
      </c>
      <c r="L131" s="107" t="s">
        <v>53</v>
      </c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" customHeight="1" x14ac:dyDescent="0.2">
      <c r="A132" s="329" t="s">
        <v>67</v>
      </c>
      <c r="B132" s="330"/>
      <c r="C132" s="93" t="s">
        <v>68</v>
      </c>
      <c r="D132" s="228" t="s">
        <v>68</v>
      </c>
      <c r="E132" s="228" t="s">
        <v>68</v>
      </c>
      <c r="F132" s="228" t="s">
        <v>68</v>
      </c>
      <c r="G132" s="228" t="s">
        <v>72</v>
      </c>
      <c r="H132" s="277" t="s">
        <v>68</v>
      </c>
      <c r="I132" s="228" t="s">
        <v>68</v>
      </c>
      <c r="J132" s="57" t="s">
        <v>72</v>
      </c>
      <c r="K132" s="57" t="s">
        <v>68</v>
      </c>
      <c r="L132" s="57" t="s">
        <v>68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" customHeight="1" x14ac:dyDescent="0.2">
      <c r="A133" s="329" t="s">
        <v>69</v>
      </c>
      <c r="B133" s="330"/>
      <c r="C133" s="79">
        <v>2.5</v>
      </c>
      <c r="D133" s="40">
        <v>2.5</v>
      </c>
      <c r="E133" s="40">
        <v>2.5</v>
      </c>
      <c r="F133" s="40">
        <v>2.5</v>
      </c>
      <c r="G133" s="40" t="s">
        <v>53</v>
      </c>
      <c r="H133" s="277" t="s">
        <v>239</v>
      </c>
      <c r="I133" s="40">
        <v>2.5</v>
      </c>
      <c r="J133" s="40" t="s">
        <v>53</v>
      </c>
      <c r="K133" s="40">
        <v>2.5</v>
      </c>
      <c r="L133" s="40">
        <v>2.5</v>
      </c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" customHeight="1" x14ac:dyDescent="0.2">
      <c r="A134" s="327" t="s">
        <v>71</v>
      </c>
      <c r="B134" s="328"/>
      <c r="C134" s="15" t="s">
        <v>72</v>
      </c>
      <c r="D134" s="62" t="s">
        <v>72</v>
      </c>
      <c r="E134" s="62" t="s">
        <v>68</v>
      </c>
      <c r="F134" s="62" t="s">
        <v>72</v>
      </c>
      <c r="G134" s="62" t="s">
        <v>72</v>
      </c>
      <c r="H134" s="96" t="s">
        <v>72</v>
      </c>
      <c r="I134" s="62" t="s">
        <v>72</v>
      </c>
      <c r="J134" s="75" t="s">
        <v>72</v>
      </c>
      <c r="K134" s="75" t="s">
        <v>72</v>
      </c>
      <c r="L134" s="75" t="s">
        <v>72</v>
      </c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27" t="s">
        <v>73</v>
      </c>
      <c r="B135" s="328"/>
      <c r="C135" s="15" t="s">
        <v>53</v>
      </c>
      <c r="D135" s="62" t="s">
        <v>53</v>
      </c>
      <c r="E135" s="62" t="s">
        <v>124</v>
      </c>
      <c r="F135" s="62" t="s">
        <v>53</v>
      </c>
      <c r="G135" s="62" t="s">
        <v>53</v>
      </c>
      <c r="H135" s="96" t="s">
        <v>53</v>
      </c>
      <c r="I135" s="62" t="s">
        <v>53</v>
      </c>
      <c r="J135" s="75" t="s">
        <v>53</v>
      </c>
      <c r="K135" s="75" t="s">
        <v>53</v>
      </c>
      <c r="L135" s="75" t="s">
        <v>53</v>
      </c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" customHeight="1" x14ac:dyDescent="0.2">
      <c r="A136" s="329" t="s">
        <v>75</v>
      </c>
      <c r="B136" s="330"/>
      <c r="C136" s="93" t="s">
        <v>68</v>
      </c>
      <c r="D136" s="228" t="s">
        <v>68</v>
      </c>
      <c r="E136" s="228" t="s">
        <v>125</v>
      </c>
      <c r="F136" s="228" t="s">
        <v>68</v>
      </c>
      <c r="G136" s="228" t="s">
        <v>72</v>
      </c>
      <c r="H136" s="277" t="s">
        <v>68</v>
      </c>
      <c r="I136" s="228" t="s">
        <v>68</v>
      </c>
      <c r="J136" s="57" t="s">
        <v>72</v>
      </c>
      <c r="K136" s="57" t="s">
        <v>68</v>
      </c>
      <c r="L136" s="57" t="s">
        <v>68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" customHeight="1" x14ac:dyDescent="0.2">
      <c r="A137" s="333" t="s">
        <v>76</v>
      </c>
      <c r="B137" s="337"/>
      <c r="C137" s="194">
        <v>0</v>
      </c>
      <c r="D137" s="107">
        <v>0</v>
      </c>
      <c r="E137" s="107" t="s">
        <v>125</v>
      </c>
      <c r="F137" s="107">
        <v>0</v>
      </c>
      <c r="G137" s="107" t="s">
        <v>53</v>
      </c>
      <c r="H137" s="88">
        <v>0</v>
      </c>
      <c r="I137" s="107">
        <v>0</v>
      </c>
      <c r="J137" s="107" t="s">
        <v>53</v>
      </c>
      <c r="K137" s="107">
        <v>0</v>
      </c>
      <c r="L137" s="107">
        <v>0</v>
      </c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" customHeight="1" x14ac:dyDescent="0.2">
      <c r="A138" s="329" t="s">
        <v>77</v>
      </c>
      <c r="B138" s="330"/>
      <c r="C138" s="93" t="s">
        <v>72</v>
      </c>
      <c r="D138" s="228" t="s">
        <v>72</v>
      </c>
      <c r="E138" s="228" t="s">
        <v>125</v>
      </c>
      <c r="F138" s="228" t="s">
        <v>72</v>
      </c>
      <c r="G138" s="228" t="s">
        <v>68</v>
      </c>
      <c r="H138" s="277" t="s">
        <v>72</v>
      </c>
      <c r="I138" s="228" t="s">
        <v>72</v>
      </c>
      <c r="J138" s="57" t="s">
        <v>126</v>
      </c>
      <c r="K138" s="57" t="s">
        <v>72</v>
      </c>
      <c r="L138" s="57" t="s">
        <v>72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29" t="s">
        <v>78</v>
      </c>
      <c r="B139" s="330"/>
      <c r="C139" s="93" t="s">
        <v>72</v>
      </c>
      <c r="D139" s="228" t="s">
        <v>72</v>
      </c>
      <c r="E139" s="228" t="s">
        <v>125</v>
      </c>
      <c r="F139" s="228" t="s">
        <v>72</v>
      </c>
      <c r="G139" s="228" t="s">
        <v>68</v>
      </c>
      <c r="H139" s="277" t="s">
        <v>72</v>
      </c>
      <c r="I139" s="228" t="s">
        <v>72</v>
      </c>
      <c r="J139" s="57" t="s">
        <v>126</v>
      </c>
      <c r="K139" s="57" t="s">
        <v>72</v>
      </c>
      <c r="L139" s="57" t="s">
        <v>72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" customHeight="1" x14ac:dyDescent="0.2">
      <c r="A140" s="338" t="s">
        <v>127</v>
      </c>
      <c r="B140" s="339"/>
      <c r="C140" s="119" t="s">
        <v>72</v>
      </c>
      <c r="D140" s="38" t="s">
        <v>72</v>
      </c>
      <c r="E140" s="38" t="s">
        <v>72</v>
      </c>
      <c r="F140" s="38" t="s">
        <v>72</v>
      </c>
      <c r="G140" s="38" t="s">
        <v>68</v>
      </c>
      <c r="H140" s="94" t="s">
        <v>72</v>
      </c>
      <c r="I140" s="38" t="s">
        <v>72</v>
      </c>
      <c r="J140" s="14" t="s">
        <v>68</v>
      </c>
      <c r="K140" s="14" t="s">
        <v>72</v>
      </c>
      <c r="L140" s="14" t="s">
        <v>72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38" t="s">
        <v>128</v>
      </c>
      <c r="B141" s="339"/>
      <c r="C141" s="119" t="s">
        <v>53</v>
      </c>
      <c r="D141" s="38" t="s">
        <v>53</v>
      </c>
      <c r="E141" s="38" t="s">
        <v>53</v>
      </c>
      <c r="F141" s="38" t="s">
        <v>53</v>
      </c>
      <c r="G141" s="38" t="s">
        <v>125</v>
      </c>
      <c r="H141" s="94" t="s">
        <v>53</v>
      </c>
      <c r="I141" s="38" t="s">
        <v>53</v>
      </c>
      <c r="J141" s="14" t="s">
        <v>125</v>
      </c>
      <c r="K141" s="14" t="s">
        <v>53</v>
      </c>
      <c r="L141" s="14" t="s">
        <v>53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53" t="s">
        <v>129</v>
      </c>
      <c r="B142" s="354"/>
      <c r="C142" s="119" t="s">
        <v>53</v>
      </c>
      <c r="D142" s="38" t="s">
        <v>53</v>
      </c>
      <c r="E142" s="38">
        <v>3</v>
      </c>
      <c r="F142" s="38" t="s">
        <v>53</v>
      </c>
      <c r="G142" s="38" t="s">
        <v>53</v>
      </c>
      <c r="H142" s="94" t="s">
        <v>53</v>
      </c>
      <c r="I142" s="38" t="s">
        <v>53</v>
      </c>
      <c r="J142" s="38" t="s">
        <v>53</v>
      </c>
      <c r="K142" s="38" t="s">
        <v>53</v>
      </c>
      <c r="L142" s="38" t="s">
        <v>53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 x14ac:dyDescent="0.2">
      <c r="A143" s="340"/>
      <c r="B143" s="340"/>
      <c r="C143" s="286"/>
      <c r="D143" s="51"/>
      <c r="E143" s="51"/>
      <c r="F143" s="51"/>
      <c r="G143" s="51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41" t="s">
        <v>80</v>
      </c>
      <c r="B144" s="342"/>
      <c r="C144" s="165" t="s">
        <v>81</v>
      </c>
      <c r="D144" s="193" t="s">
        <v>82</v>
      </c>
      <c r="E144" s="193" t="s">
        <v>83</v>
      </c>
      <c r="F144" s="193" t="s">
        <v>84</v>
      </c>
      <c r="G144" s="193" t="s">
        <v>85</v>
      </c>
      <c r="H144" s="20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388" t="s">
        <v>86</v>
      </c>
      <c r="B145" s="63" t="s">
        <v>87</v>
      </c>
      <c r="C145" s="238">
        <v>0.15</v>
      </c>
      <c r="D145" s="43">
        <v>0.2</v>
      </c>
      <c r="E145" s="43">
        <v>0.25</v>
      </c>
      <c r="F145" s="43">
        <v>0.3</v>
      </c>
      <c r="G145" s="43">
        <v>0.35</v>
      </c>
      <c r="H145" s="176"/>
      <c r="I145" s="202"/>
      <c r="J145" s="202"/>
      <c r="K145" s="202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" customHeight="1" x14ac:dyDescent="0.2">
      <c r="A146" s="388"/>
      <c r="B146" s="63" t="s">
        <v>88</v>
      </c>
      <c r="C146" s="238">
        <v>0.15</v>
      </c>
      <c r="D146" s="43">
        <v>0.2</v>
      </c>
      <c r="E146" s="43">
        <v>0.25</v>
      </c>
      <c r="F146" s="43">
        <v>0.3</v>
      </c>
      <c r="G146" s="43">
        <v>0.35</v>
      </c>
      <c r="H146" s="176"/>
      <c r="I146" s="202"/>
      <c r="J146" s="202"/>
      <c r="K146" s="202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" customHeight="1" x14ac:dyDescent="0.2">
      <c r="A147" s="388"/>
      <c r="B147" s="63" t="s">
        <v>130</v>
      </c>
      <c r="C147" s="238">
        <v>-0.6</v>
      </c>
      <c r="D147" s="43">
        <v>-0.67</v>
      </c>
      <c r="E147" s="43">
        <v>-0.74</v>
      </c>
      <c r="F147" s="43">
        <v>-0.81</v>
      </c>
      <c r="G147" s="43">
        <v>-0.9</v>
      </c>
      <c r="H147" s="176"/>
      <c r="I147" s="202"/>
      <c r="J147" s="202"/>
      <c r="K147" s="202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" customHeight="1" x14ac:dyDescent="0.2">
      <c r="A148" s="136" t="s">
        <v>131</v>
      </c>
      <c r="B148" s="89" t="s">
        <v>93</v>
      </c>
      <c r="C148" s="41">
        <v>0.15</v>
      </c>
      <c r="D148" s="154">
        <v>0.17499999999999999</v>
      </c>
      <c r="E148" s="154">
        <v>0.2</v>
      </c>
      <c r="F148" s="154">
        <v>0.22500000000000001</v>
      </c>
      <c r="G148" s="154">
        <v>0.25</v>
      </c>
      <c r="H148" s="17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" customHeight="1" x14ac:dyDescent="0.2">
      <c r="A149" s="12" t="s">
        <v>94</v>
      </c>
      <c r="B149" s="63" t="s">
        <v>132</v>
      </c>
      <c r="C149" s="238">
        <v>0.4</v>
      </c>
      <c r="D149" s="43">
        <v>0.5</v>
      </c>
      <c r="E149" s="43">
        <v>0.6</v>
      </c>
      <c r="F149" s="43">
        <v>0.7</v>
      </c>
      <c r="G149" s="43">
        <v>0.8</v>
      </c>
      <c r="H149" s="176"/>
      <c r="I149" s="202"/>
      <c r="J149" s="202"/>
      <c r="K149" s="202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" customHeight="1" x14ac:dyDescent="0.2">
      <c r="A150" s="389" t="s">
        <v>133</v>
      </c>
      <c r="B150" s="18" t="s">
        <v>101</v>
      </c>
      <c r="C150" s="41">
        <v>0.5</v>
      </c>
      <c r="D150" s="154">
        <v>0.65</v>
      </c>
      <c r="E150" s="154">
        <v>0.8</v>
      </c>
      <c r="F150" s="154">
        <v>0.95</v>
      </c>
      <c r="G150" s="154">
        <v>1.1000000000000001</v>
      </c>
      <c r="H150" s="17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" customHeight="1" x14ac:dyDescent="0.2">
      <c r="A151" s="390"/>
      <c r="B151" s="89" t="s">
        <v>102</v>
      </c>
      <c r="C151" s="41">
        <v>-0.6</v>
      </c>
      <c r="D151" s="154">
        <v>-0.55000000000000004</v>
      </c>
      <c r="E151" s="154">
        <v>-0.5</v>
      </c>
      <c r="F151" s="154">
        <v>-0.45</v>
      </c>
      <c r="G151" s="154">
        <v>-0.4</v>
      </c>
      <c r="H151" s="17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" customHeight="1" x14ac:dyDescent="0.2">
      <c r="A152" s="389"/>
      <c r="B152" s="18" t="s">
        <v>103</v>
      </c>
      <c r="C152" s="41">
        <v>0.25</v>
      </c>
      <c r="D152" s="154">
        <v>0.35</v>
      </c>
      <c r="E152" s="154">
        <v>0.45</v>
      </c>
      <c r="F152" s="154">
        <v>0.55000000000000004</v>
      </c>
      <c r="G152" s="154">
        <v>0.65</v>
      </c>
      <c r="H152" s="17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" customHeight="1" x14ac:dyDescent="0.2">
      <c r="A153" s="12" t="s">
        <v>134</v>
      </c>
      <c r="B153" s="63" t="s">
        <v>135</v>
      </c>
      <c r="C153" s="238">
        <v>0.15</v>
      </c>
      <c r="D153" s="43">
        <v>0.17499999999999999</v>
      </c>
      <c r="E153" s="43">
        <v>0.2</v>
      </c>
      <c r="F153" s="43">
        <v>0.22500000000000001</v>
      </c>
      <c r="G153" s="43">
        <v>0.25</v>
      </c>
      <c r="H153" s="176"/>
      <c r="I153" s="202"/>
      <c r="J153" s="202"/>
      <c r="K153" s="202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" customHeight="1" x14ac:dyDescent="0.2">
      <c r="A154" s="10" t="s">
        <v>136</v>
      </c>
      <c r="B154" s="18" t="s">
        <v>97</v>
      </c>
      <c r="C154" s="157">
        <v>-0.3</v>
      </c>
      <c r="D154" s="156">
        <v>-0.35</v>
      </c>
      <c r="E154" s="156">
        <v>-0.4</v>
      </c>
      <c r="F154" s="156">
        <v>-0.45</v>
      </c>
      <c r="G154" s="156">
        <v>-0.5</v>
      </c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" customHeight="1" x14ac:dyDescent="0.2">
      <c r="A155" s="173" t="s">
        <v>137</v>
      </c>
      <c r="B155" s="206" t="s">
        <v>138</v>
      </c>
      <c r="C155" s="22">
        <v>0.2</v>
      </c>
      <c r="D155" s="5">
        <v>0.25</v>
      </c>
      <c r="E155" s="5">
        <v>0.3</v>
      </c>
      <c r="F155" s="5">
        <v>0.35</v>
      </c>
      <c r="G155" s="5">
        <v>0.4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" customHeight="1" x14ac:dyDescent="0.2">
      <c r="A156" s="389" t="s">
        <v>139</v>
      </c>
      <c r="B156" s="18" t="s">
        <v>93</v>
      </c>
      <c r="C156" s="157">
        <v>0.2</v>
      </c>
      <c r="D156" s="156">
        <v>0.25</v>
      </c>
      <c r="E156" s="156">
        <v>0.3</v>
      </c>
      <c r="F156" s="156">
        <v>0.35</v>
      </c>
      <c r="G156" s="156">
        <v>0.4</v>
      </c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" customHeight="1" x14ac:dyDescent="0.2">
      <c r="A157" s="391"/>
      <c r="B157" s="18" t="s">
        <v>140</v>
      </c>
      <c r="C157" s="157">
        <v>0.5</v>
      </c>
      <c r="D157" s="156">
        <v>0.5</v>
      </c>
      <c r="E157" s="156">
        <v>0.5</v>
      </c>
      <c r="F157" s="156">
        <v>0.5</v>
      </c>
      <c r="G157" s="156">
        <v>0.5</v>
      </c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" customHeight="1" x14ac:dyDescent="0.2">
      <c r="A158" s="344"/>
      <c r="B158" s="344"/>
      <c r="C158" s="159"/>
      <c r="D158" s="181"/>
      <c r="E158" s="181"/>
      <c r="F158" s="181"/>
      <c r="G158" s="181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5" customHeight="1" x14ac:dyDescent="0.2">
      <c r="A159" s="345"/>
      <c r="B159" s="346"/>
      <c r="C159" s="347"/>
      <c r="D159" s="347"/>
      <c r="E159" s="347"/>
      <c r="F159" s="347"/>
      <c r="G159" s="347"/>
      <c r="H159" s="347"/>
      <c r="I159" s="347"/>
      <c r="J159" s="347"/>
      <c r="K159" s="347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</row>
    <row r="160" spans="1:26" ht="15" customHeight="1" x14ac:dyDescent="0.2">
      <c r="A160" s="349" t="s">
        <v>141</v>
      </c>
      <c r="B160" s="350"/>
      <c r="C160" s="253" t="s">
        <v>142</v>
      </c>
      <c r="D160" s="86" t="s">
        <v>143</v>
      </c>
      <c r="E160" s="71" t="s">
        <v>144</v>
      </c>
      <c r="F160" s="232" t="s">
        <v>145</v>
      </c>
      <c r="G160" s="28" t="s">
        <v>146</v>
      </c>
      <c r="H160" s="28" t="s">
        <v>147</v>
      </c>
      <c r="I160" s="28" t="s">
        <v>148</v>
      </c>
      <c r="J160" s="28" t="s">
        <v>149</v>
      </c>
      <c r="K160" s="28" t="s">
        <v>150</v>
      </c>
      <c r="L160" s="98" t="s">
        <v>151</v>
      </c>
      <c r="M160" s="46" t="s">
        <v>152</v>
      </c>
      <c r="N160" s="229" t="s">
        <v>155</v>
      </c>
      <c r="O160" s="137" t="s">
        <v>156</v>
      </c>
      <c r="P160" s="137" t="s">
        <v>157</v>
      </c>
      <c r="Q160" s="137" t="s">
        <v>158</v>
      </c>
      <c r="R160" s="132" t="s">
        <v>159</v>
      </c>
      <c r="S160" s="61" t="s">
        <v>153</v>
      </c>
      <c r="T160" s="217" t="s">
        <v>154</v>
      </c>
      <c r="U160" s="269"/>
      <c r="V160" s="3"/>
      <c r="W160" s="3"/>
      <c r="X160" s="3"/>
      <c r="Y160" s="3"/>
      <c r="Z160" s="3"/>
    </row>
    <row r="161" spans="1:26" ht="15" customHeight="1" x14ac:dyDescent="0.2">
      <c r="A161" s="293"/>
      <c r="B161" s="294"/>
      <c r="C161" s="270"/>
      <c r="D161" s="152"/>
      <c r="E161" s="142"/>
      <c r="F161" s="142"/>
      <c r="G161" s="81"/>
      <c r="H161" s="81"/>
      <c r="I161" s="81"/>
      <c r="J161" s="77"/>
      <c r="K161" s="81"/>
      <c r="L161" s="81"/>
      <c r="M161" s="45"/>
      <c r="N161" s="258"/>
      <c r="O161" s="259"/>
      <c r="P161" s="259"/>
      <c r="Q161" s="259"/>
      <c r="R161" s="259"/>
      <c r="S161" s="78"/>
      <c r="T161" s="78"/>
      <c r="U161" s="181"/>
      <c r="V161" s="181"/>
      <c r="W161" s="181"/>
      <c r="X161" s="181"/>
      <c r="Y161" s="181"/>
      <c r="Z161" s="181"/>
    </row>
    <row r="162" spans="1:26" ht="15" customHeight="1" x14ac:dyDescent="0.2">
      <c r="A162" s="295" t="s">
        <v>9</v>
      </c>
      <c r="B162" s="296"/>
      <c r="C162" s="271">
        <v>1</v>
      </c>
      <c r="D162" s="125">
        <v>1.35</v>
      </c>
      <c r="E162" s="125">
        <v>1.25</v>
      </c>
      <c r="F162" s="125">
        <v>1.5</v>
      </c>
      <c r="G162" s="125">
        <v>1</v>
      </c>
      <c r="H162" s="125">
        <v>1.75</v>
      </c>
      <c r="I162" s="170">
        <v>1.8</v>
      </c>
      <c r="J162" s="125">
        <v>2</v>
      </c>
      <c r="K162" s="170">
        <v>2</v>
      </c>
      <c r="L162" s="170">
        <v>1.6</v>
      </c>
      <c r="M162" s="33">
        <v>2</v>
      </c>
      <c r="N162" s="170">
        <v>1.7</v>
      </c>
      <c r="O162" s="170">
        <v>2</v>
      </c>
      <c r="P162" s="170">
        <v>1.75</v>
      </c>
      <c r="Q162" s="170">
        <v>2.5</v>
      </c>
      <c r="R162" s="170">
        <v>1.5</v>
      </c>
      <c r="S162" s="33">
        <v>1.3</v>
      </c>
      <c r="T162" s="33">
        <v>3</v>
      </c>
      <c r="U162" s="170"/>
      <c r="V162" s="170"/>
      <c r="W162" s="170"/>
      <c r="X162" s="170"/>
      <c r="Y162" s="170"/>
      <c r="Z162" s="104"/>
    </row>
    <row r="163" spans="1:26" ht="15" customHeight="1" x14ac:dyDescent="0.2">
      <c r="A163" s="297" t="s">
        <v>10</v>
      </c>
      <c r="B163" s="298"/>
      <c r="C163" s="44">
        <v>0.5</v>
      </c>
      <c r="D163" s="158">
        <v>0.8</v>
      </c>
      <c r="E163" s="158">
        <v>0.7</v>
      </c>
      <c r="F163" s="158">
        <v>0.9</v>
      </c>
      <c r="G163" s="158">
        <v>0.5</v>
      </c>
      <c r="H163" s="158">
        <v>1</v>
      </c>
      <c r="I163" s="103">
        <v>1.25</v>
      </c>
      <c r="J163" s="158">
        <v>1.4</v>
      </c>
      <c r="K163" s="103">
        <v>1.4</v>
      </c>
      <c r="L163" s="103">
        <v>1.2</v>
      </c>
      <c r="M163" s="91">
        <v>1.4</v>
      </c>
      <c r="N163" s="103">
        <v>1.4</v>
      </c>
      <c r="O163" s="103">
        <v>1.4</v>
      </c>
      <c r="P163" s="103">
        <v>1.25</v>
      </c>
      <c r="Q163" s="103">
        <v>2</v>
      </c>
      <c r="R163" s="103">
        <v>1.25</v>
      </c>
      <c r="S163" s="91">
        <v>0.8</v>
      </c>
      <c r="T163" s="91">
        <v>2.5</v>
      </c>
      <c r="U163" s="103"/>
      <c r="V163" s="103"/>
      <c r="W163" s="103"/>
      <c r="X163" s="103"/>
      <c r="Y163" s="103"/>
      <c r="Z163" s="183"/>
    </row>
    <row r="164" spans="1:26" ht="15" customHeight="1" x14ac:dyDescent="0.2">
      <c r="A164" s="299" t="s">
        <v>11</v>
      </c>
      <c r="B164" s="300"/>
      <c r="C164" s="66">
        <v>38.6</v>
      </c>
      <c r="D164" s="274">
        <v>41.9</v>
      </c>
      <c r="E164" s="274">
        <v>68.599999999999994</v>
      </c>
      <c r="F164" s="274">
        <v>103.6</v>
      </c>
      <c r="G164" s="274">
        <v>28.8</v>
      </c>
      <c r="H164" s="35">
        <v>279.2</v>
      </c>
      <c r="I164" s="35">
        <v>63.6</v>
      </c>
      <c r="J164" s="274">
        <v>164.8</v>
      </c>
      <c r="K164" s="35">
        <v>144.69999999999999</v>
      </c>
      <c r="L164" s="35">
        <v>55.4</v>
      </c>
      <c r="M164" s="53">
        <v>178.1</v>
      </c>
      <c r="N164" s="35">
        <v>460</v>
      </c>
      <c r="O164" s="35">
        <v>19.2</v>
      </c>
      <c r="P164" s="35">
        <v>106.2</v>
      </c>
      <c r="Q164" s="35">
        <v>44.4</v>
      </c>
      <c r="R164" s="35">
        <v>119.9</v>
      </c>
      <c r="S164" s="53">
        <v>67.900000000000006</v>
      </c>
      <c r="T164" s="53">
        <v>62.2</v>
      </c>
      <c r="U164" s="35"/>
      <c r="V164" s="35"/>
      <c r="W164" s="35"/>
      <c r="X164" s="35"/>
      <c r="Y164" s="35"/>
      <c r="Z164" s="179"/>
    </row>
    <row r="165" spans="1:26" ht="15" customHeight="1" x14ac:dyDescent="0.2">
      <c r="A165" s="301" t="s">
        <v>12</v>
      </c>
      <c r="B165" s="302"/>
      <c r="C165" s="222">
        <v>48.2</v>
      </c>
      <c r="D165" s="162">
        <v>52.4</v>
      </c>
      <c r="E165" s="162">
        <v>85.8</v>
      </c>
      <c r="F165" s="162">
        <v>129.5</v>
      </c>
      <c r="G165" s="162">
        <v>36</v>
      </c>
      <c r="H165" s="68">
        <v>349</v>
      </c>
      <c r="I165" s="68">
        <v>79.5</v>
      </c>
      <c r="J165" s="162">
        <v>206</v>
      </c>
      <c r="K165" s="68">
        <v>180.9</v>
      </c>
      <c r="L165" s="68">
        <v>69.2</v>
      </c>
      <c r="M165" s="83">
        <v>222.6</v>
      </c>
      <c r="N165" s="68">
        <v>575</v>
      </c>
      <c r="O165" s="68">
        <v>25.8</v>
      </c>
      <c r="P165" s="68">
        <v>129.5</v>
      </c>
      <c r="Q165" s="68">
        <v>55.5</v>
      </c>
      <c r="R165" s="68">
        <v>149.9</v>
      </c>
      <c r="S165" s="83">
        <v>84.8</v>
      </c>
      <c r="T165" s="83">
        <v>77.8</v>
      </c>
      <c r="U165" s="68"/>
      <c r="V165" s="68"/>
      <c r="W165" s="68"/>
      <c r="X165" s="68"/>
      <c r="Y165" s="68"/>
      <c r="Z165" s="129"/>
    </row>
    <row r="166" spans="1:26" ht="15" customHeight="1" x14ac:dyDescent="0.2">
      <c r="A166" s="295" t="s">
        <v>13</v>
      </c>
      <c r="B166" s="296"/>
      <c r="C166" s="271">
        <f t="shared" ref="C166:L166" si="8">C164*C172</f>
        <v>38.6</v>
      </c>
      <c r="D166" s="125">
        <f t="shared" si="8"/>
        <v>41.9</v>
      </c>
      <c r="E166" s="125">
        <f t="shared" si="8"/>
        <v>68.599999999999994</v>
      </c>
      <c r="F166" s="125">
        <f t="shared" si="8"/>
        <v>103.6</v>
      </c>
      <c r="G166" s="125">
        <f t="shared" si="8"/>
        <v>28.8</v>
      </c>
      <c r="H166" s="125">
        <f t="shared" si="8"/>
        <v>279.2</v>
      </c>
      <c r="I166" s="125">
        <f t="shared" si="8"/>
        <v>63.6</v>
      </c>
      <c r="J166" s="125">
        <f t="shared" si="8"/>
        <v>164.8</v>
      </c>
      <c r="K166" s="125">
        <f t="shared" si="8"/>
        <v>144.69999999999999</v>
      </c>
      <c r="L166" s="170">
        <f t="shared" si="8"/>
        <v>55.4</v>
      </c>
      <c r="M166" s="33">
        <f>(M164*M172)*M173</f>
        <v>178.1</v>
      </c>
      <c r="N166" s="125">
        <f>N164*N172</f>
        <v>460</v>
      </c>
      <c r="O166" s="170">
        <f>(O202*O164)*O172</f>
        <v>76.8</v>
      </c>
      <c r="P166" s="170">
        <f>P164*P172</f>
        <v>106.2</v>
      </c>
      <c r="Q166" s="170">
        <f>(Q202*Q164)*Q172</f>
        <v>66.599999999999994</v>
      </c>
      <c r="R166" s="170">
        <f>(R164*R172)*R173</f>
        <v>239.8</v>
      </c>
      <c r="S166" s="33">
        <f>S164</f>
        <v>67.900000000000006</v>
      </c>
      <c r="T166" s="33">
        <f>(T164*T172)*T173</f>
        <v>62.2</v>
      </c>
      <c r="U166" s="170"/>
      <c r="V166" s="170"/>
      <c r="W166" s="170"/>
      <c r="X166" s="170"/>
      <c r="Y166" s="170"/>
      <c r="Z166" s="104"/>
    </row>
    <row r="167" spans="1:26" ht="15" customHeight="1" x14ac:dyDescent="0.2">
      <c r="A167" s="297" t="s">
        <v>14</v>
      </c>
      <c r="B167" s="298"/>
      <c r="C167" s="44">
        <f>C165*C172</f>
        <v>48.2</v>
      </c>
      <c r="D167" s="158">
        <f>D172*D165</f>
        <v>52.4</v>
      </c>
      <c r="E167" s="158">
        <f t="shared" ref="E167:L167" si="9">E165*E172</f>
        <v>85.8</v>
      </c>
      <c r="F167" s="158">
        <f t="shared" si="9"/>
        <v>129.5</v>
      </c>
      <c r="G167" s="158">
        <f t="shared" si="9"/>
        <v>36</v>
      </c>
      <c r="H167" s="158">
        <f t="shared" si="9"/>
        <v>349</v>
      </c>
      <c r="I167" s="158">
        <f t="shared" si="9"/>
        <v>79.5</v>
      </c>
      <c r="J167" s="158">
        <f t="shared" si="9"/>
        <v>206</v>
      </c>
      <c r="K167" s="158">
        <f t="shared" si="9"/>
        <v>180.9</v>
      </c>
      <c r="L167" s="103">
        <f t="shared" si="9"/>
        <v>69.2</v>
      </c>
      <c r="M167" s="91">
        <f>(M165*M172)*M173</f>
        <v>222.6</v>
      </c>
      <c r="N167" s="158">
        <f>N165*N172</f>
        <v>575</v>
      </c>
      <c r="O167" s="103">
        <f>(O202*O165)*O172</f>
        <v>103.2</v>
      </c>
      <c r="P167" s="103">
        <f>P165*P172</f>
        <v>129.5</v>
      </c>
      <c r="Q167" s="103">
        <f>(Q202*Q165)*Q172</f>
        <v>83.25</v>
      </c>
      <c r="R167" s="103">
        <f>(R165*R172)*R173</f>
        <v>299.8</v>
      </c>
      <c r="S167" s="91">
        <f>S165</f>
        <v>84.8</v>
      </c>
      <c r="T167" s="91">
        <f>(T165*T172)*T173</f>
        <v>77.8</v>
      </c>
      <c r="U167" s="103"/>
      <c r="V167" s="103"/>
      <c r="W167" s="103"/>
      <c r="X167" s="103"/>
      <c r="Y167" s="103"/>
      <c r="Z167" s="183"/>
    </row>
    <row r="168" spans="1:26" ht="15" customHeight="1" x14ac:dyDescent="0.2">
      <c r="A168" s="303" t="s">
        <v>15</v>
      </c>
      <c r="B168" s="304"/>
      <c r="C168" s="82">
        <v>30</v>
      </c>
      <c r="D168" s="169">
        <v>50</v>
      </c>
      <c r="E168" s="169">
        <v>24</v>
      </c>
      <c r="F168" s="169">
        <v>16</v>
      </c>
      <c r="G168" s="169">
        <v>100</v>
      </c>
      <c r="H168" s="151">
        <v>4</v>
      </c>
      <c r="I168" s="151">
        <v>60</v>
      </c>
      <c r="J168" s="169">
        <v>21</v>
      </c>
      <c r="K168" s="151">
        <v>12</v>
      </c>
      <c r="L168" s="151">
        <v>28</v>
      </c>
      <c r="M168" s="80">
        <v>24</v>
      </c>
      <c r="N168" s="151">
        <v>8</v>
      </c>
      <c r="O168" s="151">
        <v>100</v>
      </c>
      <c r="P168" s="151">
        <v>20</v>
      </c>
      <c r="Q168" s="151">
        <v>100</v>
      </c>
      <c r="R168" s="151">
        <v>16</v>
      </c>
      <c r="S168" s="80" t="s">
        <v>160</v>
      </c>
      <c r="T168" s="80">
        <v>220</v>
      </c>
      <c r="U168" s="151"/>
      <c r="V168" s="151"/>
      <c r="W168" s="151"/>
      <c r="X168" s="151"/>
      <c r="Y168" s="151"/>
      <c r="Z168" s="151"/>
    </row>
    <row r="169" spans="1:26" ht="15" customHeight="1" x14ac:dyDescent="0.2">
      <c r="A169" s="305" t="s">
        <v>17</v>
      </c>
      <c r="B169" s="306"/>
      <c r="C169" s="149">
        <v>210</v>
      </c>
      <c r="D169" s="243">
        <v>350</v>
      </c>
      <c r="E169" s="243">
        <v>144</v>
      </c>
      <c r="F169" s="243">
        <v>96</v>
      </c>
      <c r="G169" s="243">
        <v>480</v>
      </c>
      <c r="H169" s="234">
        <v>18</v>
      </c>
      <c r="I169" s="234">
        <v>360</v>
      </c>
      <c r="J169" s="243">
        <v>168</v>
      </c>
      <c r="K169" s="234">
        <v>60</v>
      </c>
      <c r="L169" s="234">
        <v>308</v>
      </c>
      <c r="M169" s="189">
        <v>72</v>
      </c>
      <c r="N169" s="234">
        <v>40</v>
      </c>
      <c r="O169" s="234" t="s">
        <v>18</v>
      </c>
      <c r="P169" s="234">
        <v>80</v>
      </c>
      <c r="Q169" s="234">
        <v>400</v>
      </c>
      <c r="R169" s="234">
        <v>144</v>
      </c>
      <c r="S169" s="189" t="s">
        <v>18</v>
      </c>
      <c r="T169" s="189">
        <v>600</v>
      </c>
      <c r="U169" s="234"/>
      <c r="V169" s="234"/>
      <c r="W169" s="234"/>
      <c r="X169" s="234"/>
      <c r="Y169" s="234"/>
      <c r="Z169" s="234"/>
    </row>
    <row r="170" spans="1:26" ht="15" customHeight="1" x14ac:dyDescent="0.2">
      <c r="A170" s="307" t="s">
        <v>19</v>
      </c>
      <c r="B170" s="308"/>
      <c r="C170" s="60">
        <v>262</v>
      </c>
      <c r="D170" s="224">
        <v>450</v>
      </c>
      <c r="E170" s="224">
        <v>180</v>
      </c>
      <c r="F170" s="224">
        <v>120</v>
      </c>
      <c r="G170" s="224">
        <v>640</v>
      </c>
      <c r="H170" s="215">
        <v>28</v>
      </c>
      <c r="I170" s="215">
        <v>480</v>
      </c>
      <c r="J170" s="224">
        <v>210</v>
      </c>
      <c r="K170" s="215">
        <v>72</v>
      </c>
      <c r="L170" s="215">
        <v>392</v>
      </c>
      <c r="M170" s="201">
        <v>96</v>
      </c>
      <c r="N170" s="215">
        <v>56</v>
      </c>
      <c r="O170" s="215" t="s">
        <v>18</v>
      </c>
      <c r="P170" s="215">
        <v>100</v>
      </c>
      <c r="Q170" s="215">
        <v>500</v>
      </c>
      <c r="R170" s="215">
        <v>180</v>
      </c>
      <c r="S170" s="201" t="s">
        <v>18</v>
      </c>
      <c r="T170" s="201">
        <v>750</v>
      </c>
      <c r="U170" s="215"/>
      <c r="V170" s="215"/>
      <c r="W170" s="215"/>
      <c r="X170" s="215"/>
      <c r="Y170" s="215"/>
      <c r="Z170" s="215"/>
    </row>
    <row r="171" spans="1:26" ht="15" customHeight="1" x14ac:dyDescent="0.2">
      <c r="A171" s="309" t="s">
        <v>20</v>
      </c>
      <c r="B171" s="310"/>
      <c r="C171" s="111">
        <v>500</v>
      </c>
      <c r="D171" s="178">
        <v>600</v>
      </c>
      <c r="E171" s="178">
        <v>550</v>
      </c>
      <c r="F171" s="178">
        <v>450</v>
      </c>
      <c r="G171" s="178">
        <v>800</v>
      </c>
      <c r="H171" s="207">
        <v>50</v>
      </c>
      <c r="I171" s="207">
        <v>650</v>
      </c>
      <c r="J171" s="178">
        <v>500</v>
      </c>
      <c r="K171" s="207">
        <v>260</v>
      </c>
      <c r="L171" s="207">
        <v>500</v>
      </c>
      <c r="M171" s="160">
        <v>125</v>
      </c>
      <c r="N171" s="207">
        <v>80</v>
      </c>
      <c r="O171" s="207">
        <v>800</v>
      </c>
      <c r="P171" s="207">
        <v>550</v>
      </c>
      <c r="Q171" s="207" t="s">
        <v>240</v>
      </c>
      <c r="R171" s="207">
        <v>600</v>
      </c>
      <c r="S171" s="160">
        <v>600</v>
      </c>
      <c r="T171" s="160">
        <v>600</v>
      </c>
      <c r="U171" s="207"/>
      <c r="V171" s="207"/>
      <c r="W171" s="207"/>
      <c r="X171" s="207"/>
      <c r="Y171" s="207"/>
      <c r="Z171" s="207"/>
    </row>
    <row r="172" spans="1:26" ht="15" customHeight="1" x14ac:dyDescent="0.2">
      <c r="A172" s="311" t="s">
        <v>21</v>
      </c>
      <c r="B172" s="312"/>
      <c r="C172" s="174">
        <v>1</v>
      </c>
      <c r="D172" s="64">
        <v>1</v>
      </c>
      <c r="E172" s="64">
        <v>1</v>
      </c>
      <c r="F172" s="64">
        <v>1</v>
      </c>
      <c r="G172" s="64">
        <v>1</v>
      </c>
      <c r="H172" s="245">
        <v>1</v>
      </c>
      <c r="I172" s="245">
        <v>1</v>
      </c>
      <c r="J172" s="64">
        <v>1</v>
      </c>
      <c r="K172" s="245">
        <v>1</v>
      </c>
      <c r="L172" s="245">
        <v>1</v>
      </c>
      <c r="M172" s="19">
        <v>1</v>
      </c>
      <c r="N172" s="245">
        <v>1</v>
      </c>
      <c r="O172" s="245">
        <v>1</v>
      </c>
      <c r="P172" s="245">
        <v>1</v>
      </c>
      <c r="Q172" s="245">
        <v>1</v>
      </c>
      <c r="R172" s="245">
        <v>1</v>
      </c>
      <c r="S172" s="19">
        <v>1</v>
      </c>
      <c r="T172" s="19">
        <v>1</v>
      </c>
      <c r="U172" s="245"/>
      <c r="V172" s="245"/>
      <c r="W172" s="245"/>
      <c r="X172" s="245"/>
      <c r="Y172" s="245"/>
      <c r="Z172" s="245"/>
    </row>
    <row r="173" spans="1:26" ht="15" customHeight="1" x14ac:dyDescent="0.2">
      <c r="A173" s="313" t="s">
        <v>22</v>
      </c>
      <c r="B173" s="314"/>
      <c r="C173" s="251">
        <v>1</v>
      </c>
      <c r="D173" s="30">
        <v>1</v>
      </c>
      <c r="E173" s="30">
        <v>3</v>
      </c>
      <c r="F173" s="30">
        <v>1</v>
      </c>
      <c r="G173" s="30">
        <v>1</v>
      </c>
      <c r="H173" s="204">
        <v>1</v>
      </c>
      <c r="I173" s="204">
        <v>1</v>
      </c>
      <c r="J173" s="30">
        <v>3</v>
      </c>
      <c r="K173" s="204">
        <v>1</v>
      </c>
      <c r="L173" s="204">
        <v>1</v>
      </c>
      <c r="M173" s="9">
        <v>1</v>
      </c>
      <c r="N173" s="204">
        <v>1</v>
      </c>
      <c r="O173" s="204">
        <v>1</v>
      </c>
      <c r="P173" s="204">
        <v>1</v>
      </c>
      <c r="Q173" s="204">
        <v>1</v>
      </c>
      <c r="R173" s="204">
        <v>2</v>
      </c>
      <c r="S173" s="9">
        <v>1</v>
      </c>
      <c r="T173" s="9">
        <v>1</v>
      </c>
      <c r="U173" s="204"/>
      <c r="V173" s="204"/>
      <c r="W173" s="204"/>
      <c r="X173" s="204"/>
      <c r="Y173" s="204"/>
      <c r="Z173" s="204"/>
    </row>
    <row r="174" spans="1:26" ht="15" customHeight="1" x14ac:dyDescent="0.2">
      <c r="A174" s="315" t="s">
        <v>23</v>
      </c>
      <c r="B174" s="316"/>
      <c r="C174" s="87">
        <v>0.8</v>
      </c>
      <c r="D174" s="256">
        <v>1.37</v>
      </c>
      <c r="E174" s="256">
        <v>0.8</v>
      </c>
      <c r="F174" s="256">
        <v>1.37</v>
      </c>
      <c r="G174" s="256">
        <v>2.9</v>
      </c>
      <c r="H174" s="124">
        <v>2.9</v>
      </c>
      <c r="I174" s="124">
        <v>2.9</v>
      </c>
      <c r="J174" s="256">
        <v>2.9</v>
      </c>
      <c r="K174" s="124">
        <v>2.9</v>
      </c>
      <c r="L174" s="124">
        <v>1.37</v>
      </c>
      <c r="M174" s="47">
        <v>2.9</v>
      </c>
      <c r="N174" s="124">
        <v>2.9</v>
      </c>
      <c r="O174" s="124">
        <v>5</v>
      </c>
      <c r="P174" s="124">
        <v>1.37</v>
      </c>
      <c r="Q174" s="124">
        <v>2.9</v>
      </c>
      <c r="R174" s="124">
        <v>1.37</v>
      </c>
      <c r="S174" s="47">
        <v>5</v>
      </c>
      <c r="T174" s="47">
        <v>2.99</v>
      </c>
      <c r="U174" s="124"/>
      <c r="V174" s="124"/>
      <c r="W174" s="124"/>
      <c r="X174" s="124"/>
      <c r="Y174" s="124"/>
      <c r="Z174" s="124"/>
    </row>
    <row r="175" spans="1:26" ht="15" customHeight="1" x14ac:dyDescent="0.2">
      <c r="A175" s="317" t="s">
        <v>24</v>
      </c>
      <c r="B175" s="318"/>
      <c r="C175" s="186">
        <v>0.34</v>
      </c>
      <c r="D175" s="200">
        <v>0.67</v>
      </c>
      <c r="E175" s="200">
        <v>0.34</v>
      </c>
      <c r="F175" s="200">
        <v>0.67</v>
      </c>
      <c r="G175" s="200">
        <v>1.33</v>
      </c>
      <c r="H175" s="26">
        <v>1.33</v>
      </c>
      <c r="I175" s="26">
        <v>1.33</v>
      </c>
      <c r="J175" s="200">
        <v>1.33</v>
      </c>
      <c r="K175" s="26">
        <v>1.33</v>
      </c>
      <c r="L175" s="26">
        <v>0.67</v>
      </c>
      <c r="M175" s="223">
        <v>1.33</v>
      </c>
      <c r="N175" s="26">
        <v>1.33</v>
      </c>
      <c r="O175" s="26">
        <v>4</v>
      </c>
      <c r="P175" s="26">
        <v>0.67</v>
      </c>
      <c r="Q175" s="26">
        <v>1.33</v>
      </c>
      <c r="R175" s="26">
        <v>0.67</v>
      </c>
      <c r="S175" s="223">
        <v>4</v>
      </c>
      <c r="T175" s="223">
        <v>1.33</v>
      </c>
      <c r="U175" s="26"/>
      <c r="V175" s="26"/>
      <c r="W175" s="26"/>
      <c r="X175" s="26"/>
      <c r="Y175" s="26"/>
      <c r="Z175" s="26"/>
    </row>
    <row r="176" spans="1:26" ht="15" customHeight="1" x14ac:dyDescent="0.2">
      <c r="A176" s="295" t="s">
        <v>25</v>
      </c>
      <c r="B176" s="296"/>
      <c r="C176" s="271">
        <f>(C164*C171)/60</f>
        <v>321.66666666666669</v>
      </c>
      <c r="D176" s="125">
        <f>(D164*D171)/60</f>
        <v>419</v>
      </c>
      <c r="E176" s="125">
        <f>(E164*E168)/(((E168/E173)*E206)+((E168-(E168/E173))*(60/E171)))</f>
        <v>439.57281553398059</v>
      </c>
      <c r="F176" s="125">
        <f>(F164*F171)/60</f>
        <v>777</v>
      </c>
      <c r="G176" s="125">
        <f>(G164*G171)/60</f>
        <v>384</v>
      </c>
      <c r="H176" s="170">
        <f>(H164*H171)/60</f>
        <v>232.66666666666666</v>
      </c>
      <c r="I176" s="170">
        <f>(I164*I171)/60</f>
        <v>689</v>
      </c>
      <c r="J176" s="125">
        <f>(J164*J168)/(((J168/J173)*J206)+((J168-(J168/J173))*(60/J171)))</f>
        <v>555.50561797752812</v>
      </c>
      <c r="K176" s="170" t="s">
        <v>26</v>
      </c>
      <c r="L176" s="170">
        <f>(L164*L171)/60</f>
        <v>461.66666666666669</v>
      </c>
      <c r="M176" s="33">
        <f>(M164*M171)/60</f>
        <v>371.04166666666669</v>
      </c>
      <c r="N176" s="170">
        <f>(N164*N171)/60</f>
        <v>613.33333333333337</v>
      </c>
      <c r="O176" s="170">
        <f>((O164*O202)*O171)/60</f>
        <v>1024</v>
      </c>
      <c r="P176" s="170">
        <f>(P164*P171)/60</f>
        <v>973.5</v>
      </c>
      <c r="Q176" s="170" t="s">
        <v>26</v>
      </c>
      <c r="R176" s="125">
        <f>(R164*R168)/(((R168/R173)*R206)+((R168-(R168/R173))*(60/R171)))</f>
        <v>685.14285714285722</v>
      </c>
      <c r="S176" s="33">
        <f>((S164)*S171)/60</f>
        <v>679</v>
      </c>
      <c r="T176" s="33">
        <f>(T164*T171)/60</f>
        <v>622</v>
      </c>
      <c r="U176" s="170"/>
      <c r="V176" s="170"/>
      <c r="W176" s="170"/>
      <c r="X176" s="170"/>
      <c r="Y176" s="170"/>
      <c r="Z176" s="104"/>
    </row>
    <row r="177" spans="1:26" ht="15" customHeight="1" x14ac:dyDescent="0.2">
      <c r="A177" s="297" t="s">
        <v>27</v>
      </c>
      <c r="B177" s="298"/>
      <c r="C177" s="44">
        <f>(C165*C171)/60</f>
        <v>401.66666666666669</v>
      </c>
      <c r="D177" s="158">
        <f>(D165*D171)/60</f>
        <v>524</v>
      </c>
      <c r="E177" s="158">
        <f>(E165*E168)/(((E168/E173)*E206)+((E168-(E168/E173))*(60/E171)))</f>
        <v>549.78640776699024</v>
      </c>
      <c r="F177" s="158">
        <f>(F165*F171)/60</f>
        <v>971.25</v>
      </c>
      <c r="G177" s="158">
        <f>(G165*G171)/60</f>
        <v>480</v>
      </c>
      <c r="H177" s="103">
        <f>(H165*H171)/60</f>
        <v>290.83333333333331</v>
      </c>
      <c r="I177" s="103">
        <f>(I165*I171)/60</f>
        <v>861.25</v>
      </c>
      <c r="J177" s="158">
        <f>(J165*J168)/(((J168/J173)*J206)+((J168-(J168/J173))*(60/J171)))</f>
        <v>694.3820224719102</v>
      </c>
      <c r="K177" s="103" t="s">
        <v>26</v>
      </c>
      <c r="L177" s="103">
        <f>(L165*L171)/60</f>
        <v>576.66666666666663</v>
      </c>
      <c r="M177" s="91">
        <f>(M165*M171)/60</f>
        <v>463.75</v>
      </c>
      <c r="N177" s="103">
        <f>(N165*N171)/60</f>
        <v>766.66666666666663</v>
      </c>
      <c r="O177" s="103">
        <f>((O165*O202)*O171)/60</f>
        <v>1376</v>
      </c>
      <c r="P177" s="103">
        <f>(P165*P171)/60</f>
        <v>1187.0833333333333</v>
      </c>
      <c r="Q177" s="103" t="s">
        <v>26</v>
      </c>
      <c r="R177" s="158">
        <f>(R165*R168)/(((R168/R173)*R206)+((R168-(R168/R173))*(60/R171)))</f>
        <v>856.57142857142867</v>
      </c>
      <c r="S177" s="91">
        <f>((S165)*S171)/60</f>
        <v>848</v>
      </c>
      <c r="T177" s="91">
        <f>(T165*T171)/60</f>
        <v>778</v>
      </c>
      <c r="U177" s="103"/>
      <c r="V177" s="103"/>
      <c r="W177" s="103"/>
      <c r="X177" s="103"/>
      <c r="Y177" s="103"/>
      <c r="Z177" s="183"/>
    </row>
    <row r="178" spans="1:26" ht="15" customHeight="1" x14ac:dyDescent="0.2">
      <c r="A178" s="299" t="s">
        <v>28</v>
      </c>
      <c r="B178" s="300"/>
      <c r="C178" s="66">
        <f>(C164*C168) / (((60/C171)*C168)+C174)</f>
        <v>263.18181818181819</v>
      </c>
      <c r="D178" s="274">
        <f>(D164*D168) / (((60/D171)*D168)+D174)</f>
        <v>328.88540031397173</v>
      </c>
      <c r="E178" s="274">
        <f>(E164*E168)/((((E168/E173)*E206)+((E168-(E168/E173))*(60/E171)))+E174)</f>
        <v>362.20800000000003</v>
      </c>
      <c r="F178" s="274">
        <f>(F164*F168) / (((60/F171)*F168)+F174)</f>
        <v>473.14938154138912</v>
      </c>
      <c r="G178" s="274">
        <f>(G164*G168) / (((60/G171)*G168)+G174)</f>
        <v>276.92307692307691</v>
      </c>
      <c r="H178" s="35">
        <f>(H164*H168) / (((60/H171)*H168)+H174)</f>
        <v>145.03896103896105</v>
      </c>
      <c r="I178" s="274">
        <f>(I164*I168) / (((60/I171)*I168)+I174)</f>
        <v>452.21513217866908</v>
      </c>
      <c r="J178" s="274">
        <f>(J164*J168)/((((J168/J173)*J206)+((J168-(J168/J173))*(60/J171)))+J174)</f>
        <v>379.05805038335166</v>
      </c>
      <c r="K178" s="35" t="s">
        <v>26</v>
      </c>
      <c r="L178" s="35">
        <f>(L164*L168) / (((60/L171)*L168)+L174)</f>
        <v>327.9492600422833</v>
      </c>
      <c r="M178" s="53">
        <f>(M164*M168) / (((60/M171)*M168)+M174)</f>
        <v>296.42163661581134</v>
      </c>
      <c r="N178" s="35">
        <f>(N164*N168) / (((60/N171)*N168)+N174)</f>
        <v>413.4831460674157</v>
      </c>
      <c r="O178" s="35">
        <v>409.09</v>
      </c>
      <c r="P178" s="35">
        <f>(P164*P168) / (((60/P171)*P168)+P174)</f>
        <v>598.00358331200414</v>
      </c>
      <c r="Q178" s="35" t="s">
        <v>26</v>
      </c>
      <c r="R178" s="274">
        <f>(R164*R168)/((((R168/R173)*R206)+((R168-(R168/R173))*(60/R171)))+R174)</f>
        <v>460.04796163069545</v>
      </c>
      <c r="S178" s="53">
        <v>409.09</v>
      </c>
      <c r="T178" s="4">
        <f>(T164*T168) / (((60/T171)*T168)+T174)</f>
        <v>547.57903161264505</v>
      </c>
      <c r="U178" s="35"/>
      <c r="V178" s="35"/>
      <c r="W178" s="35"/>
      <c r="X178" s="35"/>
      <c r="Y178" s="35"/>
      <c r="Z178" s="179"/>
    </row>
    <row r="179" spans="1:26" ht="15" customHeight="1" x14ac:dyDescent="0.2">
      <c r="A179" s="301" t="s">
        <v>29</v>
      </c>
      <c r="B179" s="302"/>
      <c r="C179" s="222">
        <f>(C165*C168) / (((60/C171)*C168)+C174)</f>
        <v>328.63636363636368</v>
      </c>
      <c r="D179" s="162">
        <f>(D165*D168) / (((60/D171)*D168)+D174)</f>
        <v>411.30298273155415</v>
      </c>
      <c r="E179" s="162">
        <f>(E165*E168)/((((E168/E173)*E206)+((E168-(E168/E173))*(60/E171)))+E174)</f>
        <v>453.024</v>
      </c>
      <c r="F179" s="162">
        <f>(F165*F168) / (((60/F171)*F168)+F174)</f>
        <v>591.43672692673647</v>
      </c>
      <c r="G179" s="162">
        <f>(G165*G168) / (((60/G171)*G168)+G174)</f>
        <v>346.15384615384613</v>
      </c>
      <c r="H179" s="68">
        <f>(H165*H168) / (((60/H171)*H168)+H174)</f>
        <v>181.2987012987013</v>
      </c>
      <c r="I179" s="162">
        <f>(I165*I168) / (((60/I171)*I168)+I174)</f>
        <v>565.26891522333631</v>
      </c>
      <c r="J179" s="162">
        <f>(J165*J168)/((((J168/J173)*J206)+((J168-(J168/J173))*(60/J171)))+J174)</f>
        <v>473.82256297918951</v>
      </c>
      <c r="K179" s="68" t="s">
        <v>26</v>
      </c>
      <c r="L179" s="68">
        <f>(L165*L168) / (((60/L171)*L168)+L174)</f>
        <v>409.64059196617336</v>
      </c>
      <c r="M179" s="83">
        <f>(M165*M168) / (((60/M171)*M168)+M174)</f>
        <v>370.48543689320388</v>
      </c>
      <c r="N179" s="68">
        <f>(N165*N168) / (((60/N171)*N168)+N174)</f>
        <v>516.85393258426961</v>
      </c>
      <c r="O179" s="68">
        <v>540.96</v>
      </c>
      <c r="P179" s="68">
        <f>(P165*P168) / (((60/P171)*P168)+P174)</f>
        <v>729.20399283337599</v>
      </c>
      <c r="Q179" s="68" t="s">
        <v>26</v>
      </c>
      <c r="R179" s="162">
        <f>(R165*R168)/((((R168/R173)*R206)+((R168-(R168/R173))*(60/R171)))+R174)</f>
        <v>575.15587529976017</v>
      </c>
      <c r="S179" s="83">
        <v>540.96</v>
      </c>
      <c r="T179" s="141">
        <f>(T165*T168) / (((60/T171)*T168)+T174)</f>
        <v>684.91396558623444</v>
      </c>
      <c r="U179" s="68"/>
      <c r="V179" s="68"/>
      <c r="W179" s="68"/>
      <c r="X179" s="68"/>
      <c r="Y179" s="68"/>
      <c r="Z179" s="129"/>
    </row>
    <row r="180" spans="1:26" ht="15" customHeight="1" x14ac:dyDescent="0.2">
      <c r="A180" s="295" t="s">
        <v>30</v>
      </c>
      <c r="B180" s="296"/>
      <c r="C180" s="271">
        <f>(C164*C168) / (((60/C171)*C168)+C175)</f>
        <v>293.90862944162438</v>
      </c>
      <c r="D180" s="125">
        <f>(D164*D168) / (((60/D171)*D168)+D175)</f>
        <v>369.48853615520284</v>
      </c>
      <c r="E180" s="125">
        <f>(E164*E168)/((((E168/E173)*E206)+((E168-(E168/E173))*(60/E171)))+E175)</f>
        <v>402.99065420560748</v>
      </c>
      <c r="F180" s="125">
        <f>(F164*F168) / (((60/F171)*F168)+F175)</f>
        <v>591.29607609988113</v>
      </c>
      <c r="G180" s="125">
        <f>(G164*G168) / (((60/G171)*G168)+G175)</f>
        <v>326.16081540203851</v>
      </c>
      <c r="H180" s="170">
        <f>(H164*H168) / (((60/H171)*H168)+H175)</f>
        <v>182.18597063621533</v>
      </c>
      <c r="I180" s="125">
        <f>(I164*I168) / (((60/I171)*I168)+I175)</f>
        <v>555.58293201926313</v>
      </c>
      <c r="J180" s="125">
        <f>(J164*J168)/((((J168/J173)*J206)+((J168-(J168/J173))*(60/J171)))+J175)</f>
        <v>457.77777777777783</v>
      </c>
      <c r="K180" s="170" t="s">
        <v>26</v>
      </c>
      <c r="L180" s="170">
        <f>(L164*L168) / (((60/L171)*L168)+L175)</f>
        <v>384.91315136476425</v>
      </c>
      <c r="M180" s="33">
        <f>(M164*M168) / (((60/M171)*M168)+M175)</f>
        <v>332.6381322957198</v>
      </c>
      <c r="N180" s="170">
        <f>(N164*N168) / (((60/N171)*N168)+N175)</f>
        <v>502.04638472032741</v>
      </c>
      <c r="O180" s="170">
        <v>519.47</v>
      </c>
      <c r="P180" s="170">
        <f>(P164*P168) / (((60/P171)*P168)+P175)</f>
        <v>744.78801402613965</v>
      </c>
      <c r="Q180" s="170" t="s">
        <v>26</v>
      </c>
      <c r="R180" s="125">
        <f>(R164*R168)/((((R168/R173)*R206)+((R168-(R168/R173))*(60/R171)))+R175)</f>
        <v>552.85302593659947</v>
      </c>
      <c r="S180" s="33">
        <v>519.47</v>
      </c>
      <c r="T180" s="27">
        <f>(T164*T168) / (((60/T171)*T168)+T175)</f>
        <v>586.54093441920281</v>
      </c>
      <c r="U180" s="170"/>
      <c r="V180" s="170"/>
      <c r="W180" s="170"/>
      <c r="X180" s="170"/>
      <c r="Y180" s="170"/>
      <c r="Z180" s="104"/>
    </row>
    <row r="181" spans="1:26" ht="15" customHeight="1" x14ac:dyDescent="0.2">
      <c r="A181" s="297" t="s">
        <v>31</v>
      </c>
      <c r="B181" s="298"/>
      <c r="C181" s="44">
        <f>(C165*C168) / (((60/C171)*C168)+C175)</f>
        <v>367.00507614213205</v>
      </c>
      <c r="D181" s="158">
        <f>(D165*D168) / (((60/D171)*D168)+D175)</f>
        <v>462.08112874779545</v>
      </c>
      <c r="E181" s="158">
        <f>(E165*E168)/((((E168/E173)*E206)+((E168-(E168/E173))*(60/E171)))+E175)</f>
        <v>504.03204272363149</v>
      </c>
      <c r="F181" s="158">
        <f>(F165*F168) / (((60/F171)*F168)+F175)</f>
        <v>739.12009512485145</v>
      </c>
      <c r="G181" s="158">
        <f>(G165*G168) / (((60/G171)*G168)+G175)</f>
        <v>407.70101925254812</v>
      </c>
      <c r="H181" s="103">
        <f>(H165*H168) / (((60/H171)*H168)+H175)</f>
        <v>227.73246329526918</v>
      </c>
      <c r="I181" s="158">
        <f>(I165*I168) / (((60/I171)*I168)+I175)</f>
        <v>694.47866502407885</v>
      </c>
      <c r="J181" s="158">
        <f>(J165*J168)/((((J168/J173)*J206)+((J168-(J168/J173))*(60/J171)))+J175)</f>
        <v>572.22222222222229</v>
      </c>
      <c r="K181" s="103" t="s">
        <v>26</v>
      </c>
      <c r="L181" s="103">
        <f>(L165*L168) / (((60/L171)*L168)+L175)</f>
        <v>480.79404466501239</v>
      </c>
      <c r="M181" s="91">
        <f>(M165*M168) / (((60/M171)*M168)+M175)</f>
        <v>415.75097276264592</v>
      </c>
      <c r="N181" s="103">
        <f>(N165*N168) / (((60/N171)*N168)+N175)</f>
        <v>627.55798090040923</v>
      </c>
      <c r="O181" s="103">
        <v>698.03</v>
      </c>
      <c r="P181" s="103">
        <f>(P165*P168) / (((60/P171)*P168)+P175)</f>
        <v>908.19254064392737</v>
      </c>
      <c r="Q181" s="103" t="s">
        <v>26</v>
      </c>
      <c r="R181" s="158">
        <f>(R165*R168)/((((R168/R173)*R206)+((R168-(R168/R173))*(60/R171)))+R175)</f>
        <v>691.18155619596553</v>
      </c>
      <c r="S181" s="91">
        <v>698.03</v>
      </c>
      <c r="T181" s="76">
        <f>(T165*T168) / (((60/T171)*T168)+T175)</f>
        <v>733.6476639519932</v>
      </c>
      <c r="U181" s="103"/>
      <c r="V181" s="103"/>
      <c r="W181" s="103"/>
      <c r="X181" s="103"/>
      <c r="Y181" s="103"/>
      <c r="Z181" s="183"/>
    </row>
    <row r="182" spans="1:26" ht="15" customHeight="1" x14ac:dyDescent="0.2">
      <c r="A182" s="319" t="s">
        <v>32</v>
      </c>
      <c r="B182" s="320"/>
      <c r="C182" s="279">
        <v>1</v>
      </c>
      <c r="D182" s="190">
        <v>1</v>
      </c>
      <c r="E182" s="190">
        <v>1</v>
      </c>
      <c r="F182" s="190">
        <v>1</v>
      </c>
      <c r="G182" s="190">
        <v>1</v>
      </c>
      <c r="H182" s="190">
        <v>1</v>
      </c>
      <c r="I182" s="190">
        <v>1</v>
      </c>
      <c r="J182" s="190">
        <v>1</v>
      </c>
      <c r="K182" s="190">
        <v>1</v>
      </c>
      <c r="L182" s="190">
        <v>1</v>
      </c>
      <c r="M182" s="123" t="s">
        <v>241</v>
      </c>
      <c r="N182" s="190">
        <v>1</v>
      </c>
      <c r="O182" s="190">
        <v>1</v>
      </c>
      <c r="P182" s="190">
        <v>1</v>
      </c>
      <c r="Q182" s="34">
        <v>1.5</v>
      </c>
      <c r="R182" s="190">
        <v>1</v>
      </c>
      <c r="S182" s="140" t="s">
        <v>35</v>
      </c>
      <c r="T182" s="123" t="s">
        <v>242</v>
      </c>
      <c r="U182" s="190"/>
      <c r="V182" s="190"/>
      <c r="W182" s="190"/>
      <c r="X182" s="190"/>
      <c r="Y182" s="190"/>
      <c r="Z182" s="190"/>
    </row>
    <row r="183" spans="1:26" ht="15" customHeight="1" x14ac:dyDescent="0.2">
      <c r="A183" s="321" t="s">
        <v>33</v>
      </c>
      <c r="B183" s="322"/>
      <c r="C183" s="184">
        <v>1</v>
      </c>
      <c r="D183" s="58">
        <v>1</v>
      </c>
      <c r="E183" s="58">
        <v>1</v>
      </c>
      <c r="F183" s="58">
        <v>1</v>
      </c>
      <c r="G183" s="58">
        <v>1</v>
      </c>
      <c r="H183" s="58">
        <v>1</v>
      </c>
      <c r="I183" s="58">
        <v>1</v>
      </c>
      <c r="J183" s="58">
        <v>1</v>
      </c>
      <c r="K183" s="58">
        <v>1</v>
      </c>
      <c r="L183" s="58">
        <v>1</v>
      </c>
      <c r="M183" s="287" t="s">
        <v>241</v>
      </c>
      <c r="N183" s="58">
        <v>1</v>
      </c>
      <c r="O183" s="58">
        <v>1</v>
      </c>
      <c r="P183" s="58">
        <v>1</v>
      </c>
      <c r="Q183" s="226">
        <v>1.5</v>
      </c>
      <c r="R183" s="58">
        <v>1</v>
      </c>
      <c r="S183" s="255" t="s">
        <v>35</v>
      </c>
      <c r="T183" s="287" t="s">
        <v>242</v>
      </c>
      <c r="U183" s="58"/>
      <c r="V183" s="58"/>
      <c r="W183" s="58"/>
      <c r="X183" s="58"/>
      <c r="Y183" s="58"/>
      <c r="Z183" s="58"/>
    </row>
    <row r="184" spans="1:26" ht="15" customHeight="1" x14ac:dyDescent="0.2">
      <c r="A184" s="323" t="s">
        <v>34</v>
      </c>
      <c r="B184" s="324"/>
      <c r="C184" s="290">
        <v>1</v>
      </c>
      <c r="D184" s="117">
        <v>1</v>
      </c>
      <c r="E184" s="117">
        <v>1</v>
      </c>
      <c r="F184" s="117">
        <v>1</v>
      </c>
      <c r="G184" s="117">
        <v>1</v>
      </c>
      <c r="H184" s="117">
        <v>1</v>
      </c>
      <c r="I184" s="117">
        <v>1</v>
      </c>
      <c r="J184" s="117">
        <v>1</v>
      </c>
      <c r="K184" s="117">
        <v>1</v>
      </c>
      <c r="L184" s="117">
        <v>1</v>
      </c>
      <c r="M184" s="59" t="s">
        <v>35</v>
      </c>
      <c r="N184" s="117">
        <v>1</v>
      </c>
      <c r="O184" s="117">
        <v>1</v>
      </c>
      <c r="P184" s="117">
        <v>1</v>
      </c>
      <c r="Q184" s="133">
        <v>1.5</v>
      </c>
      <c r="R184" s="117">
        <v>1</v>
      </c>
      <c r="S184" s="59" t="s">
        <v>35</v>
      </c>
      <c r="T184" s="59" t="s">
        <v>35</v>
      </c>
      <c r="U184" s="117"/>
      <c r="V184" s="117"/>
      <c r="W184" s="117"/>
      <c r="X184" s="117"/>
      <c r="Y184" s="117"/>
      <c r="Z184" s="117"/>
    </row>
    <row r="185" spans="1:26" ht="15" customHeight="1" x14ac:dyDescent="0.2">
      <c r="A185" s="351" t="s">
        <v>37</v>
      </c>
      <c r="B185" s="352"/>
      <c r="C185" s="24">
        <v>15</v>
      </c>
      <c r="D185" s="49">
        <v>15</v>
      </c>
      <c r="E185" s="49">
        <v>45</v>
      </c>
      <c r="F185" s="49">
        <v>65</v>
      </c>
      <c r="G185" s="49">
        <v>40</v>
      </c>
      <c r="H185" s="49">
        <v>15</v>
      </c>
      <c r="I185" s="49">
        <v>15</v>
      </c>
      <c r="J185" s="144">
        <v>75</v>
      </c>
      <c r="K185" s="49">
        <v>15</v>
      </c>
      <c r="L185" s="49">
        <v>25</v>
      </c>
      <c r="M185" s="135">
        <v>15</v>
      </c>
      <c r="N185" s="49">
        <v>75</v>
      </c>
      <c r="O185" s="49">
        <v>40</v>
      </c>
      <c r="P185" s="49">
        <v>65</v>
      </c>
      <c r="Q185" s="49">
        <v>30</v>
      </c>
      <c r="R185" s="49">
        <v>75</v>
      </c>
      <c r="S185" s="135">
        <v>12</v>
      </c>
      <c r="T185" s="135" t="s">
        <v>53</v>
      </c>
      <c r="U185" s="49"/>
      <c r="V185" s="49"/>
      <c r="W185" s="49"/>
      <c r="X185" s="49"/>
      <c r="Y185" s="49"/>
      <c r="Z185" s="49"/>
    </row>
    <row r="186" spans="1:26" ht="15" customHeight="1" x14ac:dyDescent="0.2">
      <c r="A186" s="351" t="s">
        <v>38</v>
      </c>
      <c r="B186" s="352"/>
      <c r="C186" s="24">
        <v>12</v>
      </c>
      <c r="D186" s="49">
        <v>18</v>
      </c>
      <c r="E186" s="49">
        <v>18</v>
      </c>
      <c r="F186" s="49">
        <v>420</v>
      </c>
      <c r="G186" s="49">
        <v>18</v>
      </c>
      <c r="H186" s="49">
        <v>420</v>
      </c>
      <c r="I186" s="49">
        <v>18</v>
      </c>
      <c r="J186" s="144">
        <v>18</v>
      </c>
      <c r="K186" s="49">
        <v>18</v>
      </c>
      <c r="L186" s="49">
        <v>18</v>
      </c>
      <c r="M186" s="135">
        <v>18</v>
      </c>
      <c r="N186" s="49">
        <v>18</v>
      </c>
      <c r="O186" s="49">
        <v>0</v>
      </c>
      <c r="P186" s="49" t="s">
        <v>162</v>
      </c>
      <c r="Q186" s="49">
        <v>20</v>
      </c>
      <c r="R186" s="49">
        <v>18</v>
      </c>
      <c r="S186" s="135">
        <v>12</v>
      </c>
      <c r="T186" s="135">
        <v>12</v>
      </c>
      <c r="U186" s="49"/>
      <c r="V186" s="49"/>
      <c r="W186" s="49"/>
      <c r="X186" s="49"/>
      <c r="Y186" s="49"/>
      <c r="Z186" s="49"/>
    </row>
    <row r="187" spans="1:26" ht="15" customHeight="1" x14ac:dyDescent="0.2">
      <c r="A187" s="351" t="s">
        <v>39</v>
      </c>
      <c r="B187" s="352"/>
      <c r="C187" s="24">
        <v>10.7</v>
      </c>
      <c r="D187" s="49">
        <v>19</v>
      </c>
      <c r="E187" s="49">
        <v>19</v>
      </c>
      <c r="F187" s="49">
        <v>320</v>
      </c>
      <c r="G187" s="49">
        <v>19</v>
      </c>
      <c r="H187" s="49">
        <v>320</v>
      </c>
      <c r="I187" s="49">
        <v>19</v>
      </c>
      <c r="J187" s="144">
        <v>19</v>
      </c>
      <c r="K187" s="49">
        <v>19</v>
      </c>
      <c r="L187" s="49">
        <v>19</v>
      </c>
      <c r="M187" s="135">
        <v>19</v>
      </c>
      <c r="N187" s="49">
        <v>19</v>
      </c>
      <c r="O187" s="49">
        <v>0</v>
      </c>
      <c r="P187" s="49" t="s">
        <v>162</v>
      </c>
      <c r="Q187" s="49">
        <v>6</v>
      </c>
      <c r="R187" s="49">
        <v>9</v>
      </c>
      <c r="S187" s="135">
        <v>10.7</v>
      </c>
      <c r="T187" s="135">
        <v>12.7</v>
      </c>
      <c r="U187" s="49"/>
      <c r="V187" s="49"/>
      <c r="W187" s="49"/>
      <c r="X187" s="49"/>
      <c r="Y187" s="49"/>
      <c r="Z187" s="49"/>
    </row>
    <row r="188" spans="1:26" ht="15" customHeight="1" x14ac:dyDescent="0.2">
      <c r="A188" s="351" t="s">
        <v>40</v>
      </c>
      <c r="B188" s="352"/>
      <c r="C188" s="24">
        <v>2</v>
      </c>
      <c r="D188" s="49">
        <v>1.5</v>
      </c>
      <c r="E188" s="49">
        <v>2.5</v>
      </c>
      <c r="F188" s="49">
        <v>1.2</v>
      </c>
      <c r="G188" s="49">
        <v>1.25</v>
      </c>
      <c r="H188" s="49">
        <v>1.6</v>
      </c>
      <c r="I188" s="49">
        <v>2</v>
      </c>
      <c r="J188" s="144">
        <v>2.5</v>
      </c>
      <c r="K188" s="49">
        <v>0.5</v>
      </c>
      <c r="L188" s="49">
        <v>2.0499999999999998</v>
      </c>
      <c r="M188" s="135">
        <v>0.5</v>
      </c>
      <c r="N188" s="49">
        <v>2.5</v>
      </c>
      <c r="O188" s="49">
        <v>0</v>
      </c>
      <c r="P188" s="49">
        <v>2.5</v>
      </c>
      <c r="Q188" s="49">
        <v>1.75</v>
      </c>
      <c r="R188" s="49">
        <v>2.5</v>
      </c>
      <c r="S188" s="135">
        <v>2</v>
      </c>
      <c r="T188" s="135">
        <v>1.2</v>
      </c>
      <c r="U188" s="49"/>
      <c r="V188" s="49"/>
      <c r="W188" s="49"/>
      <c r="X188" s="49"/>
      <c r="Y188" s="49"/>
      <c r="Z188" s="49"/>
    </row>
    <row r="189" spans="1:26" ht="15" customHeight="1" x14ac:dyDescent="0.2">
      <c r="A189" s="351" t="s">
        <v>41</v>
      </c>
      <c r="B189" s="352"/>
      <c r="C189" s="24">
        <v>6.2</v>
      </c>
      <c r="D189" s="49">
        <v>3.5</v>
      </c>
      <c r="E189" s="49">
        <v>4.5</v>
      </c>
      <c r="F189" s="49">
        <v>4</v>
      </c>
      <c r="G189" s="49">
        <v>3</v>
      </c>
      <c r="H189" s="49">
        <v>4</v>
      </c>
      <c r="I189" s="49">
        <v>5.5</v>
      </c>
      <c r="J189" s="144">
        <v>5</v>
      </c>
      <c r="K189" s="49">
        <v>1</v>
      </c>
      <c r="L189" s="49">
        <v>3.05</v>
      </c>
      <c r="M189" s="135">
        <v>1</v>
      </c>
      <c r="N189" s="49">
        <v>4.5</v>
      </c>
      <c r="O189" s="49">
        <v>0</v>
      </c>
      <c r="P189" s="49">
        <v>4.5</v>
      </c>
      <c r="Q189" s="49">
        <v>3.5</v>
      </c>
      <c r="R189" s="49">
        <v>5</v>
      </c>
      <c r="S189" s="135">
        <v>6.2</v>
      </c>
      <c r="T189" s="135">
        <v>2.75</v>
      </c>
      <c r="U189" s="49"/>
      <c r="V189" s="49"/>
      <c r="W189" s="49"/>
      <c r="X189" s="49"/>
      <c r="Y189" s="49"/>
      <c r="Z189" s="49"/>
    </row>
    <row r="190" spans="1:26" ht="15" customHeight="1" x14ac:dyDescent="0.2">
      <c r="A190" s="351" t="s">
        <v>42</v>
      </c>
      <c r="B190" s="352"/>
      <c r="C190" s="24">
        <v>0.1</v>
      </c>
      <c r="D190" s="49">
        <v>0.13500000000000001</v>
      </c>
      <c r="E190" s="49">
        <v>0.23599999999999999</v>
      </c>
      <c r="F190" s="49">
        <v>3</v>
      </c>
      <c r="G190" s="49">
        <v>1.7500000000000002E-2</v>
      </c>
      <c r="H190" s="49">
        <v>4</v>
      </c>
      <c r="I190" s="49">
        <v>0.41</v>
      </c>
      <c r="J190" s="144">
        <v>0.81200000000000006</v>
      </c>
      <c r="K190" s="49">
        <v>2.2120000000000002</v>
      </c>
      <c r="L190" s="49">
        <v>2.75E-2</v>
      </c>
      <c r="M190" s="135">
        <v>1.2E-2</v>
      </c>
      <c r="N190" s="49">
        <v>0.81200000000000006</v>
      </c>
      <c r="O190" s="49">
        <v>0</v>
      </c>
      <c r="P190" s="49" t="s">
        <v>162</v>
      </c>
      <c r="Q190" s="49">
        <v>1.1100000000000001</v>
      </c>
      <c r="R190" s="49">
        <v>0.6</v>
      </c>
      <c r="S190" s="135">
        <v>0.15</v>
      </c>
      <c r="T190" s="135">
        <v>0.1</v>
      </c>
      <c r="U190" s="49"/>
      <c r="V190" s="49"/>
      <c r="W190" s="49"/>
      <c r="X190" s="49"/>
      <c r="Y190" s="49"/>
      <c r="Z190" s="49"/>
    </row>
    <row r="191" spans="1:26" ht="15" customHeight="1" x14ac:dyDescent="0.2">
      <c r="A191" s="351" t="s">
        <v>117</v>
      </c>
      <c r="B191" s="352"/>
      <c r="C191" s="24">
        <v>0</v>
      </c>
      <c r="D191" s="49" t="s">
        <v>53</v>
      </c>
      <c r="E191" s="49" t="s">
        <v>53</v>
      </c>
      <c r="F191" s="49">
        <v>3</v>
      </c>
      <c r="G191" s="49" t="s">
        <v>53</v>
      </c>
      <c r="H191" s="49">
        <v>3</v>
      </c>
      <c r="I191" s="49">
        <v>0</v>
      </c>
      <c r="J191" s="144" t="s">
        <v>53</v>
      </c>
      <c r="K191" s="49" t="s">
        <v>53</v>
      </c>
      <c r="L191" s="49" t="s">
        <v>53</v>
      </c>
      <c r="M191" s="135" t="s">
        <v>53</v>
      </c>
      <c r="N191" s="49" t="s">
        <v>53</v>
      </c>
      <c r="O191" s="49">
        <v>1</v>
      </c>
      <c r="P191" s="49" t="s">
        <v>162</v>
      </c>
      <c r="Q191" s="49">
        <v>0</v>
      </c>
      <c r="R191" s="49" t="s">
        <v>53</v>
      </c>
      <c r="S191" s="135">
        <v>0</v>
      </c>
      <c r="T191" s="135">
        <v>0</v>
      </c>
      <c r="U191" s="49"/>
      <c r="V191" s="49"/>
      <c r="W191" s="49"/>
      <c r="X191" s="49"/>
      <c r="Y191" s="49"/>
      <c r="Z191" s="49"/>
    </row>
    <row r="192" spans="1:26" ht="15" customHeight="1" x14ac:dyDescent="0.2">
      <c r="A192" s="351" t="s">
        <v>118</v>
      </c>
      <c r="B192" s="352"/>
      <c r="C192" s="24">
        <v>0</v>
      </c>
      <c r="D192" s="49" t="s">
        <v>53</v>
      </c>
      <c r="E192" s="49" t="s">
        <v>53</v>
      </c>
      <c r="F192" s="49">
        <v>15</v>
      </c>
      <c r="G192" s="49" t="s">
        <v>53</v>
      </c>
      <c r="H192" s="49">
        <v>15</v>
      </c>
      <c r="I192" s="49">
        <v>0</v>
      </c>
      <c r="J192" s="144" t="s">
        <v>53</v>
      </c>
      <c r="K192" s="49" t="s">
        <v>53</v>
      </c>
      <c r="L192" s="49" t="s">
        <v>53</v>
      </c>
      <c r="M192" s="135" t="s">
        <v>53</v>
      </c>
      <c r="N192" s="49" t="s">
        <v>53</v>
      </c>
      <c r="O192" s="49">
        <v>1</v>
      </c>
      <c r="P192" s="49" t="s">
        <v>162</v>
      </c>
      <c r="Q192" s="49">
        <v>0</v>
      </c>
      <c r="R192" s="49" t="s">
        <v>53</v>
      </c>
      <c r="S192" s="135">
        <v>0</v>
      </c>
      <c r="T192" s="135">
        <v>0</v>
      </c>
      <c r="U192" s="49"/>
      <c r="V192" s="49"/>
      <c r="W192" s="49"/>
      <c r="X192" s="49"/>
      <c r="Y192" s="49"/>
      <c r="Z192" s="49"/>
    </row>
    <row r="193" spans="1:26" ht="15" customHeight="1" x14ac:dyDescent="0.2">
      <c r="A193" s="351" t="s">
        <v>43</v>
      </c>
      <c r="B193" s="352"/>
      <c r="C193" s="24">
        <v>0.5</v>
      </c>
      <c r="D193" s="49">
        <v>4</v>
      </c>
      <c r="E193" s="49">
        <v>0.5</v>
      </c>
      <c r="F193" s="49">
        <v>60</v>
      </c>
      <c r="G193" s="49">
        <v>3</v>
      </c>
      <c r="H193" s="49">
        <v>60</v>
      </c>
      <c r="I193" s="49">
        <v>0.5</v>
      </c>
      <c r="J193" s="144">
        <v>0.5</v>
      </c>
      <c r="K193" s="49">
        <v>0.5</v>
      </c>
      <c r="L193" s="49">
        <v>3</v>
      </c>
      <c r="M193" s="135">
        <v>0.5</v>
      </c>
      <c r="N193" s="49">
        <v>0.5</v>
      </c>
      <c r="O193" s="49" t="s">
        <v>53</v>
      </c>
      <c r="P193" s="49">
        <v>60</v>
      </c>
      <c r="Q193" s="49">
        <v>2.25</v>
      </c>
      <c r="R193" s="49">
        <v>0.5</v>
      </c>
      <c r="S193" s="135">
        <v>0.5</v>
      </c>
      <c r="T193" s="135">
        <v>2.5000000000000001E-2</v>
      </c>
      <c r="U193" s="49"/>
      <c r="V193" s="49"/>
      <c r="W193" s="49"/>
      <c r="X193" s="49"/>
      <c r="Y193" s="49"/>
      <c r="Z193" s="49"/>
    </row>
    <row r="194" spans="1:26" ht="15" customHeight="1" x14ac:dyDescent="0.2">
      <c r="A194" s="351" t="s">
        <v>44</v>
      </c>
      <c r="B194" s="352"/>
      <c r="C194" s="24">
        <v>0.25</v>
      </c>
      <c r="D194" s="49">
        <v>0.2</v>
      </c>
      <c r="E194" s="49">
        <v>0.2</v>
      </c>
      <c r="F194" s="49">
        <v>0.2</v>
      </c>
      <c r="G194" s="49">
        <v>-0.1</v>
      </c>
      <c r="H194" s="49">
        <v>0.2</v>
      </c>
      <c r="I194" s="49">
        <v>0.25</v>
      </c>
      <c r="J194" s="144">
        <v>0.25</v>
      </c>
      <c r="K194" s="49">
        <v>0.2</v>
      </c>
      <c r="L194" s="49">
        <v>-0.1</v>
      </c>
      <c r="M194" s="135">
        <v>0.2</v>
      </c>
      <c r="N194" s="49">
        <v>0.2</v>
      </c>
      <c r="O194" s="49">
        <v>0</v>
      </c>
      <c r="P194" s="49">
        <v>0.2</v>
      </c>
      <c r="Q194" s="49">
        <v>2.25</v>
      </c>
      <c r="R194" s="49">
        <v>0.25</v>
      </c>
      <c r="S194" s="135">
        <v>0.25</v>
      </c>
      <c r="T194" s="135">
        <v>2.5000000000000001E-2</v>
      </c>
      <c r="U194" s="49"/>
      <c r="V194" s="49"/>
      <c r="W194" s="49"/>
      <c r="X194" s="49"/>
      <c r="Y194" s="49"/>
      <c r="Z194" s="49"/>
    </row>
    <row r="195" spans="1:26" ht="15" customHeight="1" x14ac:dyDescent="0.2">
      <c r="A195" s="351" t="s">
        <v>119</v>
      </c>
      <c r="B195" s="352"/>
      <c r="C195" s="24">
        <v>28</v>
      </c>
      <c r="D195" s="49">
        <v>35</v>
      </c>
      <c r="E195" s="49">
        <v>35</v>
      </c>
      <c r="F195" s="49">
        <v>38</v>
      </c>
      <c r="G195" s="49">
        <v>35</v>
      </c>
      <c r="H195" s="49">
        <v>38</v>
      </c>
      <c r="I195" s="49">
        <v>35</v>
      </c>
      <c r="J195" s="144">
        <v>35</v>
      </c>
      <c r="K195" s="49">
        <v>35</v>
      </c>
      <c r="L195" s="49">
        <v>35</v>
      </c>
      <c r="M195" s="135">
        <v>35</v>
      </c>
      <c r="N195" s="49">
        <v>35</v>
      </c>
      <c r="O195" s="49">
        <v>0</v>
      </c>
      <c r="P195" s="49" t="s">
        <v>162</v>
      </c>
      <c r="Q195" s="49">
        <v>35</v>
      </c>
      <c r="R195" s="49">
        <v>35</v>
      </c>
      <c r="S195" s="135">
        <v>28</v>
      </c>
      <c r="T195" s="135">
        <v>35</v>
      </c>
      <c r="U195" s="49"/>
      <c r="V195" s="49"/>
      <c r="W195" s="49"/>
      <c r="X195" s="49"/>
      <c r="Y195" s="49"/>
      <c r="Z195" s="49"/>
    </row>
    <row r="196" spans="1:26" ht="15" customHeight="1" x14ac:dyDescent="0.2">
      <c r="A196" s="351" t="s">
        <v>46</v>
      </c>
      <c r="B196" s="352"/>
      <c r="C196" s="24">
        <v>22.35</v>
      </c>
      <c r="D196" s="49">
        <v>37</v>
      </c>
      <c r="E196" s="49">
        <v>37</v>
      </c>
      <c r="F196" s="49">
        <v>40</v>
      </c>
      <c r="G196" s="49">
        <v>37</v>
      </c>
      <c r="H196" s="49">
        <v>40</v>
      </c>
      <c r="I196" s="49">
        <v>37</v>
      </c>
      <c r="J196" s="144">
        <v>37</v>
      </c>
      <c r="K196" s="49">
        <v>0.25</v>
      </c>
      <c r="L196" s="49">
        <v>37</v>
      </c>
      <c r="M196" s="135">
        <v>37</v>
      </c>
      <c r="N196" s="49">
        <v>37</v>
      </c>
      <c r="O196" s="49">
        <v>0</v>
      </c>
      <c r="P196" s="49" t="s">
        <v>162</v>
      </c>
      <c r="Q196" s="49">
        <v>37</v>
      </c>
      <c r="R196" s="49">
        <v>37</v>
      </c>
      <c r="S196" s="135">
        <v>22.35</v>
      </c>
      <c r="T196" s="135">
        <v>37</v>
      </c>
      <c r="U196" s="49"/>
      <c r="V196" s="49"/>
      <c r="W196" s="49"/>
      <c r="X196" s="49"/>
      <c r="Y196" s="49"/>
      <c r="Z196" s="49"/>
    </row>
    <row r="197" spans="1:26" ht="15" customHeight="1" x14ac:dyDescent="0.2">
      <c r="A197" s="351" t="s">
        <v>47</v>
      </c>
      <c r="B197" s="352"/>
      <c r="C197" s="24">
        <v>0.2</v>
      </c>
      <c r="D197" s="49">
        <v>0.3</v>
      </c>
      <c r="E197" s="49">
        <v>0.1</v>
      </c>
      <c r="F197" s="49">
        <v>0.35</v>
      </c>
      <c r="G197" s="49">
        <v>0.3</v>
      </c>
      <c r="H197" s="49">
        <v>0.35</v>
      </c>
      <c r="I197" s="49">
        <v>1.2</v>
      </c>
      <c r="J197" s="144">
        <v>0.5</v>
      </c>
      <c r="K197" s="49">
        <v>0.5</v>
      </c>
      <c r="L197" s="49">
        <v>0.5</v>
      </c>
      <c r="M197" s="135">
        <v>0.25</v>
      </c>
      <c r="N197" s="49">
        <v>0.1</v>
      </c>
      <c r="O197" s="49">
        <v>0</v>
      </c>
      <c r="P197" s="49">
        <v>0.1</v>
      </c>
      <c r="Q197" s="49">
        <v>0.65</v>
      </c>
      <c r="R197" s="49">
        <v>0.2</v>
      </c>
      <c r="S197" s="135">
        <v>0.2</v>
      </c>
      <c r="T197" s="135">
        <v>0.5</v>
      </c>
      <c r="U197" s="49"/>
      <c r="V197" s="49"/>
      <c r="W197" s="49"/>
      <c r="X197" s="49"/>
      <c r="Y197" s="49"/>
      <c r="Z197" s="49"/>
    </row>
    <row r="198" spans="1:26" ht="15" customHeight="1" x14ac:dyDescent="0.2">
      <c r="A198" s="351" t="s">
        <v>48</v>
      </c>
      <c r="B198" s="352"/>
      <c r="C198" s="24">
        <v>1</v>
      </c>
      <c r="D198" s="49">
        <v>1.2</v>
      </c>
      <c r="E198" s="49">
        <v>0.45</v>
      </c>
      <c r="F198" s="49">
        <v>1.5</v>
      </c>
      <c r="G198" s="49">
        <v>0.9</v>
      </c>
      <c r="H198" s="49">
        <v>1.5</v>
      </c>
      <c r="I198" s="49">
        <v>2.5</v>
      </c>
      <c r="J198" s="144">
        <v>1.45</v>
      </c>
      <c r="K198" s="49">
        <v>1</v>
      </c>
      <c r="L198" s="49">
        <v>0.9</v>
      </c>
      <c r="M198" s="135">
        <v>1</v>
      </c>
      <c r="N198" s="49">
        <v>0.45</v>
      </c>
      <c r="O198" s="49">
        <v>0</v>
      </c>
      <c r="P198" s="49">
        <v>0.45</v>
      </c>
      <c r="Q198" s="49">
        <v>1.2</v>
      </c>
      <c r="R198" s="49">
        <v>1.7</v>
      </c>
      <c r="S198" s="135">
        <v>1</v>
      </c>
      <c r="T198" s="135">
        <v>1</v>
      </c>
      <c r="U198" s="49"/>
      <c r="V198" s="49"/>
      <c r="W198" s="49"/>
      <c r="X198" s="49"/>
      <c r="Y198" s="49"/>
      <c r="Z198" s="49"/>
    </row>
    <row r="199" spans="1:26" ht="15" customHeight="1" x14ac:dyDescent="0.2">
      <c r="A199" s="351" t="s">
        <v>49</v>
      </c>
      <c r="B199" s="352"/>
      <c r="C199" s="24">
        <v>0.3</v>
      </c>
      <c r="D199" s="49">
        <v>0.26200000000000001</v>
      </c>
      <c r="E199" s="49">
        <v>0.7</v>
      </c>
      <c r="F199" s="49">
        <v>1.5</v>
      </c>
      <c r="G199" s="49">
        <v>4.3700000000000003E-2</v>
      </c>
      <c r="H199" s="49">
        <v>2</v>
      </c>
      <c r="I199" s="49">
        <v>0.61</v>
      </c>
      <c r="J199" s="144">
        <v>1.35</v>
      </c>
      <c r="K199" s="49">
        <v>2.2120000000000002</v>
      </c>
      <c r="L199" s="49">
        <v>0.13100000000000001</v>
      </c>
      <c r="M199" s="135">
        <v>1.75</v>
      </c>
      <c r="N199" s="49">
        <v>1.75</v>
      </c>
      <c r="O199" s="49">
        <v>0</v>
      </c>
      <c r="P199" s="49" t="s">
        <v>162</v>
      </c>
      <c r="Q199" s="49">
        <v>1.1499999999999999</v>
      </c>
      <c r="R199" s="49">
        <v>0.35</v>
      </c>
      <c r="S199" s="135">
        <v>0.42499999999999999</v>
      </c>
      <c r="T199" s="135">
        <v>0.15</v>
      </c>
      <c r="U199" s="49"/>
      <c r="V199" s="49"/>
      <c r="W199" s="49"/>
      <c r="X199" s="49"/>
      <c r="Y199" s="49"/>
      <c r="Z199" s="49"/>
    </row>
    <row r="200" spans="1:26" ht="15" customHeight="1" x14ac:dyDescent="0.2">
      <c r="A200" s="351" t="s">
        <v>120</v>
      </c>
      <c r="B200" s="352"/>
      <c r="C200" s="24">
        <v>0</v>
      </c>
      <c r="D200" s="49" t="s">
        <v>53</v>
      </c>
      <c r="E200" s="49" t="s">
        <v>53</v>
      </c>
      <c r="F200" s="49">
        <v>0.95</v>
      </c>
      <c r="G200" s="49" t="s">
        <v>53</v>
      </c>
      <c r="H200" s="49">
        <v>0.95</v>
      </c>
      <c r="I200" s="49">
        <v>0</v>
      </c>
      <c r="J200" s="144" t="s">
        <v>53</v>
      </c>
      <c r="K200" s="49" t="s">
        <v>53</v>
      </c>
      <c r="L200" s="49" t="s">
        <v>53</v>
      </c>
      <c r="M200" s="135" t="s">
        <v>53</v>
      </c>
      <c r="N200" s="49" t="s">
        <v>53</v>
      </c>
      <c r="O200" s="49">
        <v>1</v>
      </c>
      <c r="P200" s="49">
        <v>0.95</v>
      </c>
      <c r="Q200" s="49">
        <v>0</v>
      </c>
      <c r="R200" s="49" t="s">
        <v>53</v>
      </c>
      <c r="S200" s="135">
        <v>0</v>
      </c>
      <c r="T200" s="135">
        <v>0</v>
      </c>
      <c r="U200" s="49"/>
      <c r="V200" s="49"/>
      <c r="W200" s="49"/>
      <c r="X200" s="49"/>
      <c r="Y200" s="49"/>
      <c r="Z200" s="49"/>
    </row>
    <row r="201" spans="1:26" ht="15" customHeight="1" x14ac:dyDescent="0.2">
      <c r="A201" s="327" t="s">
        <v>56</v>
      </c>
      <c r="B201" s="328"/>
      <c r="C201" s="250" t="s">
        <v>53</v>
      </c>
      <c r="D201" s="128" t="s">
        <v>53</v>
      </c>
      <c r="E201" s="128" t="s">
        <v>53</v>
      </c>
      <c r="F201" s="128" t="s">
        <v>53</v>
      </c>
      <c r="G201" s="128" t="s">
        <v>53</v>
      </c>
      <c r="H201" s="128" t="s">
        <v>53</v>
      </c>
      <c r="I201" s="128" t="s">
        <v>53</v>
      </c>
      <c r="J201" s="128" t="s">
        <v>53</v>
      </c>
      <c r="K201" s="128" t="s">
        <v>53</v>
      </c>
      <c r="L201" s="128" t="s">
        <v>53</v>
      </c>
      <c r="M201" s="96" t="s">
        <v>53</v>
      </c>
      <c r="N201" s="128" t="s">
        <v>53</v>
      </c>
      <c r="O201" s="128">
        <v>1</v>
      </c>
      <c r="P201" s="128" t="s">
        <v>53</v>
      </c>
      <c r="Q201" s="128">
        <v>1</v>
      </c>
      <c r="R201" s="128" t="s">
        <v>53</v>
      </c>
      <c r="S201" s="96" t="s">
        <v>53</v>
      </c>
      <c r="T201" s="96" t="s">
        <v>53</v>
      </c>
      <c r="U201" s="128"/>
      <c r="V201" s="128"/>
      <c r="W201" s="128"/>
      <c r="X201" s="128"/>
      <c r="Y201" s="128"/>
      <c r="Z201" s="128"/>
    </row>
    <row r="202" spans="1:26" ht="15" customHeight="1" x14ac:dyDescent="0.2">
      <c r="A202" s="327" t="s">
        <v>57</v>
      </c>
      <c r="B202" s="328"/>
      <c r="C202" s="250" t="s">
        <v>53</v>
      </c>
      <c r="D202" s="128" t="s">
        <v>53</v>
      </c>
      <c r="E202" s="128" t="s">
        <v>53</v>
      </c>
      <c r="F202" s="128" t="s">
        <v>53</v>
      </c>
      <c r="G202" s="128" t="s">
        <v>53</v>
      </c>
      <c r="H202" s="128" t="s">
        <v>53</v>
      </c>
      <c r="I202" s="128" t="s">
        <v>53</v>
      </c>
      <c r="J202" s="128" t="s">
        <v>53</v>
      </c>
      <c r="K202" s="128" t="s">
        <v>53</v>
      </c>
      <c r="L202" s="128" t="s">
        <v>53</v>
      </c>
      <c r="M202" s="96" t="s">
        <v>53</v>
      </c>
      <c r="N202" s="128" t="s">
        <v>53</v>
      </c>
      <c r="O202" s="128">
        <v>4</v>
      </c>
      <c r="P202" s="128" t="s">
        <v>53</v>
      </c>
      <c r="Q202" s="128">
        <v>1.5</v>
      </c>
      <c r="R202" s="128" t="s">
        <v>53</v>
      </c>
      <c r="S202" s="96" t="s">
        <v>53</v>
      </c>
      <c r="T202" s="96" t="s">
        <v>53</v>
      </c>
      <c r="U202" s="128"/>
      <c r="V202" s="128"/>
      <c r="W202" s="128"/>
      <c r="X202" s="128"/>
      <c r="Y202" s="128"/>
      <c r="Z202" s="128"/>
    </row>
    <row r="203" spans="1:26" ht="15" customHeight="1" x14ac:dyDescent="0.2">
      <c r="A203" s="329" t="s">
        <v>58</v>
      </c>
      <c r="B203" s="330"/>
      <c r="C203" s="79" t="s">
        <v>53</v>
      </c>
      <c r="D203" s="40" t="s">
        <v>53</v>
      </c>
      <c r="E203" s="40" t="s">
        <v>53</v>
      </c>
      <c r="F203" s="40" t="s">
        <v>53</v>
      </c>
      <c r="G203" s="40" t="s">
        <v>53</v>
      </c>
      <c r="H203" s="40" t="s">
        <v>53</v>
      </c>
      <c r="I203" s="40" t="s">
        <v>53</v>
      </c>
      <c r="J203" s="40" t="s">
        <v>53</v>
      </c>
      <c r="K203" s="40" t="s">
        <v>53</v>
      </c>
      <c r="L203" s="40" t="s">
        <v>53</v>
      </c>
      <c r="M203" s="277" t="s">
        <v>53</v>
      </c>
      <c r="N203" s="40" t="s">
        <v>53</v>
      </c>
      <c r="O203" s="40">
        <v>2</v>
      </c>
      <c r="P203" s="40" t="s">
        <v>53</v>
      </c>
      <c r="Q203" s="40">
        <v>2</v>
      </c>
      <c r="R203" s="40" t="s">
        <v>53</v>
      </c>
      <c r="S203" s="277" t="s">
        <v>53</v>
      </c>
      <c r="T203" s="277" t="s">
        <v>53</v>
      </c>
      <c r="U203" s="40"/>
      <c r="V203" s="40"/>
      <c r="W203" s="40"/>
      <c r="X203" s="40"/>
      <c r="Y203" s="40"/>
      <c r="Z203" s="40"/>
    </row>
    <row r="204" spans="1:26" ht="15" customHeight="1" x14ac:dyDescent="0.2">
      <c r="A204" s="329" t="s">
        <v>59</v>
      </c>
      <c r="B204" s="330"/>
      <c r="C204" s="79" t="s">
        <v>53</v>
      </c>
      <c r="D204" s="40" t="s">
        <v>53</v>
      </c>
      <c r="E204" s="40" t="s">
        <v>53</v>
      </c>
      <c r="F204" s="40" t="s">
        <v>53</v>
      </c>
      <c r="G204" s="40" t="s">
        <v>53</v>
      </c>
      <c r="H204" s="40" t="s">
        <v>53</v>
      </c>
      <c r="I204" s="40" t="s">
        <v>53</v>
      </c>
      <c r="J204" s="40" t="s">
        <v>53</v>
      </c>
      <c r="K204" s="40" t="s">
        <v>53</v>
      </c>
      <c r="L204" s="40" t="s">
        <v>53</v>
      </c>
      <c r="M204" s="277" t="s">
        <v>53</v>
      </c>
      <c r="N204" s="40" t="s">
        <v>53</v>
      </c>
      <c r="O204" s="40" t="s">
        <v>53</v>
      </c>
      <c r="P204" s="40" t="s">
        <v>53</v>
      </c>
      <c r="Q204" s="40" t="s">
        <v>53</v>
      </c>
      <c r="R204" s="40" t="s">
        <v>53</v>
      </c>
      <c r="S204" s="277" t="s">
        <v>53</v>
      </c>
      <c r="T204" s="277" t="s">
        <v>53</v>
      </c>
      <c r="U204" s="40"/>
      <c r="V204" s="40"/>
      <c r="W204" s="40"/>
      <c r="X204" s="40"/>
      <c r="Y204" s="40"/>
      <c r="Z204" s="40"/>
    </row>
    <row r="205" spans="1:26" ht="15" customHeight="1" x14ac:dyDescent="0.2">
      <c r="A205" s="329" t="s">
        <v>60</v>
      </c>
      <c r="B205" s="358"/>
      <c r="C205" s="25" t="s">
        <v>53</v>
      </c>
      <c r="D205" s="57" t="s">
        <v>53</v>
      </c>
      <c r="E205" s="57" t="s">
        <v>53</v>
      </c>
      <c r="F205" s="57" t="s">
        <v>53</v>
      </c>
      <c r="G205" s="57" t="s">
        <v>53</v>
      </c>
      <c r="H205" s="57" t="s">
        <v>53</v>
      </c>
      <c r="I205" s="57" t="s">
        <v>53</v>
      </c>
      <c r="J205" s="57" t="s">
        <v>53</v>
      </c>
      <c r="K205" s="57" t="s">
        <v>125</v>
      </c>
      <c r="L205" s="57" t="s">
        <v>53</v>
      </c>
      <c r="M205" s="88" t="s">
        <v>53</v>
      </c>
      <c r="N205" s="57" t="s">
        <v>53</v>
      </c>
      <c r="O205" s="57" t="s">
        <v>53</v>
      </c>
      <c r="P205" s="57" t="s">
        <v>53</v>
      </c>
      <c r="Q205" s="57">
        <v>250</v>
      </c>
      <c r="R205" s="57" t="s">
        <v>53</v>
      </c>
      <c r="S205" s="88" t="s">
        <v>53</v>
      </c>
      <c r="T205" s="88">
        <v>250</v>
      </c>
      <c r="U205" s="57"/>
      <c r="V205" s="57"/>
      <c r="W205" s="57"/>
      <c r="X205" s="57"/>
      <c r="Y205" s="57"/>
      <c r="Z205" s="57"/>
    </row>
    <row r="206" spans="1:26" ht="15" customHeight="1" x14ac:dyDescent="0.2">
      <c r="A206" s="329" t="s">
        <v>62</v>
      </c>
      <c r="B206" s="330"/>
      <c r="C206" s="93">
        <v>0.01</v>
      </c>
      <c r="D206" s="228" t="s">
        <v>53</v>
      </c>
      <c r="E206" s="228">
        <v>0.25</v>
      </c>
      <c r="F206" s="228" t="s">
        <v>53</v>
      </c>
      <c r="G206" s="228" t="s">
        <v>53</v>
      </c>
      <c r="H206" s="228">
        <v>0.65</v>
      </c>
      <c r="I206" s="228" t="s">
        <v>53</v>
      </c>
      <c r="J206" s="228">
        <v>0.65</v>
      </c>
      <c r="K206" s="228">
        <v>0.75</v>
      </c>
      <c r="L206" s="228" t="s">
        <v>53</v>
      </c>
      <c r="M206" s="277">
        <v>0.75</v>
      </c>
      <c r="N206" s="228">
        <v>0.75</v>
      </c>
      <c r="O206" s="228" t="s">
        <v>53</v>
      </c>
      <c r="P206" s="228" t="s">
        <v>53</v>
      </c>
      <c r="Q206" s="228" t="s">
        <v>53</v>
      </c>
      <c r="R206" s="228">
        <v>0.25</v>
      </c>
      <c r="S206" s="277" t="s">
        <v>53</v>
      </c>
      <c r="T206" s="277" t="s">
        <v>53</v>
      </c>
      <c r="U206" s="228"/>
      <c r="V206" s="228"/>
      <c r="W206" s="228"/>
      <c r="X206" s="228"/>
      <c r="Y206" s="228"/>
      <c r="Z206" s="228"/>
    </row>
    <row r="207" spans="1:26" ht="15" customHeight="1" x14ac:dyDescent="0.2">
      <c r="A207" s="335" t="s">
        <v>63</v>
      </c>
      <c r="B207" s="336"/>
      <c r="C207" s="254" t="s">
        <v>53</v>
      </c>
      <c r="D207" s="213" t="s">
        <v>53</v>
      </c>
      <c r="E207" s="213" t="s">
        <v>53</v>
      </c>
      <c r="F207" s="213" t="s">
        <v>53</v>
      </c>
      <c r="G207" s="213" t="s">
        <v>53</v>
      </c>
      <c r="H207" s="16" t="s">
        <v>53</v>
      </c>
      <c r="I207" s="16" t="s">
        <v>53</v>
      </c>
      <c r="J207" s="213" t="s">
        <v>53</v>
      </c>
      <c r="K207" s="16" t="s">
        <v>53</v>
      </c>
      <c r="L207" s="16" t="s">
        <v>53</v>
      </c>
      <c r="M207" s="101" t="s">
        <v>53</v>
      </c>
      <c r="N207" s="16" t="s">
        <v>53</v>
      </c>
      <c r="O207" s="16" t="s">
        <v>53</v>
      </c>
      <c r="P207" s="16" t="s">
        <v>53</v>
      </c>
      <c r="Q207" s="16" t="s">
        <v>53</v>
      </c>
      <c r="R207" s="16" t="s">
        <v>53</v>
      </c>
      <c r="S207" s="101" t="s">
        <v>53</v>
      </c>
      <c r="T207" s="101" t="s">
        <v>53</v>
      </c>
      <c r="U207" s="16"/>
      <c r="V207" s="16"/>
      <c r="W207" s="16"/>
      <c r="X207" s="16"/>
      <c r="Y207" s="16"/>
      <c r="Z207" s="16"/>
    </row>
    <row r="208" spans="1:26" ht="15" customHeight="1" x14ac:dyDescent="0.2">
      <c r="A208" s="335" t="s">
        <v>64</v>
      </c>
      <c r="B208" s="336"/>
      <c r="C208" s="254" t="s">
        <v>53</v>
      </c>
      <c r="D208" s="213" t="s">
        <v>53</v>
      </c>
      <c r="E208" s="213" t="s">
        <v>53</v>
      </c>
      <c r="F208" s="213" t="s">
        <v>53</v>
      </c>
      <c r="G208" s="213" t="s">
        <v>53</v>
      </c>
      <c r="H208" s="16" t="s">
        <v>53</v>
      </c>
      <c r="I208" s="16" t="s">
        <v>53</v>
      </c>
      <c r="J208" s="213" t="s">
        <v>53</v>
      </c>
      <c r="K208" s="16" t="s">
        <v>53</v>
      </c>
      <c r="L208" s="16" t="s">
        <v>53</v>
      </c>
      <c r="M208" s="101" t="s">
        <v>53</v>
      </c>
      <c r="N208" s="16" t="s">
        <v>53</v>
      </c>
      <c r="O208" s="16">
        <v>2</v>
      </c>
      <c r="P208" s="16" t="s">
        <v>53</v>
      </c>
      <c r="Q208" s="16">
        <v>0.75</v>
      </c>
      <c r="R208" s="16" t="s">
        <v>53</v>
      </c>
      <c r="S208" s="101" t="s">
        <v>53</v>
      </c>
      <c r="T208" s="101" t="s">
        <v>53</v>
      </c>
      <c r="U208" s="16"/>
      <c r="V208" s="16"/>
      <c r="W208" s="16"/>
      <c r="X208" s="16"/>
      <c r="Y208" s="16"/>
      <c r="Z208" s="16"/>
    </row>
    <row r="209" spans="1:26" ht="15" customHeight="1" x14ac:dyDescent="0.2">
      <c r="A209" s="333" t="s">
        <v>65</v>
      </c>
      <c r="B209" s="334"/>
      <c r="C209" s="241" t="s">
        <v>53</v>
      </c>
      <c r="D209" s="218" t="s">
        <v>53</v>
      </c>
      <c r="E209" s="218" t="s">
        <v>53</v>
      </c>
      <c r="F209" s="218" t="s">
        <v>53</v>
      </c>
      <c r="G209" s="218" t="s">
        <v>53</v>
      </c>
      <c r="H209" s="107" t="s">
        <v>53</v>
      </c>
      <c r="I209" s="107" t="s">
        <v>53</v>
      </c>
      <c r="J209" s="218" t="s">
        <v>53</v>
      </c>
      <c r="K209" s="107" t="s">
        <v>53</v>
      </c>
      <c r="L209" s="107" t="s">
        <v>53</v>
      </c>
      <c r="M209" s="88" t="s">
        <v>53</v>
      </c>
      <c r="N209" s="107" t="s">
        <v>53</v>
      </c>
      <c r="O209" s="107">
        <v>2</v>
      </c>
      <c r="P209" s="107" t="s">
        <v>53</v>
      </c>
      <c r="Q209" s="107">
        <v>0.75</v>
      </c>
      <c r="R209" s="107" t="s">
        <v>53</v>
      </c>
      <c r="S209" s="88" t="s">
        <v>53</v>
      </c>
      <c r="T209" s="88" t="s">
        <v>53</v>
      </c>
      <c r="U209" s="107"/>
      <c r="V209" s="107"/>
      <c r="W209" s="107"/>
      <c r="X209" s="107"/>
      <c r="Y209" s="107"/>
      <c r="Z209" s="107"/>
    </row>
    <row r="210" spans="1:26" ht="15" customHeight="1" x14ac:dyDescent="0.2">
      <c r="A210" s="333" t="s">
        <v>66</v>
      </c>
      <c r="B210" s="334"/>
      <c r="C210" s="241" t="s">
        <v>53</v>
      </c>
      <c r="D210" s="218" t="s">
        <v>53</v>
      </c>
      <c r="E210" s="218" t="s">
        <v>53</v>
      </c>
      <c r="F210" s="218" t="s">
        <v>53</v>
      </c>
      <c r="G210" s="218" t="s">
        <v>53</v>
      </c>
      <c r="H210" s="107" t="s">
        <v>53</v>
      </c>
      <c r="I210" s="107" t="s">
        <v>53</v>
      </c>
      <c r="J210" s="218" t="s">
        <v>53</v>
      </c>
      <c r="K210" s="107" t="s">
        <v>125</v>
      </c>
      <c r="L210" s="107" t="s">
        <v>53</v>
      </c>
      <c r="M210" s="88" t="s">
        <v>53</v>
      </c>
      <c r="N210" s="107" t="s">
        <v>53</v>
      </c>
      <c r="O210" s="107" t="s">
        <v>53</v>
      </c>
      <c r="P210" s="107" t="s">
        <v>53</v>
      </c>
      <c r="Q210" s="107">
        <v>1.5</v>
      </c>
      <c r="R210" s="107" t="s">
        <v>53</v>
      </c>
      <c r="S210" s="88" t="s">
        <v>53</v>
      </c>
      <c r="T210" s="88" t="s">
        <v>53</v>
      </c>
      <c r="U210" s="107"/>
      <c r="V210" s="107"/>
      <c r="W210" s="107"/>
      <c r="X210" s="107"/>
      <c r="Y210" s="107"/>
      <c r="Z210" s="107"/>
    </row>
    <row r="211" spans="1:26" ht="15" customHeight="1" x14ac:dyDescent="0.2">
      <c r="A211" s="329" t="s">
        <v>67</v>
      </c>
      <c r="B211" s="330"/>
      <c r="C211" s="93" t="s">
        <v>68</v>
      </c>
      <c r="D211" s="228" t="s">
        <v>68</v>
      </c>
      <c r="E211" s="228" t="s">
        <v>68</v>
      </c>
      <c r="F211" s="228" t="s">
        <v>68</v>
      </c>
      <c r="G211" s="228" t="s">
        <v>68</v>
      </c>
      <c r="H211" s="57" t="s">
        <v>72</v>
      </c>
      <c r="I211" s="57" t="s">
        <v>68</v>
      </c>
      <c r="J211" s="228" t="s">
        <v>68</v>
      </c>
      <c r="K211" s="57" t="s">
        <v>72</v>
      </c>
      <c r="L211" s="57" t="s">
        <v>68</v>
      </c>
      <c r="M211" s="88" t="s">
        <v>72</v>
      </c>
      <c r="N211" s="57" t="s">
        <v>68</v>
      </c>
      <c r="O211" s="57" t="s">
        <v>68</v>
      </c>
      <c r="P211" s="57" t="s">
        <v>68</v>
      </c>
      <c r="Q211" s="57" t="s">
        <v>68</v>
      </c>
      <c r="R211" s="57" t="s">
        <v>68</v>
      </c>
      <c r="S211" s="88" t="s">
        <v>68</v>
      </c>
      <c r="T211" s="88" t="s">
        <v>68</v>
      </c>
      <c r="U211" s="57"/>
      <c r="V211" s="57"/>
      <c r="W211" s="57"/>
      <c r="X211" s="57"/>
      <c r="Y211" s="57"/>
      <c r="Z211" s="57"/>
    </row>
    <row r="212" spans="1:26" ht="15" customHeight="1" x14ac:dyDescent="0.2">
      <c r="A212" s="329" t="s">
        <v>69</v>
      </c>
      <c r="B212" s="330"/>
      <c r="C212" s="79">
        <v>2.5</v>
      </c>
      <c r="D212" s="40">
        <v>2.5</v>
      </c>
      <c r="E212" s="40">
        <v>2.5</v>
      </c>
      <c r="F212" s="40">
        <v>2.5</v>
      </c>
      <c r="G212" s="40" t="s">
        <v>163</v>
      </c>
      <c r="H212" s="40" t="s">
        <v>53</v>
      </c>
      <c r="I212" s="40">
        <v>2.5</v>
      </c>
      <c r="J212" s="40">
        <v>2.5</v>
      </c>
      <c r="K212" s="40" t="s">
        <v>53</v>
      </c>
      <c r="L212" s="40">
        <v>2.5</v>
      </c>
      <c r="M212" s="277" t="s">
        <v>53</v>
      </c>
      <c r="N212" s="40">
        <v>2.5</v>
      </c>
      <c r="O212" s="40">
        <v>2.5</v>
      </c>
      <c r="P212" s="40">
        <v>2.5</v>
      </c>
      <c r="Q212" s="40">
        <v>2.5</v>
      </c>
      <c r="R212" s="40">
        <v>3</v>
      </c>
      <c r="S212" s="277" t="s">
        <v>70</v>
      </c>
      <c r="T212" s="277" t="s">
        <v>70</v>
      </c>
      <c r="U212" s="40"/>
      <c r="V212" s="40"/>
      <c r="W212" s="40"/>
      <c r="X212" s="40"/>
      <c r="Y212" s="40"/>
      <c r="Z212" s="40"/>
    </row>
    <row r="213" spans="1:26" ht="15" customHeight="1" x14ac:dyDescent="0.2">
      <c r="A213" s="327" t="s">
        <v>71</v>
      </c>
      <c r="B213" s="328"/>
      <c r="C213" s="15" t="s">
        <v>72</v>
      </c>
      <c r="D213" s="62" t="s">
        <v>72</v>
      </c>
      <c r="E213" s="62" t="s">
        <v>72</v>
      </c>
      <c r="F213" s="62" t="s">
        <v>72</v>
      </c>
      <c r="G213" s="62" t="s">
        <v>72</v>
      </c>
      <c r="H213" s="75" t="s">
        <v>72</v>
      </c>
      <c r="I213" s="75" t="s">
        <v>72</v>
      </c>
      <c r="J213" s="62" t="s">
        <v>72</v>
      </c>
      <c r="K213" s="75" t="s">
        <v>68</v>
      </c>
      <c r="L213" s="75" t="s">
        <v>72</v>
      </c>
      <c r="M213" s="101" t="s">
        <v>72</v>
      </c>
      <c r="N213" s="75" t="s">
        <v>72</v>
      </c>
      <c r="O213" s="75" t="s">
        <v>68</v>
      </c>
      <c r="P213" s="75" t="s">
        <v>72</v>
      </c>
      <c r="Q213" s="75" t="s">
        <v>68</v>
      </c>
      <c r="R213" s="75" t="s">
        <v>72</v>
      </c>
      <c r="S213" s="101" t="s">
        <v>72</v>
      </c>
      <c r="T213" s="101" t="s">
        <v>68</v>
      </c>
      <c r="U213" s="75"/>
      <c r="V213" s="75"/>
      <c r="W213" s="75"/>
      <c r="X213" s="75"/>
      <c r="Y213" s="75"/>
      <c r="Z213" s="75"/>
    </row>
    <row r="214" spans="1:26" ht="15" customHeight="1" x14ac:dyDescent="0.2">
      <c r="A214" s="327" t="s">
        <v>73</v>
      </c>
      <c r="B214" s="328"/>
      <c r="C214" s="17" t="s">
        <v>53</v>
      </c>
      <c r="D214" s="75" t="s">
        <v>53</v>
      </c>
      <c r="E214" s="75" t="s">
        <v>53</v>
      </c>
      <c r="F214" s="75" t="s">
        <v>53</v>
      </c>
      <c r="G214" s="75" t="s">
        <v>53</v>
      </c>
      <c r="H214" s="75" t="s">
        <v>53</v>
      </c>
      <c r="I214" s="75" t="s">
        <v>53</v>
      </c>
      <c r="J214" s="75" t="s">
        <v>53</v>
      </c>
      <c r="K214" s="75" t="s">
        <v>164</v>
      </c>
      <c r="L214" s="75" t="s">
        <v>53</v>
      </c>
      <c r="M214" s="101" t="s">
        <v>53</v>
      </c>
      <c r="N214" s="75" t="s">
        <v>53</v>
      </c>
      <c r="O214" s="75" t="s">
        <v>165</v>
      </c>
      <c r="P214" s="75" t="s">
        <v>53</v>
      </c>
      <c r="Q214" s="75" t="s">
        <v>74</v>
      </c>
      <c r="R214" s="75" t="s">
        <v>53</v>
      </c>
      <c r="S214" s="101" t="s">
        <v>53</v>
      </c>
      <c r="T214" s="101" t="s">
        <v>74</v>
      </c>
      <c r="U214" s="75"/>
      <c r="V214" s="75"/>
      <c r="W214" s="75"/>
      <c r="X214" s="75"/>
      <c r="Y214" s="75"/>
      <c r="Z214" s="75"/>
    </row>
    <row r="215" spans="1:26" ht="15" customHeight="1" x14ac:dyDescent="0.2">
      <c r="A215" s="329" t="s">
        <v>75</v>
      </c>
      <c r="B215" s="330"/>
      <c r="C215" s="93" t="s">
        <v>68</v>
      </c>
      <c r="D215" s="228" t="s">
        <v>68</v>
      </c>
      <c r="E215" s="228" t="s">
        <v>68</v>
      </c>
      <c r="F215" s="228" t="s">
        <v>68</v>
      </c>
      <c r="G215" s="228" t="s">
        <v>68</v>
      </c>
      <c r="H215" s="57" t="s">
        <v>72</v>
      </c>
      <c r="I215" s="57" t="s">
        <v>68</v>
      </c>
      <c r="J215" s="228" t="s">
        <v>68</v>
      </c>
      <c r="K215" s="57" t="s">
        <v>72</v>
      </c>
      <c r="L215" s="57" t="s">
        <v>68</v>
      </c>
      <c r="M215" s="88" t="s">
        <v>68</v>
      </c>
      <c r="N215" s="57" t="s">
        <v>68</v>
      </c>
      <c r="O215" s="57" t="s">
        <v>68</v>
      </c>
      <c r="P215" s="57" t="s">
        <v>68</v>
      </c>
      <c r="Q215" s="57" t="s">
        <v>68</v>
      </c>
      <c r="R215" s="57" t="s">
        <v>68</v>
      </c>
      <c r="S215" s="88" t="s">
        <v>68</v>
      </c>
      <c r="T215" s="88" t="s">
        <v>68</v>
      </c>
      <c r="U215" s="57"/>
      <c r="V215" s="57"/>
      <c r="W215" s="57"/>
      <c r="X215" s="57"/>
      <c r="Y215" s="57"/>
      <c r="Z215" s="57"/>
    </row>
    <row r="216" spans="1:26" ht="15" customHeight="1" x14ac:dyDescent="0.2">
      <c r="A216" s="333" t="s">
        <v>76</v>
      </c>
      <c r="B216" s="337"/>
      <c r="C216" s="194">
        <v>0</v>
      </c>
      <c r="D216" s="107">
        <v>0</v>
      </c>
      <c r="E216" s="107">
        <v>0</v>
      </c>
      <c r="F216" s="107">
        <v>0</v>
      </c>
      <c r="G216" s="107">
        <v>0</v>
      </c>
      <c r="H216" s="107" t="s">
        <v>53</v>
      </c>
      <c r="I216" s="107">
        <v>0</v>
      </c>
      <c r="J216" s="107">
        <v>0</v>
      </c>
      <c r="K216" s="107" t="s">
        <v>166</v>
      </c>
      <c r="L216" s="107">
        <v>0</v>
      </c>
      <c r="M216" s="88">
        <v>0.5</v>
      </c>
      <c r="N216" s="107">
        <v>0</v>
      </c>
      <c r="O216" s="107">
        <v>0</v>
      </c>
      <c r="P216" s="107">
        <v>0</v>
      </c>
      <c r="Q216" s="107">
        <v>0.25</v>
      </c>
      <c r="R216" s="107">
        <v>0</v>
      </c>
      <c r="S216" s="88">
        <v>0</v>
      </c>
      <c r="T216" s="88">
        <v>0</v>
      </c>
      <c r="U216" s="107"/>
      <c r="V216" s="107"/>
      <c r="W216" s="107"/>
      <c r="X216" s="107"/>
      <c r="Y216" s="107"/>
      <c r="Z216" s="107"/>
    </row>
    <row r="217" spans="1:26" ht="15" customHeight="1" x14ac:dyDescent="0.2">
      <c r="A217" s="329" t="s">
        <v>77</v>
      </c>
      <c r="B217" s="330"/>
      <c r="C217" s="93" t="s">
        <v>72</v>
      </c>
      <c r="D217" s="228" t="s">
        <v>72</v>
      </c>
      <c r="E217" s="228" t="s">
        <v>72</v>
      </c>
      <c r="F217" s="228" t="s">
        <v>72</v>
      </c>
      <c r="G217" s="228" t="s">
        <v>72</v>
      </c>
      <c r="H217" s="57" t="s">
        <v>125</v>
      </c>
      <c r="I217" s="57" t="s">
        <v>72</v>
      </c>
      <c r="J217" s="228" t="s">
        <v>72</v>
      </c>
      <c r="K217" s="57" t="s">
        <v>125</v>
      </c>
      <c r="L217" s="57" t="s">
        <v>72</v>
      </c>
      <c r="M217" s="88" t="s">
        <v>72</v>
      </c>
      <c r="N217" s="57" t="s">
        <v>72</v>
      </c>
      <c r="O217" s="57" t="s">
        <v>72</v>
      </c>
      <c r="P217" s="57" t="s">
        <v>72</v>
      </c>
      <c r="Q217" s="57" t="s">
        <v>72</v>
      </c>
      <c r="R217" s="57" t="s">
        <v>72</v>
      </c>
      <c r="S217" s="88" t="s">
        <v>72</v>
      </c>
      <c r="T217" s="88" t="s">
        <v>72</v>
      </c>
      <c r="U217" s="57"/>
      <c r="V217" s="57"/>
      <c r="W217" s="57"/>
      <c r="X217" s="57"/>
      <c r="Y217" s="57"/>
      <c r="Z217" s="57"/>
    </row>
    <row r="218" spans="1:26" ht="15" customHeight="1" x14ac:dyDescent="0.2">
      <c r="A218" s="329" t="s">
        <v>78</v>
      </c>
      <c r="B218" s="330"/>
      <c r="C218" s="93" t="s">
        <v>72</v>
      </c>
      <c r="D218" s="228" t="s">
        <v>72</v>
      </c>
      <c r="E218" s="228" t="s">
        <v>72</v>
      </c>
      <c r="F218" s="228" t="s">
        <v>72</v>
      </c>
      <c r="G218" s="228" t="s">
        <v>72</v>
      </c>
      <c r="H218" s="57" t="s">
        <v>125</v>
      </c>
      <c r="I218" s="57" t="s">
        <v>72</v>
      </c>
      <c r="J218" s="228" t="s">
        <v>72</v>
      </c>
      <c r="K218" s="57" t="s">
        <v>125</v>
      </c>
      <c r="L218" s="57" t="s">
        <v>72</v>
      </c>
      <c r="M218" s="88" t="s">
        <v>68</v>
      </c>
      <c r="N218" s="57" t="s">
        <v>72</v>
      </c>
      <c r="O218" s="57" t="s">
        <v>72</v>
      </c>
      <c r="P218" s="57" t="s">
        <v>72</v>
      </c>
      <c r="Q218" s="57" t="s">
        <v>72</v>
      </c>
      <c r="R218" s="57" t="s">
        <v>72</v>
      </c>
      <c r="S218" s="88" t="s">
        <v>72</v>
      </c>
      <c r="T218" s="88" t="s">
        <v>72</v>
      </c>
      <c r="U218" s="57"/>
      <c r="V218" s="57"/>
      <c r="W218" s="57"/>
      <c r="X218" s="57"/>
      <c r="Y218" s="57"/>
      <c r="Z218" s="57"/>
    </row>
    <row r="219" spans="1:26" ht="15" customHeight="1" x14ac:dyDescent="0.2">
      <c r="A219" s="338" t="s">
        <v>127</v>
      </c>
      <c r="B219" s="339"/>
      <c r="C219" s="119" t="s">
        <v>72</v>
      </c>
      <c r="D219" s="38" t="s">
        <v>72</v>
      </c>
      <c r="E219" s="38" t="s">
        <v>72</v>
      </c>
      <c r="F219" s="38" t="s">
        <v>72</v>
      </c>
      <c r="G219" s="38" t="s">
        <v>72</v>
      </c>
      <c r="H219" s="14" t="s">
        <v>68</v>
      </c>
      <c r="I219" s="14" t="s">
        <v>72</v>
      </c>
      <c r="J219" s="38" t="s">
        <v>72</v>
      </c>
      <c r="K219" s="14" t="s">
        <v>68</v>
      </c>
      <c r="L219" s="14" t="s">
        <v>72</v>
      </c>
      <c r="M219" s="240" t="s">
        <v>68</v>
      </c>
      <c r="N219" s="14" t="s">
        <v>72</v>
      </c>
      <c r="O219" s="14" t="s">
        <v>72</v>
      </c>
      <c r="P219" s="14" t="s">
        <v>72</v>
      </c>
      <c r="Q219" s="14" t="s">
        <v>72</v>
      </c>
      <c r="R219" s="14" t="s">
        <v>72</v>
      </c>
      <c r="S219" s="240" t="s">
        <v>72</v>
      </c>
      <c r="T219" s="240" t="s">
        <v>72</v>
      </c>
      <c r="U219" s="14"/>
      <c r="V219" s="14"/>
      <c r="W219" s="14"/>
      <c r="X219" s="14"/>
      <c r="Y219" s="14"/>
      <c r="Z219" s="14"/>
    </row>
    <row r="220" spans="1:26" ht="15" customHeight="1" x14ac:dyDescent="0.2">
      <c r="A220" s="338" t="s">
        <v>128</v>
      </c>
      <c r="B220" s="339"/>
      <c r="C220" s="119" t="s">
        <v>53</v>
      </c>
      <c r="D220" s="38" t="s">
        <v>53</v>
      </c>
      <c r="E220" s="38" t="s">
        <v>53</v>
      </c>
      <c r="F220" s="38" t="s">
        <v>53</v>
      </c>
      <c r="G220" s="38" t="s">
        <v>53</v>
      </c>
      <c r="H220" s="14" t="s">
        <v>125</v>
      </c>
      <c r="I220" s="14" t="s">
        <v>53</v>
      </c>
      <c r="J220" s="38" t="s">
        <v>53</v>
      </c>
      <c r="K220" s="14" t="s">
        <v>125</v>
      </c>
      <c r="L220" s="14" t="s">
        <v>53</v>
      </c>
      <c r="M220" s="240" t="s">
        <v>125</v>
      </c>
      <c r="N220" s="14" t="s">
        <v>53</v>
      </c>
      <c r="O220" s="14" t="s">
        <v>53</v>
      </c>
      <c r="P220" s="14" t="s">
        <v>53</v>
      </c>
      <c r="Q220" s="14" t="s">
        <v>53</v>
      </c>
      <c r="R220" s="14" t="s">
        <v>53</v>
      </c>
      <c r="S220" s="240" t="s">
        <v>53</v>
      </c>
      <c r="T220" s="240" t="s">
        <v>53</v>
      </c>
      <c r="U220" s="14"/>
      <c r="V220" s="14"/>
      <c r="W220" s="14"/>
      <c r="X220" s="14"/>
      <c r="Y220" s="14"/>
      <c r="Z220" s="14"/>
    </row>
    <row r="221" spans="1:26" ht="15" customHeight="1" x14ac:dyDescent="0.2">
      <c r="A221" s="392" t="s">
        <v>243</v>
      </c>
      <c r="B221" s="393"/>
      <c r="C221" s="55" t="s">
        <v>53</v>
      </c>
      <c r="D221" s="266" t="s">
        <v>53</v>
      </c>
      <c r="E221" s="266" t="s">
        <v>53</v>
      </c>
      <c r="F221" s="266" t="s">
        <v>53</v>
      </c>
      <c r="G221" s="266" t="s">
        <v>53</v>
      </c>
      <c r="H221" s="266" t="s">
        <v>53</v>
      </c>
      <c r="I221" s="266" t="s">
        <v>53</v>
      </c>
      <c r="J221" s="266" t="s">
        <v>53</v>
      </c>
      <c r="K221" s="266" t="s">
        <v>53</v>
      </c>
      <c r="L221" s="266" t="s">
        <v>53</v>
      </c>
      <c r="M221" s="266" t="s">
        <v>53</v>
      </c>
      <c r="N221" s="266" t="s">
        <v>53</v>
      </c>
      <c r="O221" s="266" t="s">
        <v>53</v>
      </c>
      <c r="P221" s="266" t="s">
        <v>53</v>
      </c>
      <c r="Q221" s="266">
        <v>0.5</v>
      </c>
      <c r="R221" s="266"/>
      <c r="S221" s="266"/>
      <c r="T221" s="266"/>
      <c r="U221" s="266"/>
      <c r="V221" s="266"/>
      <c r="W221" s="266"/>
      <c r="X221" s="266"/>
      <c r="Y221" s="266"/>
      <c r="Z221" s="266"/>
    </row>
    <row r="222" spans="1:26" ht="15" customHeight="1" x14ac:dyDescent="0.2">
      <c r="A222" s="359"/>
      <c r="B222" s="340"/>
      <c r="C222" s="28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" customHeight="1" x14ac:dyDescent="0.2">
      <c r="A223" s="360" t="s">
        <v>80</v>
      </c>
      <c r="B223" s="360"/>
      <c r="C223" s="285" t="s">
        <v>81</v>
      </c>
      <c r="D223" s="177" t="s">
        <v>82</v>
      </c>
      <c r="E223" s="177" t="s">
        <v>83</v>
      </c>
      <c r="F223" s="177" t="s">
        <v>84</v>
      </c>
      <c r="G223" s="177" t="s">
        <v>85</v>
      </c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" customHeight="1" x14ac:dyDescent="0.2">
      <c r="A224" s="388" t="s">
        <v>133</v>
      </c>
      <c r="B224" s="63" t="s">
        <v>101</v>
      </c>
      <c r="C224" s="238">
        <v>0.5</v>
      </c>
      <c r="D224" s="43">
        <v>0.65</v>
      </c>
      <c r="E224" s="43">
        <v>0.8</v>
      </c>
      <c r="F224" s="43">
        <v>0.95</v>
      </c>
      <c r="G224" s="43">
        <v>1.1000000000000001</v>
      </c>
      <c r="H224" s="176"/>
      <c r="I224" s="202"/>
      <c r="J224" s="176"/>
      <c r="K224" s="17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" customHeight="1" x14ac:dyDescent="0.2">
      <c r="A225" s="388"/>
      <c r="B225" s="63" t="s">
        <v>102</v>
      </c>
      <c r="C225" s="238">
        <v>-0.6</v>
      </c>
      <c r="D225" s="43">
        <v>-0.55000000000000004</v>
      </c>
      <c r="E225" s="43">
        <v>-0.5</v>
      </c>
      <c r="F225" s="43">
        <v>-0.45</v>
      </c>
      <c r="G225" s="43">
        <v>-0.4</v>
      </c>
      <c r="H225" s="176"/>
      <c r="I225" s="202"/>
      <c r="J225" s="176"/>
      <c r="K225" s="17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" customHeight="1" x14ac:dyDescent="0.2">
      <c r="A226" s="388"/>
      <c r="B226" s="63" t="s">
        <v>167</v>
      </c>
      <c r="C226" s="238">
        <v>0.25</v>
      </c>
      <c r="D226" s="43">
        <v>0.35</v>
      </c>
      <c r="E226" s="43">
        <v>0.45</v>
      </c>
      <c r="F226" s="43">
        <v>0.55000000000000004</v>
      </c>
      <c r="G226" s="43">
        <v>0.65</v>
      </c>
      <c r="H226" s="176"/>
      <c r="I226" s="202"/>
      <c r="J226" s="176"/>
      <c r="K226" s="17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" customHeight="1" x14ac:dyDescent="0.2">
      <c r="A227" s="389" t="s">
        <v>168</v>
      </c>
      <c r="B227" s="18" t="s">
        <v>87</v>
      </c>
      <c r="C227" s="41">
        <v>0.15</v>
      </c>
      <c r="D227" s="154">
        <v>0.2</v>
      </c>
      <c r="E227" s="154">
        <v>0.25</v>
      </c>
      <c r="F227" s="154">
        <v>0.3</v>
      </c>
      <c r="G227" s="154">
        <v>0.35</v>
      </c>
      <c r="H227" s="17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" customHeight="1" x14ac:dyDescent="0.2">
      <c r="A228" s="390"/>
      <c r="B228" s="89" t="s">
        <v>88</v>
      </c>
      <c r="C228" s="41">
        <v>0.15</v>
      </c>
      <c r="D228" s="154">
        <v>0.2</v>
      </c>
      <c r="E228" s="154">
        <v>0.25</v>
      </c>
      <c r="F228" s="154">
        <v>0.3</v>
      </c>
      <c r="G228" s="154">
        <v>0.35</v>
      </c>
      <c r="H228" s="17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" customHeight="1" x14ac:dyDescent="0.2">
      <c r="A229" s="389"/>
      <c r="B229" s="18" t="s">
        <v>89</v>
      </c>
      <c r="C229" s="41">
        <v>-0.6</v>
      </c>
      <c r="D229" s="154">
        <v>-0.67</v>
      </c>
      <c r="E229" s="154">
        <v>-0.74</v>
      </c>
      <c r="F229" s="154">
        <v>-0.81</v>
      </c>
      <c r="G229" s="154">
        <v>-0.9</v>
      </c>
      <c r="H229" s="17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" customHeight="1" x14ac:dyDescent="0.2">
      <c r="A230" s="12" t="s">
        <v>169</v>
      </c>
      <c r="B230" s="63" t="s">
        <v>93</v>
      </c>
      <c r="C230" s="238">
        <v>0.15</v>
      </c>
      <c r="D230" s="43">
        <v>0.17499999999999999</v>
      </c>
      <c r="E230" s="43">
        <v>0.2</v>
      </c>
      <c r="F230" s="43">
        <v>0.22500000000000001</v>
      </c>
      <c r="G230" s="43">
        <v>0.25</v>
      </c>
      <c r="H230" s="176"/>
      <c r="I230" s="73"/>
      <c r="J230" s="97"/>
      <c r="K230" s="97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" customHeight="1" x14ac:dyDescent="0.2">
      <c r="A231" s="136" t="s">
        <v>94</v>
      </c>
      <c r="B231" s="89" t="s">
        <v>132</v>
      </c>
      <c r="C231" s="41">
        <v>0.4</v>
      </c>
      <c r="D231" s="154">
        <v>0.5</v>
      </c>
      <c r="E231" s="154">
        <v>0.6</v>
      </c>
      <c r="F231" s="154">
        <v>0.7</v>
      </c>
      <c r="G231" s="154">
        <v>0.8</v>
      </c>
      <c r="H231" s="17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" customHeight="1" x14ac:dyDescent="0.2">
      <c r="A232" s="12" t="s">
        <v>171</v>
      </c>
      <c r="B232" s="63" t="s">
        <v>99</v>
      </c>
      <c r="C232" s="238">
        <v>-0.3</v>
      </c>
      <c r="D232" s="43">
        <v>-0.4</v>
      </c>
      <c r="E232" s="43">
        <v>-0.5</v>
      </c>
      <c r="F232" s="43">
        <v>-0.6</v>
      </c>
      <c r="G232" s="43">
        <v>-0.7</v>
      </c>
      <c r="H232" s="176"/>
      <c r="I232" s="202"/>
      <c r="J232" s="176"/>
      <c r="K232" s="17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" customHeight="1" x14ac:dyDescent="0.2">
      <c r="A233" s="10" t="s">
        <v>172</v>
      </c>
      <c r="B233" s="18" t="s">
        <v>135</v>
      </c>
      <c r="C233" s="157">
        <v>0.15</v>
      </c>
      <c r="D233" s="156">
        <v>0.17499999999999999</v>
      </c>
      <c r="E233" s="156">
        <v>0.2</v>
      </c>
      <c r="F233" s="156">
        <v>0.22500000000000001</v>
      </c>
      <c r="G233" s="156">
        <v>0.25</v>
      </c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" customHeight="1" x14ac:dyDescent="0.2">
      <c r="A234" s="394" t="s">
        <v>100</v>
      </c>
      <c r="B234" s="206" t="s">
        <v>101</v>
      </c>
      <c r="C234" s="22">
        <v>0.75</v>
      </c>
      <c r="D234" s="5">
        <v>0.9</v>
      </c>
      <c r="E234" s="5">
        <v>1.05</v>
      </c>
      <c r="F234" s="5">
        <v>1.2</v>
      </c>
      <c r="G234" s="5">
        <v>1.35</v>
      </c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" customHeight="1" x14ac:dyDescent="0.2">
      <c r="A235" s="394"/>
      <c r="B235" s="206" t="s">
        <v>102</v>
      </c>
      <c r="C235" s="22">
        <v>-0.6</v>
      </c>
      <c r="D235" s="5">
        <v>-0.55000000000000004</v>
      </c>
      <c r="E235" s="5">
        <v>-0.5</v>
      </c>
      <c r="F235" s="5">
        <v>-0.45</v>
      </c>
      <c r="G235" s="5">
        <v>-0.4</v>
      </c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" customHeight="1" x14ac:dyDescent="0.2">
      <c r="A236" s="394"/>
      <c r="B236" s="206" t="s">
        <v>173</v>
      </c>
      <c r="C236" s="22">
        <v>0.5</v>
      </c>
      <c r="D236" s="5">
        <v>0.6</v>
      </c>
      <c r="E236" s="5">
        <v>0.7</v>
      </c>
      <c r="F236" s="5">
        <v>0.8</v>
      </c>
      <c r="G236" s="5">
        <v>0.9</v>
      </c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" customHeight="1" x14ac:dyDescent="0.2">
      <c r="A237" s="394"/>
      <c r="B237" s="206" t="s">
        <v>140</v>
      </c>
      <c r="C237" s="22">
        <v>0.5</v>
      </c>
      <c r="D237" s="5">
        <v>0.5</v>
      </c>
      <c r="E237" s="5">
        <v>0.5</v>
      </c>
      <c r="F237" s="5">
        <v>0.5</v>
      </c>
      <c r="G237" s="5">
        <v>0.5</v>
      </c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" customHeight="1" x14ac:dyDescent="0.2">
      <c r="A238" s="389" t="s">
        <v>174</v>
      </c>
      <c r="B238" s="18" t="s">
        <v>87</v>
      </c>
      <c r="C238" s="157">
        <v>0.15</v>
      </c>
      <c r="D238" s="156">
        <v>0.2</v>
      </c>
      <c r="E238" s="156">
        <v>0.25</v>
      </c>
      <c r="F238" s="156">
        <v>0.3</v>
      </c>
      <c r="G238" s="156">
        <v>0.35</v>
      </c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" customHeight="1" x14ac:dyDescent="0.2">
      <c r="A239" s="389"/>
      <c r="B239" s="18" t="s">
        <v>140</v>
      </c>
      <c r="C239" s="157">
        <v>0.5</v>
      </c>
      <c r="D239" s="156">
        <v>0.5</v>
      </c>
      <c r="E239" s="156">
        <v>0.5</v>
      </c>
      <c r="F239" s="156">
        <v>0.5</v>
      </c>
      <c r="G239" s="156">
        <v>0.5</v>
      </c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" customHeight="1" x14ac:dyDescent="0.2">
      <c r="A240" s="391"/>
      <c r="B240" s="18" t="s">
        <v>88</v>
      </c>
      <c r="C240" s="157">
        <v>0.15</v>
      </c>
      <c r="D240" s="156">
        <v>0.2</v>
      </c>
      <c r="E240" s="156">
        <v>0.25</v>
      </c>
      <c r="F240" s="156">
        <v>0.3</v>
      </c>
      <c r="G240" s="156">
        <v>0.35</v>
      </c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" customHeight="1" x14ac:dyDescent="0.2">
      <c r="A241" s="391"/>
      <c r="B241" s="18" t="s">
        <v>89</v>
      </c>
      <c r="C241" s="157">
        <v>-0.6</v>
      </c>
      <c r="D241" s="156">
        <v>-0.67</v>
      </c>
      <c r="E241" s="156">
        <v>-0.74</v>
      </c>
      <c r="F241" s="156">
        <v>-0.81</v>
      </c>
      <c r="G241" s="156">
        <v>-0.9</v>
      </c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" customHeight="1" x14ac:dyDescent="0.2">
      <c r="A242" s="344"/>
      <c r="B242" s="344"/>
      <c r="C242" s="159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5" customHeight="1" x14ac:dyDescent="0.2">
      <c r="A243" s="362"/>
      <c r="B243" s="363"/>
      <c r="C243" s="348"/>
      <c r="D243" s="348"/>
      <c r="E243" s="348"/>
      <c r="F243" s="348"/>
      <c r="G243" s="348"/>
      <c r="H243" s="364"/>
      <c r="I243" s="364"/>
      <c r="J243" s="348"/>
      <c r="K243" s="348"/>
      <c r="L243" s="348"/>
      <c r="M243" s="348"/>
      <c r="N243" s="34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  <c r="Y243" s="348"/>
      <c r="Z243" s="348"/>
    </row>
    <row r="244" spans="1:26" ht="15" customHeight="1" x14ac:dyDescent="0.2">
      <c r="A244" s="349" t="s">
        <v>175</v>
      </c>
      <c r="B244" s="350"/>
      <c r="C244" s="253" t="s">
        <v>176</v>
      </c>
      <c r="D244" s="168" t="s">
        <v>177</v>
      </c>
      <c r="E244" s="232" t="s">
        <v>178</v>
      </c>
      <c r="F244" s="28" t="s">
        <v>179</v>
      </c>
      <c r="G244" s="28" t="s">
        <v>180</v>
      </c>
      <c r="H244" s="28" t="s">
        <v>181</v>
      </c>
      <c r="I244" s="28" t="s">
        <v>182</v>
      </c>
      <c r="J244" s="28" t="s">
        <v>183</v>
      </c>
      <c r="K244" s="28" t="s">
        <v>184</v>
      </c>
      <c r="L244" s="227" t="s">
        <v>185</v>
      </c>
      <c r="M244" s="137" t="s">
        <v>186</v>
      </c>
      <c r="N244" s="137" t="s">
        <v>188</v>
      </c>
      <c r="O244" s="172" t="s">
        <v>187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">
      <c r="A245" s="293"/>
      <c r="B245" s="294"/>
      <c r="C245" s="270"/>
      <c r="D245" s="142"/>
      <c r="E245" s="142"/>
      <c r="F245" s="77"/>
      <c r="G245" s="77"/>
      <c r="H245" s="81"/>
      <c r="I245" s="81"/>
      <c r="J245" s="81"/>
      <c r="K245" s="81"/>
      <c r="L245" s="77"/>
      <c r="M245" s="259"/>
      <c r="N245" s="258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5" customHeight="1" x14ac:dyDescent="0.2">
      <c r="A246" s="295" t="s">
        <v>9</v>
      </c>
      <c r="B246" s="296"/>
      <c r="C246" s="271">
        <v>1.5</v>
      </c>
      <c r="D246" s="125">
        <v>1.25</v>
      </c>
      <c r="E246" s="125">
        <v>1.1499999999999999</v>
      </c>
      <c r="F246" s="125">
        <v>1</v>
      </c>
      <c r="G246" s="125">
        <v>2</v>
      </c>
      <c r="H246" s="125">
        <v>2</v>
      </c>
      <c r="I246" s="125">
        <v>2.5</v>
      </c>
      <c r="J246" s="170">
        <v>1.75</v>
      </c>
      <c r="K246" s="170">
        <v>1.5</v>
      </c>
      <c r="L246" s="170">
        <v>2</v>
      </c>
      <c r="M246" s="170">
        <v>1.2</v>
      </c>
      <c r="N246" s="170">
        <v>2.2999999999999998</v>
      </c>
      <c r="O246" s="170">
        <v>2</v>
      </c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04"/>
    </row>
    <row r="247" spans="1:26" ht="15" customHeight="1" x14ac:dyDescent="0.2">
      <c r="A247" s="297" t="s">
        <v>10</v>
      </c>
      <c r="B247" s="298"/>
      <c r="C247" s="44">
        <v>0.9</v>
      </c>
      <c r="D247" s="158">
        <v>0.7</v>
      </c>
      <c r="E247" s="158">
        <v>0.6</v>
      </c>
      <c r="F247" s="158">
        <v>0.5</v>
      </c>
      <c r="G247" s="158">
        <v>1.4</v>
      </c>
      <c r="H247" s="158">
        <v>1.4</v>
      </c>
      <c r="I247" s="158">
        <v>2</v>
      </c>
      <c r="J247" s="103">
        <v>1.25</v>
      </c>
      <c r="K247" s="103">
        <v>0.9</v>
      </c>
      <c r="L247" s="103">
        <v>1.4</v>
      </c>
      <c r="M247" s="103">
        <v>0.9</v>
      </c>
      <c r="N247" s="103">
        <v>2</v>
      </c>
      <c r="O247" s="103">
        <v>1.4</v>
      </c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83"/>
    </row>
    <row r="248" spans="1:26" ht="15" customHeight="1" x14ac:dyDescent="0.2">
      <c r="A248" s="299" t="s">
        <v>11</v>
      </c>
      <c r="B248" s="300"/>
      <c r="C248" s="66">
        <v>48.1</v>
      </c>
      <c r="D248" s="274">
        <v>64.599999999999994</v>
      </c>
      <c r="E248" s="274">
        <v>35.4</v>
      </c>
      <c r="F248" s="274">
        <v>55.6</v>
      </c>
      <c r="G248" s="274">
        <v>88</v>
      </c>
      <c r="H248" s="274">
        <v>714.2</v>
      </c>
      <c r="I248" s="35">
        <v>167.8</v>
      </c>
      <c r="J248" s="35">
        <v>52.8</v>
      </c>
      <c r="K248" s="35">
        <v>61.7</v>
      </c>
      <c r="L248" s="35">
        <v>100</v>
      </c>
      <c r="M248" s="35">
        <v>117.6</v>
      </c>
      <c r="N248" s="35">
        <v>630.70000000000005</v>
      </c>
      <c r="O248" s="35">
        <v>636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179"/>
    </row>
    <row r="249" spans="1:26" ht="15" customHeight="1" x14ac:dyDescent="0.2">
      <c r="A249" s="301" t="s">
        <v>12</v>
      </c>
      <c r="B249" s="302"/>
      <c r="C249" s="222">
        <v>60.2</v>
      </c>
      <c r="D249" s="162">
        <v>80.7</v>
      </c>
      <c r="E249" s="162">
        <v>44.2</v>
      </c>
      <c r="F249" s="162">
        <v>69.5</v>
      </c>
      <c r="G249" s="162">
        <v>110</v>
      </c>
      <c r="H249" s="162">
        <v>892.7</v>
      </c>
      <c r="I249" s="68">
        <v>206</v>
      </c>
      <c r="J249" s="68">
        <v>66</v>
      </c>
      <c r="K249" s="68">
        <v>77.099999999999994</v>
      </c>
      <c r="L249" s="68">
        <v>125</v>
      </c>
      <c r="M249" s="68">
        <v>147</v>
      </c>
      <c r="N249" s="68">
        <v>788.4</v>
      </c>
      <c r="O249" s="68">
        <v>795</v>
      </c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129"/>
    </row>
    <row r="250" spans="1:26" ht="15" customHeight="1" x14ac:dyDescent="0.2">
      <c r="A250" s="295" t="s">
        <v>13</v>
      </c>
      <c r="B250" s="296"/>
      <c r="C250" s="271">
        <f>C248*C256</f>
        <v>384.8</v>
      </c>
      <c r="D250" s="125">
        <f>D248*D256</f>
        <v>516.79999999999995</v>
      </c>
      <c r="E250" s="125">
        <f>E248*E256</f>
        <v>283.2</v>
      </c>
      <c r="F250" s="125">
        <f>F248*F256</f>
        <v>444.8</v>
      </c>
      <c r="G250" s="125">
        <f>(2*G248)*G256</f>
        <v>1056</v>
      </c>
      <c r="H250" s="125">
        <f t="shared" ref="H250:N250" si="10">H248*H256</f>
        <v>1142.72</v>
      </c>
      <c r="I250" s="125">
        <f t="shared" si="10"/>
        <v>1342.4</v>
      </c>
      <c r="J250" s="125">
        <f t="shared" si="10"/>
        <v>422.4</v>
      </c>
      <c r="K250" s="125">
        <f t="shared" si="10"/>
        <v>493.6</v>
      </c>
      <c r="L250" s="125">
        <f t="shared" si="10"/>
        <v>800</v>
      </c>
      <c r="M250" s="170">
        <f t="shared" si="10"/>
        <v>940.8</v>
      </c>
      <c r="N250" s="170">
        <f t="shared" si="10"/>
        <v>630.70000000000005</v>
      </c>
      <c r="O250" s="170">
        <v>481</v>
      </c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04"/>
    </row>
    <row r="251" spans="1:26" ht="15" customHeight="1" x14ac:dyDescent="0.2">
      <c r="A251" s="297" t="s">
        <v>14</v>
      </c>
      <c r="B251" s="298"/>
      <c r="C251" s="44">
        <f>C249*C256</f>
        <v>481.6</v>
      </c>
      <c r="D251" s="158">
        <f>D249*D256</f>
        <v>645.6</v>
      </c>
      <c r="E251" s="158">
        <f>E249*E256</f>
        <v>353.6</v>
      </c>
      <c r="F251" s="158">
        <f>F249*F256</f>
        <v>556</v>
      </c>
      <c r="G251" s="158">
        <f>(2*G249)*G256</f>
        <v>1320</v>
      </c>
      <c r="H251" s="158">
        <f t="shared" ref="H251:N251" si="11">H249*H256</f>
        <v>1428.3200000000002</v>
      </c>
      <c r="I251" s="158">
        <f t="shared" si="11"/>
        <v>1648</v>
      </c>
      <c r="J251" s="158">
        <f t="shared" si="11"/>
        <v>528</v>
      </c>
      <c r="K251" s="158">
        <f t="shared" si="11"/>
        <v>616.79999999999995</v>
      </c>
      <c r="L251" s="158">
        <f t="shared" si="11"/>
        <v>1000</v>
      </c>
      <c r="M251" s="103">
        <f t="shared" si="11"/>
        <v>1176</v>
      </c>
      <c r="N251" s="103">
        <f t="shared" si="11"/>
        <v>788.4</v>
      </c>
      <c r="O251" s="103">
        <v>600.25</v>
      </c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83"/>
    </row>
    <row r="252" spans="1:26" ht="15" customHeight="1" x14ac:dyDescent="0.2">
      <c r="A252" s="303" t="s">
        <v>15</v>
      </c>
      <c r="B252" s="304"/>
      <c r="C252" s="82">
        <v>5</v>
      </c>
      <c r="D252" s="169">
        <v>3</v>
      </c>
      <c r="E252" s="169">
        <v>8</v>
      </c>
      <c r="F252" s="169">
        <v>4</v>
      </c>
      <c r="G252" s="169">
        <v>3</v>
      </c>
      <c r="H252" s="169">
        <v>5</v>
      </c>
      <c r="I252" s="151">
        <v>1</v>
      </c>
      <c r="J252" s="151">
        <v>22</v>
      </c>
      <c r="K252" s="151">
        <v>6</v>
      </c>
      <c r="L252" s="151">
        <v>2</v>
      </c>
      <c r="M252" s="151">
        <v>2</v>
      </c>
      <c r="N252" s="151">
        <v>4</v>
      </c>
      <c r="O252" s="151">
        <v>4</v>
      </c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5" customHeight="1" x14ac:dyDescent="0.2">
      <c r="A253" s="305" t="s">
        <v>17</v>
      </c>
      <c r="B253" s="306"/>
      <c r="C253" s="149">
        <v>15</v>
      </c>
      <c r="D253" s="243">
        <v>15</v>
      </c>
      <c r="E253" s="243">
        <v>24</v>
      </c>
      <c r="F253" s="243">
        <v>24</v>
      </c>
      <c r="G253" s="243">
        <v>12</v>
      </c>
      <c r="H253" s="243">
        <v>15</v>
      </c>
      <c r="I253" s="234">
        <v>8</v>
      </c>
      <c r="J253" s="234">
        <v>66</v>
      </c>
      <c r="K253" s="234">
        <v>48</v>
      </c>
      <c r="L253" s="234">
        <v>30</v>
      </c>
      <c r="M253" s="234">
        <v>18</v>
      </c>
      <c r="N253" s="234">
        <v>20</v>
      </c>
      <c r="O253" s="234">
        <v>12</v>
      </c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 spans="1:26" ht="15" customHeight="1" x14ac:dyDescent="0.2">
      <c r="A254" s="307" t="s">
        <v>19</v>
      </c>
      <c r="B254" s="308"/>
      <c r="C254" s="60">
        <v>25</v>
      </c>
      <c r="D254" s="224">
        <v>25</v>
      </c>
      <c r="E254" s="224">
        <v>34</v>
      </c>
      <c r="F254" s="224">
        <v>34</v>
      </c>
      <c r="G254" s="224">
        <v>22</v>
      </c>
      <c r="H254" s="224">
        <v>25</v>
      </c>
      <c r="I254" s="215">
        <v>18</v>
      </c>
      <c r="J254" s="215">
        <v>88</v>
      </c>
      <c r="K254" s="215">
        <v>64</v>
      </c>
      <c r="L254" s="215">
        <v>40</v>
      </c>
      <c r="M254" s="215">
        <v>28</v>
      </c>
      <c r="N254" s="215">
        <v>30</v>
      </c>
      <c r="O254" s="215">
        <v>22</v>
      </c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</row>
    <row r="255" spans="1:26" ht="15" customHeight="1" x14ac:dyDescent="0.2">
      <c r="A255" s="309" t="s">
        <v>20</v>
      </c>
      <c r="B255" s="310"/>
      <c r="C255" s="111">
        <v>60</v>
      </c>
      <c r="D255" s="178">
        <v>48</v>
      </c>
      <c r="E255" s="178">
        <v>100</v>
      </c>
      <c r="F255" s="178">
        <v>75</v>
      </c>
      <c r="G255" s="178">
        <v>80</v>
      </c>
      <c r="H255" s="178">
        <v>60</v>
      </c>
      <c r="I255" s="207">
        <v>64</v>
      </c>
      <c r="J255" s="207">
        <v>1000</v>
      </c>
      <c r="K255" s="207">
        <v>150</v>
      </c>
      <c r="L255" s="207">
        <v>200</v>
      </c>
      <c r="M255" s="207">
        <v>48</v>
      </c>
      <c r="N255" s="207">
        <v>80</v>
      </c>
      <c r="O255" s="207">
        <v>80</v>
      </c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spans="1:26" ht="15" customHeight="1" x14ac:dyDescent="0.2">
      <c r="A256" s="311" t="s">
        <v>21</v>
      </c>
      <c r="B256" s="312"/>
      <c r="C256" s="174">
        <v>8</v>
      </c>
      <c r="D256" s="64">
        <v>8</v>
      </c>
      <c r="E256" s="64">
        <v>8</v>
      </c>
      <c r="F256" s="64">
        <v>8</v>
      </c>
      <c r="G256" s="64">
        <v>6</v>
      </c>
      <c r="H256" s="64">
        <f>(H302+H303)+H304</f>
        <v>1.6</v>
      </c>
      <c r="I256" s="245">
        <v>8</v>
      </c>
      <c r="J256" s="245">
        <v>8</v>
      </c>
      <c r="K256" s="245">
        <v>8</v>
      </c>
      <c r="L256" s="245">
        <v>8</v>
      </c>
      <c r="M256" s="245">
        <v>8</v>
      </c>
      <c r="N256" s="245">
        <v>1</v>
      </c>
      <c r="O256" s="245">
        <v>1</v>
      </c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</row>
    <row r="257" spans="1:26" ht="15" customHeight="1" x14ac:dyDescent="0.2">
      <c r="A257" s="313" t="s">
        <v>22</v>
      </c>
      <c r="B257" s="314"/>
      <c r="C257" s="251">
        <v>1</v>
      </c>
      <c r="D257" s="30">
        <v>1</v>
      </c>
      <c r="E257" s="30">
        <v>1</v>
      </c>
      <c r="F257" s="30">
        <v>1</v>
      </c>
      <c r="G257" s="30">
        <v>1</v>
      </c>
      <c r="H257" s="30">
        <v>1</v>
      </c>
      <c r="I257" s="204">
        <v>1</v>
      </c>
      <c r="J257" s="204">
        <v>1</v>
      </c>
      <c r="K257" s="204">
        <v>1</v>
      </c>
      <c r="L257" s="204">
        <v>1</v>
      </c>
      <c r="M257" s="204">
        <v>1</v>
      </c>
      <c r="N257" s="204">
        <v>1</v>
      </c>
      <c r="O257" s="204">
        <v>1</v>
      </c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" customHeight="1" x14ac:dyDescent="0.2">
      <c r="A258" s="315" t="s">
        <v>23</v>
      </c>
      <c r="B258" s="316"/>
      <c r="C258" s="87">
        <v>1.5</v>
      </c>
      <c r="D258" s="256">
        <v>1.5</v>
      </c>
      <c r="E258" s="256">
        <v>2.57</v>
      </c>
      <c r="F258" s="256">
        <v>2.27</v>
      </c>
      <c r="G258" s="256">
        <v>2.57</v>
      </c>
      <c r="H258" s="256">
        <v>2.57</v>
      </c>
      <c r="I258" s="124">
        <v>2.57</v>
      </c>
      <c r="J258" s="124">
        <v>2.57</v>
      </c>
      <c r="K258" s="124">
        <v>2.57</v>
      </c>
      <c r="L258" s="124">
        <v>2.27</v>
      </c>
      <c r="M258" s="124">
        <v>1.5</v>
      </c>
      <c r="N258" s="124">
        <v>1.5</v>
      </c>
      <c r="O258" s="124">
        <v>2.57</v>
      </c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spans="1:26" ht="15" customHeight="1" x14ac:dyDescent="0.2">
      <c r="A259" s="317" t="s">
        <v>24</v>
      </c>
      <c r="B259" s="318"/>
      <c r="C259" s="186">
        <v>0.54</v>
      </c>
      <c r="D259" s="200">
        <v>0.54</v>
      </c>
      <c r="E259" s="200">
        <v>1.04</v>
      </c>
      <c r="F259" s="200">
        <v>1.03</v>
      </c>
      <c r="G259" s="200">
        <v>1.04</v>
      </c>
      <c r="H259" s="200">
        <v>1.04</v>
      </c>
      <c r="I259" s="26">
        <v>1.04</v>
      </c>
      <c r="J259" s="26">
        <v>1.04</v>
      </c>
      <c r="K259" s="26">
        <v>1.04</v>
      </c>
      <c r="L259" s="26">
        <v>1.03</v>
      </c>
      <c r="M259" s="26">
        <v>0.54</v>
      </c>
      <c r="N259" s="26">
        <v>0.54</v>
      </c>
      <c r="O259" s="26">
        <v>1.04</v>
      </c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" customHeight="1" x14ac:dyDescent="0.2">
      <c r="A260" s="295" t="s">
        <v>25</v>
      </c>
      <c r="B260" s="296"/>
      <c r="C260" s="271">
        <f>((C248*C256)*C255)/60</f>
        <v>384.8</v>
      </c>
      <c r="D260" s="125">
        <f>((D248*D256)*D255)/60</f>
        <v>413.43999999999994</v>
      </c>
      <c r="E260" s="125">
        <f>((E248*E256)*E255)/60</f>
        <v>472</v>
      </c>
      <c r="F260" s="125">
        <f>((F248*F256)*F255)/60</f>
        <v>556</v>
      </c>
      <c r="G260" s="125">
        <f>((G248*G256)*G255)/60</f>
        <v>704</v>
      </c>
      <c r="H260" s="125">
        <f>((H284*H248)*H256)*(H255/60)</f>
        <v>514.22400000000005</v>
      </c>
      <c r="I260" s="170" t="s">
        <v>116</v>
      </c>
      <c r="J260" s="170">
        <f>((J248*J256)*J255)/60</f>
        <v>7040</v>
      </c>
      <c r="K260" s="170">
        <f>((K248*K256)*K255)/60</f>
        <v>1234</v>
      </c>
      <c r="L260" s="170">
        <f>((L248*L256)*L255)/60</f>
        <v>2666.6666666666665</v>
      </c>
      <c r="M260" s="170">
        <f>((M248*M256)*M255)/60</f>
        <v>752.63999999999987</v>
      </c>
      <c r="N260" s="170">
        <f>((N248*N256)*N255)/60</f>
        <v>840.93333333333328</v>
      </c>
      <c r="O260" s="170">
        <v>848</v>
      </c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04"/>
    </row>
    <row r="261" spans="1:26" ht="15" customHeight="1" x14ac:dyDescent="0.2">
      <c r="A261" s="297" t="s">
        <v>27</v>
      </c>
      <c r="B261" s="298"/>
      <c r="C261" s="44">
        <f>((C249*C256)*C255)/60</f>
        <v>481.6</v>
      </c>
      <c r="D261" s="158">
        <f>((D249*D256)*D255)/60</f>
        <v>516.48</v>
      </c>
      <c r="E261" s="158">
        <f>((E249*E256)*E255)/60</f>
        <v>589.33333333333337</v>
      </c>
      <c r="F261" s="158">
        <f>((F249*F256)*F255)/60</f>
        <v>695</v>
      </c>
      <c r="G261" s="158">
        <f>((G249*G256)*G255)/60</f>
        <v>880</v>
      </c>
      <c r="H261" s="158">
        <f>((H284*H249)*H256)*(H255/60)</f>
        <v>642.74400000000014</v>
      </c>
      <c r="I261" s="103" t="s">
        <v>116</v>
      </c>
      <c r="J261" s="103">
        <f>((J249*J256)*J255)/60</f>
        <v>8800</v>
      </c>
      <c r="K261" s="103">
        <f>((K249*K256)*K255)/60</f>
        <v>1542</v>
      </c>
      <c r="L261" s="103">
        <f>((L249*L256)*L255)/60</f>
        <v>3333.3333333333335</v>
      </c>
      <c r="M261" s="103">
        <f>((M249*M256)*M255)/60</f>
        <v>940.8</v>
      </c>
      <c r="N261" s="103">
        <f>((N249*N256)*N255)/60</f>
        <v>1051.2</v>
      </c>
      <c r="O261" s="103">
        <v>1060</v>
      </c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83"/>
    </row>
    <row r="262" spans="1:26" ht="15" customHeight="1" x14ac:dyDescent="0.2">
      <c r="A262" s="299" t="s">
        <v>28</v>
      </c>
      <c r="B262" s="300"/>
      <c r="C262" s="66">
        <f>((C248*C256)*C252) / ((C252/(C255/60))+C258)</f>
        <v>296</v>
      </c>
      <c r="D262" s="274">
        <f>((D248*D256)*D252) / ((D252/(D255/60))+D258)</f>
        <v>295.31428571428569</v>
      </c>
      <c r="E262" s="274">
        <f>((E248*E256)*E252) / ((E252/(E255/60))+E258)</f>
        <v>307.40841248303934</v>
      </c>
      <c r="F262" s="274">
        <f>((F248*F256)*F252) / ((F252/(F255/60))+F258)</f>
        <v>325.26508226691038</v>
      </c>
      <c r="G262" s="274">
        <f>((G248*G256)*G252) / ((G252/(G255/60))+G258)</f>
        <v>328.63070539419084</v>
      </c>
      <c r="H262" s="274">
        <f>((((H284*H248)*H256)*H252) / ((H252*(60/H255))+H258))</f>
        <v>339.64597093791286</v>
      </c>
      <c r="I262" s="35">
        <f>((I248*I256)*I252) / ((I252/(I255/60))+I258)</f>
        <v>382.7227369921597</v>
      </c>
      <c r="J262" s="274">
        <f>((J248*8)*(J252-5)) / ((((J252-5)/(J255/60))+J258)+0.25)</f>
        <v>1869.9999999999998</v>
      </c>
      <c r="K262" s="35">
        <f>((K248*K256)*K252) / ((K252/(K255/60))+K258)</f>
        <v>595.89537223340051</v>
      </c>
      <c r="L262" s="35">
        <f>((L248*L256)*L252) / ((L252/(L255/60))+L258)</f>
        <v>557.4912891986063</v>
      </c>
      <c r="M262" s="35">
        <f>((M248*M256)*M252) / ((M252/(M255/60))+M258)</f>
        <v>470.4</v>
      </c>
      <c r="N262" s="35">
        <f>((N248*N256)*N252) / ((N252/(N255/60))+N258)</f>
        <v>560.62222222222226</v>
      </c>
      <c r="O262" s="35">
        <v>456.73</v>
      </c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179"/>
    </row>
    <row r="263" spans="1:26" ht="15" customHeight="1" x14ac:dyDescent="0.2">
      <c r="A263" s="301" t="s">
        <v>29</v>
      </c>
      <c r="B263" s="302"/>
      <c r="C263" s="222">
        <f>((C249*C256)*C252) / ((C252/(C255/60))+C258)</f>
        <v>370.46153846153845</v>
      </c>
      <c r="D263" s="162">
        <f>((D249*D256)*D252) / ((D252/(D255/60))+D258)</f>
        <v>368.91428571428577</v>
      </c>
      <c r="E263" s="162">
        <f>((E249*E256)*E252) / ((E252/(E255/60))+E258)</f>
        <v>383.82632293080059</v>
      </c>
      <c r="F263" s="162">
        <f>((F249*F256)*F252) / ((F252/(F255/60))+F258)</f>
        <v>406.58135283363799</v>
      </c>
      <c r="G263" s="162">
        <f>((G249*G256)*G252) / ((G252/(G255/60))+G258)</f>
        <v>410.78838174273858</v>
      </c>
      <c r="H263" s="162">
        <f>((((H284*H249)*H256)*H252) / ((H252*(60/H255))+H258))</f>
        <v>424.5336856010569</v>
      </c>
      <c r="I263" s="68">
        <f>((I249*I256)*I252) / ((I252/(I255/60))+I258)</f>
        <v>469.85032074126872</v>
      </c>
      <c r="J263" s="162">
        <f>((J249*8)*(J252-5)) / ((((J252-5)/(J255/60))+J258)+0.25)</f>
        <v>2337.5</v>
      </c>
      <c r="K263" s="68">
        <f>((K249*K256)*K252) / ((K252/(K255/60))+K258)</f>
        <v>744.62776659959752</v>
      </c>
      <c r="L263" s="68">
        <f>((L249*L256)*L252) / ((L252/(L255/60))+L258)</f>
        <v>696.86411149825778</v>
      </c>
      <c r="M263" s="68">
        <f>((M249*M256)*M252) / ((M252/(M255/60))+M258)</f>
        <v>588</v>
      </c>
      <c r="N263" s="68">
        <f>((N249*N256)*N252) / ((N252/(N255/60))+N258)</f>
        <v>700.8</v>
      </c>
      <c r="O263" s="68">
        <v>570.91999999999996</v>
      </c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129"/>
    </row>
    <row r="264" spans="1:26" ht="15" customHeight="1" x14ac:dyDescent="0.2">
      <c r="A264" s="295" t="s">
        <v>30</v>
      </c>
      <c r="B264" s="296"/>
      <c r="C264" s="271">
        <f>((C248*C256)*C252) / ((C252/(C255/60))+C259)</f>
        <v>347.29241877256317</v>
      </c>
      <c r="D264" s="125">
        <f>((D248*D256)*D252) / ((D252/(D255/60))+D259)</f>
        <v>361.39860139860139</v>
      </c>
      <c r="E264" s="125">
        <f>((E248*E256)*E252) / ((E252/(E255/60))+E259)</f>
        <v>387.94520547945206</v>
      </c>
      <c r="F264" s="125">
        <f>((F248*F256)*F252) / ((F252/(F255/60))+F259)</f>
        <v>420.61465721040184</v>
      </c>
      <c r="G264" s="125">
        <f>((G248*G256)*G252) / ((G252/(G255/60))+G259)</f>
        <v>481.45896656534956</v>
      </c>
      <c r="H264" s="125">
        <f>((((H284*H248)*H256)*H252) / ((H252*(60/H255))+H259))</f>
        <v>425.68211920529808</v>
      </c>
      <c r="I264" s="170">
        <f>((I248*I256)*I252) / ((I252/(I255/60))+I259)</f>
        <v>678.83691529709233</v>
      </c>
      <c r="J264" s="125">
        <f>((J248*8)*(J252-5)) / ((((J252-5)/(J255/60))+J259)+0.25)</f>
        <v>3108.571428571428</v>
      </c>
      <c r="K264" s="170">
        <f>((K248*K256)*K252) / ((K252/(K255/60))+K259)</f>
        <v>860.93023255813966</v>
      </c>
      <c r="L264" s="170">
        <f>((L248*L256)*L252) / ((L252/(L255/60))+L259)</f>
        <v>981.59509202453989</v>
      </c>
      <c r="M264" s="170">
        <f>((M248*M256)*M252) / ((M252/(M255/60))+M259)</f>
        <v>618.9473684210526</v>
      </c>
      <c r="N264" s="170">
        <f>((N248*N256)*N252) / ((N252/(N255/60))+N259)</f>
        <v>712.65536723163848</v>
      </c>
      <c r="O264" s="170">
        <v>629.70000000000005</v>
      </c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04"/>
    </row>
    <row r="265" spans="1:26" ht="15" customHeight="1" x14ac:dyDescent="0.2">
      <c r="A265" s="297" t="s">
        <v>31</v>
      </c>
      <c r="B265" s="298"/>
      <c r="C265" s="44">
        <f>((C249*C256)*C252) / ((C252/(C255/60))+C259)</f>
        <v>434.65703971119132</v>
      </c>
      <c r="D265" s="158">
        <f>((D249*D256)*D252) / ((D252/(D255/60))+D259)</f>
        <v>451.46853146853152</v>
      </c>
      <c r="E265" s="158">
        <f>((E249*E256)*E252) / ((E252/(E255/60))+E259)</f>
        <v>484.38356164383566</v>
      </c>
      <c r="F265" s="158">
        <f>((F249*F256)*F252) / ((F252/(F255/60))+F259)</f>
        <v>525.76832151300232</v>
      </c>
      <c r="G265" s="158">
        <f>((G249*G256)*G252) / ((G252/(G255/60))+G259)</f>
        <v>601.82370820668689</v>
      </c>
      <c r="H265" s="158">
        <f>((((H284*H249)*H256)*H252) / ((H252*(60/H255))+H259))</f>
        <v>532.07284768211935</v>
      </c>
      <c r="I265" s="103">
        <f>((I249*I256)*I252) / ((I252/(I255/60))+I259)</f>
        <v>833.37547408343869</v>
      </c>
      <c r="J265" s="158">
        <f>((J249*8)*(J252-5)) / ((((J252-5)/(J255/60))+J259)+0.25)</f>
        <v>3885.7142857142858</v>
      </c>
      <c r="K265" s="103">
        <f>((K249*K256)*K252) / ((K252/(K255/60))+K259)</f>
        <v>1075.8139534883721</v>
      </c>
      <c r="L265" s="103">
        <f>((L249*L256)*L252) / ((L252/(L255/60))+L259)</f>
        <v>1226.9938650306749</v>
      </c>
      <c r="M265" s="103">
        <f>((M249*M256)*M252) / ((M252/(M255/60))+M259)</f>
        <v>773.68421052631572</v>
      </c>
      <c r="N265" s="103">
        <f>((N249*N256)*N252) / ((N252/(N255/60))+N259)</f>
        <v>890.84745762711862</v>
      </c>
      <c r="O265" s="103">
        <v>787.13</v>
      </c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83"/>
    </row>
    <row r="266" spans="1:26" ht="15" customHeight="1" x14ac:dyDescent="0.2">
      <c r="A266" s="319" t="s">
        <v>32</v>
      </c>
      <c r="B266" s="320"/>
      <c r="C266" s="279">
        <v>1</v>
      </c>
      <c r="D266" s="190">
        <v>1</v>
      </c>
      <c r="E266" s="190">
        <v>1</v>
      </c>
      <c r="F266" s="190">
        <v>1</v>
      </c>
      <c r="G266" s="190">
        <v>1</v>
      </c>
      <c r="H266" s="190">
        <v>1</v>
      </c>
      <c r="I266" s="190">
        <v>1</v>
      </c>
      <c r="J266" s="34">
        <v>2</v>
      </c>
      <c r="K266" s="190">
        <v>1</v>
      </c>
      <c r="L266" s="190">
        <v>1</v>
      </c>
      <c r="M266" s="190">
        <v>1</v>
      </c>
      <c r="N266" s="190">
        <v>1</v>
      </c>
      <c r="O266" s="190" t="s">
        <v>35</v>
      </c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5" customHeight="1" x14ac:dyDescent="0.2">
      <c r="A267" s="321" t="s">
        <v>33</v>
      </c>
      <c r="B267" s="322"/>
      <c r="C267" s="184">
        <v>1</v>
      </c>
      <c r="D267" s="58">
        <v>1</v>
      </c>
      <c r="E267" s="58">
        <v>1</v>
      </c>
      <c r="F267" s="58">
        <v>1</v>
      </c>
      <c r="G267" s="58">
        <v>1</v>
      </c>
      <c r="H267" s="58">
        <v>1</v>
      </c>
      <c r="I267" s="58">
        <v>1</v>
      </c>
      <c r="J267" s="226">
        <v>2</v>
      </c>
      <c r="K267" s="58">
        <v>1</v>
      </c>
      <c r="L267" s="58">
        <v>1</v>
      </c>
      <c r="M267" s="58">
        <v>1</v>
      </c>
      <c r="N267" s="58">
        <v>1</v>
      </c>
      <c r="O267" s="58" t="s">
        <v>35</v>
      </c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" customHeight="1" x14ac:dyDescent="0.2">
      <c r="A268" s="323" t="s">
        <v>34</v>
      </c>
      <c r="B268" s="324"/>
      <c r="C268" s="290">
        <v>1</v>
      </c>
      <c r="D268" s="117">
        <v>1</v>
      </c>
      <c r="E268" s="117">
        <v>1</v>
      </c>
      <c r="F268" s="117">
        <v>1</v>
      </c>
      <c r="G268" s="117">
        <v>1</v>
      </c>
      <c r="H268" s="117">
        <v>1</v>
      </c>
      <c r="I268" s="117">
        <v>1</v>
      </c>
      <c r="J268" s="120">
        <v>0.5</v>
      </c>
      <c r="K268" s="117">
        <v>1</v>
      </c>
      <c r="L268" s="117">
        <v>1</v>
      </c>
      <c r="M268" s="117">
        <v>1</v>
      </c>
      <c r="N268" s="117">
        <v>1</v>
      </c>
      <c r="O268" s="117" t="s">
        <v>35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" customHeight="1" x14ac:dyDescent="0.2">
      <c r="A269" s="351" t="s">
        <v>37</v>
      </c>
      <c r="B269" s="352"/>
      <c r="C269" s="24">
        <v>5</v>
      </c>
      <c r="D269" s="49">
        <v>15</v>
      </c>
      <c r="E269" s="49">
        <v>8</v>
      </c>
      <c r="F269" s="49">
        <v>5</v>
      </c>
      <c r="G269" s="49">
        <v>5</v>
      </c>
      <c r="H269" s="49">
        <v>40</v>
      </c>
      <c r="I269" s="49">
        <v>10</v>
      </c>
      <c r="J269" s="49" t="s">
        <v>53</v>
      </c>
      <c r="K269" s="49">
        <v>10</v>
      </c>
      <c r="L269" s="49">
        <v>8</v>
      </c>
      <c r="M269" s="49">
        <v>15</v>
      </c>
      <c r="N269" s="49">
        <v>70</v>
      </c>
      <c r="O269" s="263">
        <v>50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51" t="s">
        <v>38</v>
      </c>
      <c r="B270" s="352"/>
      <c r="C270" s="24">
        <v>1</v>
      </c>
      <c r="D270" s="49">
        <v>8</v>
      </c>
      <c r="E270" s="49">
        <v>1</v>
      </c>
      <c r="F270" s="49">
        <v>8</v>
      </c>
      <c r="G270" s="49">
        <v>420</v>
      </c>
      <c r="H270" s="49">
        <v>8</v>
      </c>
      <c r="I270" s="49">
        <v>8</v>
      </c>
      <c r="J270" s="49">
        <v>0</v>
      </c>
      <c r="K270" s="49">
        <v>1</v>
      </c>
      <c r="L270" s="49">
        <v>1</v>
      </c>
      <c r="M270" s="49">
        <v>8</v>
      </c>
      <c r="N270" s="49">
        <v>20</v>
      </c>
      <c r="O270" s="263">
        <v>420</v>
      </c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 customHeight="1" x14ac:dyDescent="0.2">
      <c r="A271" s="351" t="s">
        <v>39</v>
      </c>
      <c r="B271" s="352"/>
      <c r="C271" s="24">
        <v>0.25</v>
      </c>
      <c r="D271" s="49">
        <v>3.15</v>
      </c>
      <c r="E271" s="49">
        <v>0.25</v>
      </c>
      <c r="F271" s="49">
        <v>3.15</v>
      </c>
      <c r="G271" s="49">
        <v>320</v>
      </c>
      <c r="H271" s="49">
        <v>3.15</v>
      </c>
      <c r="I271" s="49">
        <v>3.15</v>
      </c>
      <c r="J271" s="49">
        <v>0</v>
      </c>
      <c r="K271" s="49">
        <v>0.25</v>
      </c>
      <c r="L271" s="49">
        <v>0.25</v>
      </c>
      <c r="M271" s="49">
        <v>3.15</v>
      </c>
      <c r="N271" s="49">
        <v>6</v>
      </c>
      <c r="O271" s="263">
        <v>320</v>
      </c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 customHeight="1" x14ac:dyDescent="0.2">
      <c r="A272" s="351" t="s">
        <v>40</v>
      </c>
      <c r="B272" s="352"/>
      <c r="C272" s="24">
        <v>0</v>
      </c>
      <c r="D272" s="49">
        <v>0</v>
      </c>
      <c r="E272" s="49">
        <v>0</v>
      </c>
      <c r="F272" s="49">
        <v>0</v>
      </c>
      <c r="G272" s="49">
        <v>2.5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1</v>
      </c>
      <c r="O272" s="263">
        <v>2.5</v>
      </c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 customHeight="1" x14ac:dyDescent="0.2">
      <c r="A273" s="351" t="s">
        <v>41</v>
      </c>
      <c r="B273" s="352"/>
      <c r="C273" s="24">
        <v>0</v>
      </c>
      <c r="D273" s="49">
        <v>0</v>
      </c>
      <c r="E273" s="49">
        <v>0</v>
      </c>
      <c r="F273" s="49">
        <v>0</v>
      </c>
      <c r="G273" s="49">
        <v>5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6</v>
      </c>
      <c r="O273" s="263">
        <v>5</v>
      </c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 customHeight="1" x14ac:dyDescent="0.2">
      <c r="A274" s="351" t="s">
        <v>42</v>
      </c>
      <c r="B274" s="352"/>
      <c r="C274" s="24">
        <v>2.1800000000000002</v>
      </c>
      <c r="D274" s="49">
        <v>2.1800000000000002</v>
      </c>
      <c r="E274" s="49">
        <v>0.875</v>
      </c>
      <c r="F274" s="49">
        <v>1.75</v>
      </c>
      <c r="G274" s="49">
        <v>0.27500000000000002</v>
      </c>
      <c r="H274" s="49">
        <v>1.75</v>
      </c>
      <c r="I274" s="49">
        <v>4.3600000000000003</v>
      </c>
      <c r="J274" s="49">
        <v>0</v>
      </c>
      <c r="K274" s="49">
        <v>2.1800000000000002</v>
      </c>
      <c r="L274" s="49">
        <v>3.2749999999999999</v>
      </c>
      <c r="M274" s="49">
        <v>2.1800000000000002</v>
      </c>
      <c r="N274" s="49">
        <v>2.9</v>
      </c>
      <c r="O274" s="263">
        <v>0.27500000000000002</v>
      </c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 customHeight="1" x14ac:dyDescent="0.2">
      <c r="A275" s="351" t="s">
        <v>44</v>
      </c>
      <c r="B275" s="352"/>
      <c r="C275" s="24">
        <v>0.5</v>
      </c>
      <c r="D275" s="49">
        <v>0.5</v>
      </c>
      <c r="E275" s="49">
        <v>0.5</v>
      </c>
      <c r="F275" s="49">
        <v>0.5</v>
      </c>
      <c r="G275" s="49">
        <v>0.25</v>
      </c>
      <c r="H275" s="49">
        <v>0.5</v>
      </c>
      <c r="I275" s="49">
        <v>0.5</v>
      </c>
      <c r="J275" s="49">
        <v>0</v>
      </c>
      <c r="K275" s="49">
        <v>0.5</v>
      </c>
      <c r="L275" s="49">
        <v>0.5</v>
      </c>
      <c r="M275" s="49">
        <v>0.5</v>
      </c>
      <c r="N275" s="49">
        <v>1</v>
      </c>
      <c r="O275" s="263">
        <v>0.25</v>
      </c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 customHeight="1" x14ac:dyDescent="0.2">
      <c r="A276" s="351" t="s">
        <v>119</v>
      </c>
      <c r="B276" s="352"/>
      <c r="C276" s="24">
        <v>1</v>
      </c>
      <c r="D276" s="49">
        <v>12</v>
      </c>
      <c r="E276" s="49">
        <v>1</v>
      </c>
      <c r="F276" s="49">
        <v>12</v>
      </c>
      <c r="G276" s="49">
        <v>38</v>
      </c>
      <c r="H276" s="49">
        <v>12</v>
      </c>
      <c r="I276" s="49">
        <v>12</v>
      </c>
      <c r="J276" s="49">
        <v>0</v>
      </c>
      <c r="K276" s="49">
        <v>1</v>
      </c>
      <c r="L276" s="49">
        <v>1</v>
      </c>
      <c r="M276" s="49">
        <v>12</v>
      </c>
      <c r="N276" s="49">
        <v>12</v>
      </c>
      <c r="O276" s="263">
        <v>38</v>
      </c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 customHeight="1" x14ac:dyDescent="0.2">
      <c r="A277" s="351" t="s">
        <v>46</v>
      </c>
      <c r="B277" s="352"/>
      <c r="C277" s="24">
        <v>0.25</v>
      </c>
      <c r="D277" s="49">
        <v>2.5</v>
      </c>
      <c r="E277" s="49">
        <v>0.25</v>
      </c>
      <c r="F277" s="49">
        <v>2.5</v>
      </c>
      <c r="G277" s="49">
        <v>40</v>
      </c>
      <c r="H277" s="49">
        <v>2.5</v>
      </c>
      <c r="I277" s="49">
        <v>2.5</v>
      </c>
      <c r="J277" s="49">
        <v>0</v>
      </c>
      <c r="K277" s="49">
        <v>0.25</v>
      </c>
      <c r="L277" s="49">
        <v>0.25</v>
      </c>
      <c r="M277" s="49">
        <v>2.5</v>
      </c>
      <c r="N277" s="49">
        <v>8</v>
      </c>
      <c r="O277" s="263">
        <v>40</v>
      </c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 customHeight="1" x14ac:dyDescent="0.2">
      <c r="A278" s="351" t="s">
        <v>47</v>
      </c>
      <c r="B278" s="352"/>
      <c r="C278" s="24">
        <v>0</v>
      </c>
      <c r="D278" s="49">
        <v>0</v>
      </c>
      <c r="E278" s="49">
        <v>0</v>
      </c>
      <c r="F278" s="49">
        <v>0</v>
      </c>
      <c r="G278" s="49">
        <v>0.75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0.3</v>
      </c>
      <c r="O278" s="263">
        <v>0.75</v>
      </c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 customHeight="1" x14ac:dyDescent="0.2">
      <c r="A279" s="351" t="s">
        <v>48</v>
      </c>
      <c r="B279" s="352"/>
      <c r="C279" s="24">
        <v>0</v>
      </c>
      <c r="D279" s="49">
        <v>0</v>
      </c>
      <c r="E279" s="49">
        <v>0</v>
      </c>
      <c r="F279" s="49">
        <v>0</v>
      </c>
      <c r="G279" s="49">
        <v>2.5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3</v>
      </c>
      <c r="N279" s="49">
        <v>1.5</v>
      </c>
      <c r="O279" s="263">
        <v>2.5</v>
      </c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 customHeight="1" x14ac:dyDescent="0.2">
      <c r="A280" s="351" t="s">
        <v>49</v>
      </c>
      <c r="B280" s="352"/>
      <c r="C280" s="24">
        <v>3.5</v>
      </c>
      <c r="D280" s="49">
        <v>3.5</v>
      </c>
      <c r="E280" s="49">
        <v>1.75</v>
      </c>
      <c r="F280" s="49">
        <v>3.75</v>
      </c>
      <c r="G280" s="49">
        <v>0.75</v>
      </c>
      <c r="H280" s="49">
        <v>2.5</v>
      </c>
      <c r="I280" s="49">
        <v>5.5</v>
      </c>
      <c r="J280" s="49">
        <v>0</v>
      </c>
      <c r="K280" s="49">
        <v>2.5</v>
      </c>
      <c r="L280" s="49">
        <v>4.05</v>
      </c>
      <c r="M280" s="49">
        <v>3.5</v>
      </c>
      <c r="N280" s="49">
        <v>3.8</v>
      </c>
      <c r="O280" s="263">
        <v>0.75</v>
      </c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 customHeight="1" x14ac:dyDescent="0.2">
      <c r="A281" s="351" t="s">
        <v>121</v>
      </c>
      <c r="B281" s="352"/>
      <c r="C281" s="24" t="s">
        <v>53</v>
      </c>
      <c r="D281" s="49" t="s">
        <v>53</v>
      </c>
      <c r="E281" s="49" t="s">
        <v>53</v>
      </c>
      <c r="F281" s="49" t="s">
        <v>53</v>
      </c>
      <c r="G281" s="49" t="s">
        <v>53</v>
      </c>
      <c r="H281" s="49">
        <v>300</v>
      </c>
      <c r="I281" s="49" t="s">
        <v>53</v>
      </c>
      <c r="J281" s="49">
        <v>100</v>
      </c>
      <c r="K281" s="49" t="s">
        <v>53</v>
      </c>
      <c r="L281" s="49" t="s">
        <v>53</v>
      </c>
      <c r="M281" s="49" t="s">
        <v>53</v>
      </c>
      <c r="N281" s="49" t="s">
        <v>53</v>
      </c>
      <c r="O281" s="263" t="s">
        <v>53</v>
      </c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 customHeight="1" x14ac:dyDescent="0.2">
      <c r="A282" s="351" t="s">
        <v>122</v>
      </c>
      <c r="B282" s="352"/>
      <c r="C282" s="24" t="s">
        <v>53</v>
      </c>
      <c r="D282" s="49" t="s">
        <v>53</v>
      </c>
      <c r="E282" s="49" t="s">
        <v>53</v>
      </c>
      <c r="F282" s="49" t="s">
        <v>53</v>
      </c>
      <c r="G282" s="49" t="s">
        <v>53</v>
      </c>
      <c r="H282" s="49">
        <v>3000</v>
      </c>
      <c r="I282" s="49" t="s">
        <v>53</v>
      </c>
      <c r="J282" s="49">
        <v>1000</v>
      </c>
      <c r="K282" s="49" t="s">
        <v>53</v>
      </c>
      <c r="L282" s="49" t="s">
        <v>53</v>
      </c>
      <c r="M282" s="49" t="s">
        <v>53</v>
      </c>
      <c r="N282" s="49" t="s">
        <v>53</v>
      </c>
      <c r="O282" s="263" t="s">
        <v>53</v>
      </c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 customHeight="1" x14ac:dyDescent="0.2">
      <c r="A283" s="351" t="s">
        <v>123</v>
      </c>
      <c r="B283" s="352"/>
      <c r="C283" s="24" t="s">
        <v>53</v>
      </c>
      <c r="D283" s="49" t="s">
        <v>53</v>
      </c>
      <c r="E283" s="49" t="s">
        <v>53</v>
      </c>
      <c r="F283" s="49" t="s">
        <v>53</v>
      </c>
      <c r="G283" s="49" t="s">
        <v>53</v>
      </c>
      <c r="H283" s="49">
        <v>1200</v>
      </c>
      <c r="I283" s="49" t="s">
        <v>53</v>
      </c>
      <c r="J283" s="49">
        <v>750</v>
      </c>
      <c r="K283" s="49" t="s">
        <v>53</v>
      </c>
      <c r="L283" s="49" t="s">
        <v>53</v>
      </c>
      <c r="M283" s="49" t="s">
        <v>53</v>
      </c>
      <c r="N283" s="49" t="s">
        <v>53</v>
      </c>
      <c r="O283" s="263" t="s">
        <v>53</v>
      </c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" customHeight="1" x14ac:dyDescent="0.2">
      <c r="A284" s="327" t="s">
        <v>56</v>
      </c>
      <c r="B284" s="328"/>
      <c r="C284" s="250" t="s">
        <v>53</v>
      </c>
      <c r="D284" s="128" t="s">
        <v>53</v>
      </c>
      <c r="E284" s="128" t="s">
        <v>53</v>
      </c>
      <c r="F284" s="128" t="s">
        <v>53</v>
      </c>
      <c r="G284" s="128">
        <v>1</v>
      </c>
      <c r="H284" s="128">
        <v>0.45</v>
      </c>
      <c r="I284" s="128" t="s">
        <v>53</v>
      </c>
      <c r="J284" s="128" t="s">
        <v>53</v>
      </c>
      <c r="K284" s="128" t="s">
        <v>53</v>
      </c>
      <c r="L284" s="128" t="s">
        <v>53</v>
      </c>
      <c r="M284" s="128" t="s">
        <v>53</v>
      </c>
      <c r="N284" s="128" t="s">
        <v>53</v>
      </c>
      <c r="O284" s="128" t="s">
        <v>244</v>
      </c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5" customHeight="1" x14ac:dyDescent="0.2">
      <c r="A285" s="327" t="s">
        <v>57</v>
      </c>
      <c r="B285" s="328"/>
      <c r="C285" s="250" t="s">
        <v>53</v>
      </c>
      <c r="D285" s="128" t="s">
        <v>53</v>
      </c>
      <c r="E285" s="128" t="s">
        <v>53</v>
      </c>
      <c r="F285" s="128" t="s">
        <v>53</v>
      </c>
      <c r="G285" s="128">
        <v>2</v>
      </c>
      <c r="H285" s="128">
        <v>1</v>
      </c>
      <c r="I285" s="128" t="s">
        <v>53</v>
      </c>
      <c r="J285" s="128" t="s">
        <v>53</v>
      </c>
      <c r="K285" s="128" t="s">
        <v>53</v>
      </c>
      <c r="L285" s="128" t="s">
        <v>53</v>
      </c>
      <c r="M285" s="128" t="s">
        <v>53</v>
      </c>
      <c r="N285" s="128" t="s">
        <v>53</v>
      </c>
      <c r="O285" s="128" t="s">
        <v>35</v>
      </c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5" customHeight="1" x14ac:dyDescent="0.2">
      <c r="A286" s="329" t="s">
        <v>58</v>
      </c>
      <c r="B286" s="330"/>
      <c r="C286" s="79" t="s">
        <v>53</v>
      </c>
      <c r="D286" s="40" t="s">
        <v>53</v>
      </c>
      <c r="E286" s="40" t="s">
        <v>53</v>
      </c>
      <c r="F286" s="40" t="s">
        <v>53</v>
      </c>
      <c r="G286" s="40">
        <v>1</v>
      </c>
      <c r="H286" s="40">
        <v>2</v>
      </c>
      <c r="I286" s="40" t="s">
        <v>53</v>
      </c>
      <c r="J286" s="40" t="s">
        <v>125</v>
      </c>
      <c r="K286" s="40" t="s">
        <v>53</v>
      </c>
      <c r="L286" s="40" t="s">
        <v>53</v>
      </c>
      <c r="M286" s="40" t="s">
        <v>53</v>
      </c>
      <c r="N286" s="40" t="s">
        <v>53</v>
      </c>
      <c r="O286" s="40" t="s">
        <v>53</v>
      </c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" customHeight="1" x14ac:dyDescent="0.2">
      <c r="A287" s="329" t="s">
        <v>59</v>
      </c>
      <c r="B287" s="330"/>
      <c r="C287" s="79" t="s">
        <v>53</v>
      </c>
      <c r="D287" s="40" t="s">
        <v>53</v>
      </c>
      <c r="E287" s="40" t="s">
        <v>53</v>
      </c>
      <c r="F287" s="40" t="s">
        <v>53</v>
      </c>
      <c r="G287" s="40" t="s">
        <v>125</v>
      </c>
      <c r="H287" s="40" t="s">
        <v>125</v>
      </c>
      <c r="I287" s="40" t="s">
        <v>53</v>
      </c>
      <c r="J287" s="40" t="s">
        <v>53</v>
      </c>
      <c r="K287" s="40" t="s">
        <v>53</v>
      </c>
      <c r="L287" s="40" t="s">
        <v>53</v>
      </c>
      <c r="M287" s="40" t="s">
        <v>53</v>
      </c>
      <c r="N287" s="40" t="s">
        <v>53</v>
      </c>
      <c r="O287" s="40" t="s">
        <v>53</v>
      </c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" customHeight="1" x14ac:dyDescent="0.2">
      <c r="A288" s="331" t="s">
        <v>60</v>
      </c>
      <c r="B288" s="332"/>
      <c r="C288" s="235" t="s">
        <v>53</v>
      </c>
      <c r="D288" s="92" t="s">
        <v>53</v>
      </c>
      <c r="E288" s="92" t="s">
        <v>53</v>
      </c>
      <c r="F288" s="92" t="s">
        <v>53</v>
      </c>
      <c r="G288" s="92" t="s">
        <v>53</v>
      </c>
      <c r="H288" s="92" t="s">
        <v>53</v>
      </c>
      <c r="I288" s="188" t="s">
        <v>53</v>
      </c>
      <c r="J288" s="188" t="s">
        <v>53</v>
      </c>
      <c r="K288" s="188" t="s">
        <v>53</v>
      </c>
      <c r="L288" s="188" t="s">
        <v>53</v>
      </c>
      <c r="M288" s="188" t="s">
        <v>53</v>
      </c>
      <c r="N288" s="188" t="s">
        <v>53</v>
      </c>
      <c r="O288" s="188" t="s">
        <v>53</v>
      </c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</row>
    <row r="289" spans="1:26" ht="15" customHeight="1" x14ac:dyDescent="0.2">
      <c r="A289" s="333" t="s">
        <v>62</v>
      </c>
      <c r="B289" s="334"/>
      <c r="C289" s="241" t="s">
        <v>53</v>
      </c>
      <c r="D289" s="218" t="s">
        <v>53</v>
      </c>
      <c r="E289" s="218" t="s">
        <v>53</v>
      </c>
      <c r="F289" s="218" t="s">
        <v>53</v>
      </c>
      <c r="G289" s="218" t="s">
        <v>53</v>
      </c>
      <c r="H289" s="218" t="s">
        <v>53</v>
      </c>
      <c r="I289" s="107" t="s">
        <v>53</v>
      </c>
      <c r="J289" s="107" t="s">
        <v>53</v>
      </c>
      <c r="K289" s="107" t="s">
        <v>53</v>
      </c>
      <c r="L289" s="107" t="s">
        <v>53</v>
      </c>
      <c r="M289" s="107" t="s">
        <v>53</v>
      </c>
      <c r="N289" s="107" t="s">
        <v>53</v>
      </c>
      <c r="O289" s="107" t="s">
        <v>53</v>
      </c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" customHeight="1" x14ac:dyDescent="0.2">
      <c r="A290" s="335" t="s">
        <v>63</v>
      </c>
      <c r="B290" s="336"/>
      <c r="C290" s="254" t="s">
        <v>53</v>
      </c>
      <c r="D290" s="213" t="s">
        <v>53</v>
      </c>
      <c r="E290" s="213" t="s">
        <v>53</v>
      </c>
      <c r="F290" s="213" t="s">
        <v>53</v>
      </c>
      <c r="G290" s="213" t="s">
        <v>53</v>
      </c>
      <c r="H290" s="213" t="s">
        <v>53</v>
      </c>
      <c r="I290" s="16" t="s">
        <v>53</v>
      </c>
      <c r="J290" s="16">
        <v>0.25</v>
      </c>
      <c r="K290" s="16" t="s">
        <v>53</v>
      </c>
      <c r="L290" s="16" t="s">
        <v>53</v>
      </c>
      <c r="M290" s="16" t="s">
        <v>53</v>
      </c>
      <c r="N290" s="16" t="s">
        <v>53</v>
      </c>
      <c r="O290" s="16" t="s">
        <v>53</v>
      </c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customHeight="1" x14ac:dyDescent="0.2">
      <c r="A291" s="335" t="s">
        <v>64</v>
      </c>
      <c r="B291" s="336"/>
      <c r="C291" s="254" t="s">
        <v>53</v>
      </c>
      <c r="D291" s="213" t="s">
        <v>53</v>
      </c>
      <c r="E291" s="213" t="s">
        <v>53</v>
      </c>
      <c r="F291" s="213" t="s">
        <v>53</v>
      </c>
      <c r="G291" s="213" t="s">
        <v>53</v>
      </c>
      <c r="H291" s="213" t="s">
        <v>53</v>
      </c>
      <c r="I291" s="16" t="s">
        <v>53</v>
      </c>
      <c r="J291" s="16">
        <v>0.25</v>
      </c>
      <c r="K291" s="16" t="s">
        <v>53</v>
      </c>
      <c r="L291" s="16" t="s">
        <v>53</v>
      </c>
      <c r="M291" s="16" t="s">
        <v>53</v>
      </c>
      <c r="N291" s="16" t="s">
        <v>53</v>
      </c>
      <c r="O291" s="16">
        <v>0</v>
      </c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" customHeight="1" x14ac:dyDescent="0.2">
      <c r="A292" s="333" t="s">
        <v>65</v>
      </c>
      <c r="B292" s="334"/>
      <c r="C292" s="241" t="s">
        <v>53</v>
      </c>
      <c r="D292" s="218" t="s">
        <v>53</v>
      </c>
      <c r="E292" s="218" t="s">
        <v>53</v>
      </c>
      <c r="F292" s="218" t="s">
        <v>53</v>
      </c>
      <c r="G292" s="218">
        <v>2</v>
      </c>
      <c r="H292" s="218">
        <v>2</v>
      </c>
      <c r="I292" s="107" t="s">
        <v>53</v>
      </c>
      <c r="J292" s="107">
        <v>0.25</v>
      </c>
      <c r="K292" s="107" t="s">
        <v>53</v>
      </c>
      <c r="L292" s="107" t="s">
        <v>53</v>
      </c>
      <c r="M292" s="107" t="s">
        <v>53</v>
      </c>
      <c r="N292" s="107" t="s">
        <v>53</v>
      </c>
      <c r="O292" s="107">
        <v>1</v>
      </c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" customHeight="1" x14ac:dyDescent="0.2">
      <c r="A293" s="333" t="s">
        <v>66</v>
      </c>
      <c r="B293" s="334"/>
      <c r="C293" s="241" t="s">
        <v>53</v>
      </c>
      <c r="D293" s="218" t="s">
        <v>53</v>
      </c>
      <c r="E293" s="218" t="s">
        <v>53</v>
      </c>
      <c r="F293" s="218" t="s">
        <v>53</v>
      </c>
      <c r="G293" s="218" t="s">
        <v>53</v>
      </c>
      <c r="H293" s="218" t="s">
        <v>53</v>
      </c>
      <c r="I293" s="107" t="s">
        <v>53</v>
      </c>
      <c r="J293" s="107" t="s">
        <v>53</v>
      </c>
      <c r="K293" s="107" t="s">
        <v>53</v>
      </c>
      <c r="L293" s="107" t="s">
        <v>53</v>
      </c>
      <c r="M293" s="107" t="s">
        <v>53</v>
      </c>
      <c r="N293" s="107" t="s">
        <v>53</v>
      </c>
      <c r="O293" s="107" t="s">
        <v>53</v>
      </c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" customHeight="1" x14ac:dyDescent="0.2">
      <c r="A294" s="329" t="s">
        <v>67</v>
      </c>
      <c r="B294" s="330"/>
      <c r="C294" s="93" t="s">
        <v>68</v>
      </c>
      <c r="D294" s="228" t="s">
        <v>68</v>
      </c>
      <c r="E294" s="228" t="s">
        <v>68</v>
      </c>
      <c r="F294" s="228" t="s">
        <v>68</v>
      </c>
      <c r="G294" s="228" t="s">
        <v>68</v>
      </c>
      <c r="H294" s="228" t="s">
        <v>72</v>
      </c>
      <c r="I294" s="57" t="s">
        <v>68</v>
      </c>
      <c r="J294" s="57" t="s">
        <v>68</v>
      </c>
      <c r="K294" s="57" t="s">
        <v>68</v>
      </c>
      <c r="L294" s="57" t="s">
        <v>68</v>
      </c>
      <c r="M294" s="57" t="s">
        <v>68</v>
      </c>
      <c r="N294" s="57" t="s">
        <v>68</v>
      </c>
      <c r="O294" s="57" t="s">
        <v>72</v>
      </c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" customHeight="1" x14ac:dyDescent="0.2">
      <c r="A295" s="329" t="s">
        <v>69</v>
      </c>
      <c r="B295" s="330"/>
      <c r="C295" s="79">
        <v>2.5</v>
      </c>
      <c r="D295" s="40">
        <v>2.5</v>
      </c>
      <c r="E295" s="40">
        <v>2.5</v>
      </c>
      <c r="F295" s="40">
        <v>2.5</v>
      </c>
      <c r="G295" s="40">
        <v>3</v>
      </c>
      <c r="H295" s="40" t="s">
        <v>53</v>
      </c>
      <c r="I295" s="40">
        <v>2.5</v>
      </c>
      <c r="J295" s="40">
        <v>2.5</v>
      </c>
      <c r="K295" s="40">
        <v>2.5</v>
      </c>
      <c r="L295" s="40">
        <v>2.5</v>
      </c>
      <c r="M295" s="40">
        <v>2.5</v>
      </c>
      <c r="N295" s="40">
        <v>2.5</v>
      </c>
      <c r="O295" s="40" t="s">
        <v>53</v>
      </c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" customHeight="1" x14ac:dyDescent="0.2">
      <c r="A296" s="327" t="s">
        <v>71</v>
      </c>
      <c r="B296" s="328"/>
      <c r="C296" s="15" t="s">
        <v>72</v>
      </c>
      <c r="D296" s="62" t="s">
        <v>72</v>
      </c>
      <c r="E296" s="62" t="s">
        <v>72</v>
      </c>
      <c r="F296" s="62" t="s">
        <v>72</v>
      </c>
      <c r="G296" s="62" t="s">
        <v>68</v>
      </c>
      <c r="H296" s="62" t="s">
        <v>68</v>
      </c>
      <c r="I296" s="75" t="s">
        <v>72</v>
      </c>
      <c r="J296" s="75" t="s">
        <v>68</v>
      </c>
      <c r="K296" s="75" t="s">
        <v>72</v>
      </c>
      <c r="L296" s="75" t="s">
        <v>72</v>
      </c>
      <c r="M296" s="75" t="s">
        <v>72</v>
      </c>
      <c r="N296" s="75" t="s">
        <v>72</v>
      </c>
      <c r="O296" s="75" t="s">
        <v>68</v>
      </c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" customHeight="1" x14ac:dyDescent="0.2">
      <c r="A297" s="327" t="s">
        <v>73</v>
      </c>
      <c r="B297" s="328"/>
      <c r="C297" s="15" t="s">
        <v>53</v>
      </c>
      <c r="D297" s="62" t="s">
        <v>53</v>
      </c>
      <c r="E297" s="62" t="s">
        <v>53</v>
      </c>
      <c r="F297" s="62" t="s">
        <v>53</v>
      </c>
      <c r="G297" s="62" t="s">
        <v>124</v>
      </c>
      <c r="H297" s="62" t="s">
        <v>189</v>
      </c>
      <c r="I297" s="75" t="s">
        <v>53</v>
      </c>
      <c r="J297" s="75" t="s">
        <v>190</v>
      </c>
      <c r="K297" s="75" t="s">
        <v>53</v>
      </c>
      <c r="L297" s="75" t="s">
        <v>53</v>
      </c>
      <c r="M297" s="75" t="s">
        <v>53</v>
      </c>
      <c r="N297" s="75" t="s">
        <v>53</v>
      </c>
      <c r="O297" s="75" t="s">
        <v>191</v>
      </c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5" customHeight="1" x14ac:dyDescent="0.2">
      <c r="A298" s="329" t="s">
        <v>75</v>
      </c>
      <c r="B298" s="330"/>
      <c r="C298" s="93" t="s">
        <v>68</v>
      </c>
      <c r="D298" s="228" t="s">
        <v>68</v>
      </c>
      <c r="E298" s="228" t="s">
        <v>68</v>
      </c>
      <c r="F298" s="228" t="s">
        <v>68</v>
      </c>
      <c r="G298" s="228" t="s">
        <v>72</v>
      </c>
      <c r="H298" s="228" t="s">
        <v>72</v>
      </c>
      <c r="I298" s="57" t="s">
        <v>68</v>
      </c>
      <c r="J298" s="57" t="s">
        <v>68</v>
      </c>
      <c r="K298" s="57" t="s">
        <v>68</v>
      </c>
      <c r="L298" s="57" t="s">
        <v>68</v>
      </c>
      <c r="M298" s="57" t="s">
        <v>68</v>
      </c>
      <c r="N298" s="57" t="s">
        <v>68</v>
      </c>
      <c r="O298" s="57" t="s">
        <v>72</v>
      </c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" customHeight="1" x14ac:dyDescent="0.2">
      <c r="A299" s="333" t="s">
        <v>76</v>
      </c>
      <c r="B299" s="337"/>
      <c r="C299" s="194">
        <v>0</v>
      </c>
      <c r="D299" s="107">
        <v>0</v>
      </c>
      <c r="E299" s="107">
        <v>0</v>
      </c>
      <c r="F299" s="107">
        <v>0</v>
      </c>
      <c r="G299" s="107" t="s">
        <v>53</v>
      </c>
      <c r="H299" s="107" t="s">
        <v>53</v>
      </c>
      <c r="I299" s="107">
        <v>0</v>
      </c>
      <c r="J299" s="107">
        <v>0</v>
      </c>
      <c r="K299" s="107">
        <v>0</v>
      </c>
      <c r="L299" s="107">
        <v>0</v>
      </c>
      <c r="M299" s="107">
        <v>0</v>
      </c>
      <c r="N299" s="107">
        <v>0.5</v>
      </c>
      <c r="O299" s="107" t="s">
        <v>53</v>
      </c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" customHeight="1" x14ac:dyDescent="0.2">
      <c r="A300" s="329" t="s">
        <v>77</v>
      </c>
      <c r="B300" s="330"/>
      <c r="C300" s="93" t="s">
        <v>72</v>
      </c>
      <c r="D300" s="228" t="s">
        <v>72</v>
      </c>
      <c r="E300" s="228" t="s">
        <v>72</v>
      </c>
      <c r="F300" s="228" t="s">
        <v>72</v>
      </c>
      <c r="G300" s="228" t="s">
        <v>68</v>
      </c>
      <c r="H300" s="228" t="s">
        <v>68</v>
      </c>
      <c r="I300" s="57" t="s">
        <v>72</v>
      </c>
      <c r="J300" s="57" t="s">
        <v>72</v>
      </c>
      <c r="K300" s="57" t="s">
        <v>72</v>
      </c>
      <c r="L300" s="57" t="s">
        <v>72</v>
      </c>
      <c r="M300" s="57" t="s">
        <v>72</v>
      </c>
      <c r="N300" s="57" t="s">
        <v>72</v>
      </c>
      <c r="O300" s="57" t="s">
        <v>72</v>
      </c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" customHeight="1" x14ac:dyDescent="0.2">
      <c r="A301" s="329" t="s">
        <v>78</v>
      </c>
      <c r="B301" s="330"/>
      <c r="C301" s="93" t="s">
        <v>72</v>
      </c>
      <c r="D301" s="228" t="s">
        <v>72</v>
      </c>
      <c r="E301" s="228" t="s">
        <v>72</v>
      </c>
      <c r="F301" s="228" t="s">
        <v>72</v>
      </c>
      <c r="G301" s="228" t="s">
        <v>68</v>
      </c>
      <c r="H301" s="228" t="s">
        <v>68</v>
      </c>
      <c r="I301" s="57" t="s">
        <v>72</v>
      </c>
      <c r="J301" s="57" t="s">
        <v>72</v>
      </c>
      <c r="K301" s="57" t="s">
        <v>72</v>
      </c>
      <c r="L301" s="57" t="s">
        <v>72</v>
      </c>
      <c r="M301" s="57" t="s">
        <v>72</v>
      </c>
      <c r="N301" s="57" t="s">
        <v>72</v>
      </c>
      <c r="O301" s="57" t="s">
        <v>72</v>
      </c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" customHeight="1" x14ac:dyDescent="0.2">
      <c r="A302" s="338" t="s">
        <v>192</v>
      </c>
      <c r="B302" s="339"/>
      <c r="C302" s="164" t="s">
        <v>53</v>
      </c>
      <c r="D302" s="145" t="s">
        <v>53</v>
      </c>
      <c r="E302" s="145" t="s">
        <v>53</v>
      </c>
      <c r="F302" s="145" t="s">
        <v>53</v>
      </c>
      <c r="G302" s="145" t="s">
        <v>53</v>
      </c>
      <c r="H302" s="145">
        <v>1</v>
      </c>
      <c r="I302" s="145" t="s">
        <v>53</v>
      </c>
      <c r="J302" s="145" t="s">
        <v>53</v>
      </c>
      <c r="K302" s="145" t="s">
        <v>53</v>
      </c>
      <c r="L302" s="145" t="s">
        <v>53</v>
      </c>
      <c r="M302" s="145" t="s">
        <v>53</v>
      </c>
      <c r="N302" s="145" t="s">
        <v>53</v>
      </c>
      <c r="O302" s="145" t="s">
        <v>53</v>
      </c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" customHeight="1" x14ac:dyDescent="0.2">
      <c r="A303" s="338" t="s">
        <v>193</v>
      </c>
      <c r="B303" s="339"/>
      <c r="C303" s="164" t="s">
        <v>53</v>
      </c>
      <c r="D303" s="145" t="s">
        <v>53</v>
      </c>
      <c r="E303" s="145" t="s">
        <v>53</v>
      </c>
      <c r="F303" s="145" t="s">
        <v>53</v>
      </c>
      <c r="G303" s="145" t="s">
        <v>53</v>
      </c>
      <c r="H303" s="145">
        <v>0.3</v>
      </c>
      <c r="I303" s="145" t="s">
        <v>53</v>
      </c>
      <c r="J303" s="145" t="s">
        <v>53</v>
      </c>
      <c r="K303" s="145" t="s">
        <v>53</v>
      </c>
      <c r="L303" s="145" t="s">
        <v>53</v>
      </c>
      <c r="M303" s="145" t="s">
        <v>53</v>
      </c>
      <c r="N303" s="145" t="s">
        <v>53</v>
      </c>
      <c r="O303" s="145" t="s">
        <v>53</v>
      </c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" customHeight="1" x14ac:dyDescent="0.2">
      <c r="A304" s="338" t="s">
        <v>193</v>
      </c>
      <c r="B304" s="339"/>
      <c r="C304" s="164" t="s">
        <v>53</v>
      </c>
      <c r="D304" s="145" t="s">
        <v>53</v>
      </c>
      <c r="E304" s="145" t="s">
        <v>53</v>
      </c>
      <c r="F304" s="145" t="s">
        <v>53</v>
      </c>
      <c r="G304" s="145" t="s">
        <v>53</v>
      </c>
      <c r="H304" s="145">
        <v>0.3</v>
      </c>
      <c r="I304" s="145" t="s">
        <v>53</v>
      </c>
      <c r="J304" s="145" t="s">
        <v>53</v>
      </c>
      <c r="K304" s="145" t="s">
        <v>53</v>
      </c>
      <c r="L304" s="145" t="s">
        <v>53</v>
      </c>
      <c r="M304" s="145" t="s">
        <v>53</v>
      </c>
      <c r="N304" s="145" t="s">
        <v>53</v>
      </c>
      <c r="O304" s="145" t="s">
        <v>53</v>
      </c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" customHeight="1" x14ac:dyDescent="0.2">
      <c r="A305" s="365" t="s">
        <v>194</v>
      </c>
      <c r="B305" s="366"/>
      <c r="C305" s="113" t="s">
        <v>53</v>
      </c>
      <c r="D305" s="153" t="s">
        <v>53</v>
      </c>
      <c r="E305" s="153" t="s">
        <v>53</v>
      </c>
      <c r="F305" s="153" t="s">
        <v>53</v>
      </c>
      <c r="G305" s="153">
        <v>1</v>
      </c>
      <c r="H305" s="153" t="s">
        <v>53</v>
      </c>
      <c r="I305" s="153" t="s">
        <v>53</v>
      </c>
      <c r="J305" s="153" t="s">
        <v>53</v>
      </c>
      <c r="K305" s="153" t="s">
        <v>53</v>
      </c>
      <c r="L305" s="153" t="s">
        <v>53</v>
      </c>
      <c r="M305" s="153" t="s">
        <v>53</v>
      </c>
      <c r="N305" s="153" t="s">
        <v>53</v>
      </c>
      <c r="O305" s="249" t="s">
        <v>53</v>
      </c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5" customHeight="1" x14ac:dyDescent="0.2">
      <c r="A306" s="365" t="s">
        <v>195</v>
      </c>
      <c r="B306" s="366"/>
      <c r="C306" s="113" t="s">
        <v>53</v>
      </c>
      <c r="D306" s="153" t="s">
        <v>53</v>
      </c>
      <c r="E306" s="153" t="s">
        <v>53</v>
      </c>
      <c r="F306" s="153" t="s">
        <v>53</v>
      </c>
      <c r="G306" s="153">
        <v>1</v>
      </c>
      <c r="H306" s="153" t="s">
        <v>53</v>
      </c>
      <c r="I306" s="153" t="s">
        <v>53</v>
      </c>
      <c r="J306" s="153" t="s">
        <v>53</v>
      </c>
      <c r="K306" s="153" t="s">
        <v>53</v>
      </c>
      <c r="L306" s="153" t="s">
        <v>53</v>
      </c>
      <c r="M306" s="153" t="s">
        <v>53</v>
      </c>
      <c r="N306" s="153" t="s">
        <v>53</v>
      </c>
      <c r="O306" s="249" t="s">
        <v>53</v>
      </c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</row>
    <row r="307" spans="1:26" ht="15" customHeight="1" x14ac:dyDescent="0.2">
      <c r="A307" s="340"/>
      <c r="B307" s="340"/>
      <c r="C307" s="286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" customHeight="1" x14ac:dyDescent="0.2">
      <c r="A308" s="341" t="s">
        <v>80</v>
      </c>
      <c r="B308" s="342"/>
      <c r="C308" s="165" t="s">
        <v>81</v>
      </c>
      <c r="D308" s="193" t="s">
        <v>82</v>
      </c>
      <c r="E308" s="193" t="s">
        <v>83</v>
      </c>
      <c r="F308" s="193" t="s">
        <v>84</v>
      </c>
      <c r="G308" s="193" t="s">
        <v>85</v>
      </c>
      <c r="H308" s="202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" customHeight="1" x14ac:dyDescent="0.2">
      <c r="A309" s="388" t="s">
        <v>196</v>
      </c>
      <c r="B309" s="63" t="s">
        <v>87</v>
      </c>
      <c r="C309" s="238">
        <v>0.3</v>
      </c>
      <c r="D309" s="43">
        <v>0.35</v>
      </c>
      <c r="E309" s="43">
        <v>0.4</v>
      </c>
      <c r="F309" s="43">
        <v>0.45</v>
      </c>
      <c r="G309" s="43">
        <v>0.5</v>
      </c>
      <c r="H309" s="202"/>
      <c r="I309" s="202"/>
      <c r="J309" s="202"/>
      <c r="K309" s="202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" customHeight="1" x14ac:dyDescent="0.2">
      <c r="A310" s="395"/>
      <c r="B310" s="63" t="s">
        <v>88</v>
      </c>
      <c r="C310" s="238">
        <v>0.3</v>
      </c>
      <c r="D310" s="43">
        <v>0.35</v>
      </c>
      <c r="E310" s="43">
        <v>0.4</v>
      </c>
      <c r="F310" s="43">
        <v>0.45</v>
      </c>
      <c r="G310" s="43">
        <v>0.5</v>
      </c>
      <c r="H310" s="202"/>
      <c r="I310" s="202"/>
      <c r="J310" s="202"/>
      <c r="K310" s="202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" customHeight="1" x14ac:dyDescent="0.2">
      <c r="A311" s="136" t="s">
        <v>92</v>
      </c>
      <c r="B311" s="89" t="s">
        <v>93</v>
      </c>
      <c r="C311" s="41">
        <v>0.15</v>
      </c>
      <c r="D311" s="154">
        <v>0.17499999999999999</v>
      </c>
      <c r="E311" s="154">
        <v>0.2</v>
      </c>
      <c r="F311" s="154">
        <v>0.22500000000000001</v>
      </c>
      <c r="G311" s="154">
        <v>0.25</v>
      </c>
      <c r="H311" s="202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" customHeight="1" x14ac:dyDescent="0.2">
      <c r="A312" s="12" t="s">
        <v>197</v>
      </c>
      <c r="B312" s="63" t="s">
        <v>198</v>
      </c>
      <c r="C312" s="238">
        <v>0.15</v>
      </c>
      <c r="D312" s="43">
        <v>0.17499999999999999</v>
      </c>
      <c r="E312" s="43">
        <v>0.2</v>
      </c>
      <c r="F312" s="43">
        <v>0.22500000000000001</v>
      </c>
      <c r="G312" s="43">
        <v>0.25</v>
      </c>
      <c r="H312" s="202"/>
      <c r="I312" s="202"/>
      <c r="J312" s="202"/>
      <c r="K312" s="202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" customHeight="1" x14ac:dyDescent="0.2">
      <c r="A313" s="389" t="s">
        <v>199</v>
      </c>
      <c r="B313" s="18" t="s">
        <v>101</v>
      </c>
      <c r="C313" s="41">
        <v>0.25</v>
      </c>
      <c r="D313" s="154">
        <v>0.35</v>
      </c>
      <c r="E313" s="154">
        <v>0.45</v>
      </c>
      <c r="F313" s="154">
        <v>0.55000000000000004</v>
      </c>
      <c r="G313" s="154">
        <v>0.65</v>
      </c>
      <c r="H313" s="202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" customHeight="1" x14ac:dyDescent="0.2">
      <c r="A314" s="390"/>
      <c r="B314" s="89" t="s">
        <v>102</v>
      </c>
      <c r="C314" s="41">
        <v>-0.6</v>
      </c>
      <c r="D314" s="154">
        <v>-0.55000000000000004</v>
      </c>
      <c r="E314" s="154">
        <v>-0.5</v>
      </c>
      <c r="F314" s="154">
        <v>-0.45</v>
      </c>
      <c r="G314" s="154">
        <v>-0.4</v>
      </c>
      <c r="H314" s="202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" customHeight="1" x14ac:dyDescent="0.2">
      <c r="A315" s="389"/>
      <c r="B315" s="18" t="s">
        <v>103</v>
      </c>
      <c r="C315" s="41">
        <v>0.25</v>
      </c>
      <c r="D315" s="154">
        <v>0.35</v>
      </c>
      <c r="E315" s="154">
        <v>0.45</v>
      </c>
      <c r="F315" s="154">
        <v>0.55000000000000004</v>
      </c>
      <c r="G315" s="154">
        <v>0.65</v>
      </c>
      <c r="H315" s="202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" customHeight="1" x14ac:dyDescent="0.2">
      <c r="A316" s="12" t="s">
        <v>200</v>
      </c>
      <c r="B316" s="63" t="s">
        <v>201</v>
      </c>
      <c r="C316" s="238">
        <v>0.5</v>
      </c>
      <c r="D316" s="43">
        <v>0.6</v>
      </c>
      <c r="E316" s="43">
        <v>0.7</v>
      </c>
      <c r="F316" s="43">
        <v>0.8</v>
      </c>
      <c r="G316" s="43">
        <v>0.9</v>
      </c>
      <c r="H316" s="202"/>
      <c r="I316" s="202"/>
      <c r="J316" s="202"/>
      <c r="K316" s="202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" customHeight="1" x14ac:dyDescent="0.2">
      <c r="A317" s="390" t="s">
        <v>172</v>
      </c>
      <c r="B317" s="89" t="s">
        <v>198</v>
      </c>
      <c r="C317" s="41">
        <v>0.3</v>
      </c>
      <c r="D317" s="154">
        <v>0.35</v>
      </c>
      <c r="E317" s="154">
        <v>0.4</v>
      </c>
      <c r="F317" s="154">
        <v>0.45</v>
      </c>
      <c r="G317" s="154">
        <v>0.5</v>
      </c>
      <c r="H317" s="17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" customHeight="1" x14ac:dyDescent="0.2">
      <c r="A318" s="390"/>
      <c r="B318" s="89" t="s">
        <v>140</v>
      </c>
      <c r="C318" s="41">
        <v>0.5</v>
      </c>
      <c r="D318" s="154">
        <v>0.5</v>
      </c>
      <c r="E318" s="154">
        <v>0.5</v>
      </c>
      <c r="F318" s="154">
        <v>0.5</v>
      </c>
      <c r="G318" s="154">
        <v>0.5</v>
      </c>
      <c r="H318" s="17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" customHeight="1" x14ac:dyDescent="0.2">
      <c r="A319" s="388" t="s">
        <v>100</v>
      </c>
      <c r="B319" s="63" t="s">
        <v>101</v>
      </c>
      <c r="C319" s="238">
        <v>0.25</v>
      </c>
      <c r="D319" s="43">
        <v>0.35</v>
      </c>
      <c r="E319" s="43">
        <v>0.45</v>
      </c>
      <c r="F319" s="43">
        <v>0.55000000000000004</v>
      </c>
      <c r="G319" s="43">
        <v>0.65</v>
      </c>
      <c r="H319" s="17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" customHeight="1" x14ac:dyDescent="0.2">
      <c r="A320" s="396"/>
      <c r="B320" s="206" t="s">
        <v>102</v>
      </c>
      <c r="C320" s="238">
        <v>-0.5</v>
      </c>
      <c r="D320" s="43">
        <v>-0.45</v>
      </c>
      <c r="E320" s="43">
        <v>-0.4</v>
      </c>
      <c r="F320" s="43">
        <v>-0.35</v>
      </c>
      <c r="G320" s="43">
        <v>-0.3</v>
      </c>
      <c r="H320" s="17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" customHeight="1" x14ac:dyDescent="0.2">
      <c r="A321" s="388"/>
      <c r="B321" s="63" t="s">
        <v>103</v>
      </c>
      <c r="C321" s="238">
        <v>0.25</v>
      </c>
      <c r="D321" s="43">
        <v>0.35</v>
      </c>
      <c r="E321" s="43">
        <v>0.45</v>
      </c>
      <c r="F321" s="43">
        <v>0.55000000000000004</v>
      </c>
      <c r="G321" s="43">
        <v>0.65</v>
      </c>
      <c r="H321" s="17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" customHeight="1" x14ac:dyDescent="0.2">
      <c r="A322" s="388"/>
      <c r="B322" s="63" t="s">
        <v>93</v>
      </c>
      <c r="C322" s="238">
        <v>0.15</v>
      </c>
      <c r="D322" s="43">
        <v>0.17499999999999999</v>
      </c>
      <c r="E322" s="43">
        <v>0.2</v>
      </c>
      <c r="F322" s="43">
        <v>0.22500000000000001</v>
      </c>
      <c r="G322" s="43">
        <v>0.25</v>
      </c>
      <c r="H322" s="17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" customHeight="1" x14ac:dyDescent="0.2">
      <c r="A323" s="388"/>
      <c r="B323" s="63" t="s">
        <v>140</v>
      </c>
      <c r="C323" s="238">
        <v>0.5</v>
      </c>
      <c r="D323" s="43">
        <v>0.5</v>
      </c>
      <c r="E323" s="43">
        <v>0.5</v>
      </c>
      <c r="F323" s="43">
        <v>0.5</v>
      </c>
      <c r="G323" s="43">
        <v>0.5</v>
      </c>
      <c r="H323" s="17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5" customHeight="1" x14ac:dyDescent="0.2">
      <c r="A324" s="344"/>
      <c r="B324" s="344"/>
      <c r="C324" s="159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5" customHeight="1" x14ac:dyDescent="0.2">
      <c r="A325" s="345"/>
      <c r="B325" s="346"/>
      <c r="C325" s="347"/>
      <c r="D325" s="347"/>
      <c r="E325" s="347"/>
      <c r="F325" s="347"/>
      <c r="G325" s="347"/>
      <c r="H325" s="347"/>
      <c r="I325" s="347"/>
      <c r="J325" s="347"/>
      <c r="K325" s="347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</row>
    <row r="326" spans="1:26" ht="15" customHeight="1" x14ac:dyDescent="0.2">
      <c r="A326" s="349" t="s">
        <v>202</v>
      </c>
      <c r="B326" s="350"/>
      <c r="C326" s="253" t="s">
        <v>203</v>
      </c>
      <c r="D326" s="168" t="s">
        <v>204</v>
      </c>
      <c r="E326" s="71" t="s">
        <v>205</v>
      </c>
      <c r="F326" s="232" t="s">
        <v>206</v>
      </c>
      <c r="G326" s="28" t="s">
        <v>207</v>
      </c>
      <c r="H326" s="28" t="s">
        <v>245</v>
      </c>
      <c r="I326" s="28" t="s">
        <v>209</v>
      </c>
      <c r="J326" s="227" t="s">
        <v>210</v>
      </c>
      <c r="K326" s="137" t="s">
        <v>211</v>
      </c>
      <c r="L326" s="137" t="s">
        <v>212</v>
      </c>
      <c r="M326" s="137" t="s">
        <v>213</v>
      </c>
      <c r="N326" s="137" t="s">
        <v>214</v>
      </c>
      <c r="O326" s="11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2">
      <c r="A327" s="293"/>
      <c r="B327" s="294"/>
      <c r="C327" s="270"/>
      <c r="D327" s="142"/>
      <c r="E327" s="142"/>
      <c r="F327" s="142"/>
      <c r="G327" s="81"/>
      <c r="H327" s="81"/>
      <c r="I327" s="77"/>
      <c r="J327" s="77"/>
      <c r="K327" s="259"/>
      <c r="L327" s="258"/>
      <c r="M327" s="258"/>
      <c r="N327" s="258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5" customHeight="1" x14ac:dyDescent="0.2">
      <c r="A328" s="295" t="s">
        <v>9</v>
      </c>
      <c r="B328" s="296"/>
      <c r="C328" s="271">
        <v>1.75</v>
      </c>
      <c r="D328" s="125">
        <v>1.25</v>
      </c>
      <c r="E328" s="125">
        <v>1</v>
      </c>
      <c r="F328" s="125">
        <v>1.5</v>
      </c>
      <c r="G328" s="125">
        <v>2.5</v>
      </c>
      <c r="H328" s="125">
        <v>2</v>
      </c>
      <c r="I328" s="125">
        <v>2</v>
      </c>
      <c r="J328" s="125">
        <v>2</v>
      </c>
      <c r="K328" s="170">
        <v>1</v>
      </c>
      <c r="L328" s="170">
        <v>2.2999999999999998</v>
      </c>
      <c r="M328" s="170">
        <v>2.7</v>
      </c>
      <c r="N328" s="170">
        <v>1.75</v>
      </c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04"/>
    </row>
    <row r="329" spans="1:26" ht="15" customHeight="1" x14ac:dyDescent="0.2">
      <c r="A329" s="297" t="s">
        <v>10</v>
      </c>
      <c r="B329" s="298"/>
      <c r="C329" s="44">
        <v>1</v>
      </c>
      <c r="D329" s="158">
        <v>0.7</v>
      </c>
      <c r="E329" s="158">
        <v>0.7</v>
      </c>
      <c r="F329" s="158">
        <v>0.9</v>
      </c>
      <c r="G329" s="158">
        <v>2</v>
      </c>
      <c r="H329" s="158">
        <v>1.4</v>
      </c>
      <c r="I329" s="158">
        <v>1.4</v>
      </c>
      <c r="J329" s="158">
        <v>1.4</v>
      </c>
      <c r="K329" s="103">
        <v>0.7</v>
      </c>
      <c r="L329" s="103">
        <v>2</v>
      </c>
      <c r="M329" s="103">
        <v>2.4</v>
      </c>
      <c r="N329" s="103">
        <v>1</v>
      </c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83"/>
    </row>
    <row r="330" spans="1:26" ht="15" customHeight="1" x14ac:dyDescent="0.2">
      <c r="A330" s="299" t="s">
        <v>11</v>
      </c>
      <c r="B330" s="300"/>
      <c r="C330" s="66">
        <v>738.7</v>
      </c>
      <c r="D330" s="274">
        <v>292.10000000000002</v>
      </c>
      <c r="E330" s="274">
        <v>86</v>
      </c>
      <c r="F330" s="274">
        <v>98</v>
      </c>
      <c r="G330" s="274">
        <v>997</v>
      </c>
      <c r="H330" s="274">
        <v>774.5</v>
      </c>
      <c r="I330" s="35">
        <v>493.4</v>
      </c>
      <c r="J330" s="35">
        <v>73</v>
      </c>
      <c r="K330" s="35">
        <v>72.599999999999994</v>
      </c>
      <c r="L330" s="35">
        <v>739</v>
      </c>
      <c r="M330" s="35">
        <v>1236.5999999999999</v>
      </c>
      <c r="N330" s="35">
        <v>396.2</v>
      </c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179"/>
    </row>
    <row r="331" spans="1:26" ht="15" customHeight="1" x14ac:dyDescent="0.2">
      <c r="A331" s="301" t="s">
        <v>12</v>
      </c>
      <c r="B331" s="302"/>
      <c r="C331" s="222">
        <v>886.4</v>
      </c>
      <c r="D331" s="162">
        <v>365.2</v>
      </c>
      <c r="E331" s="162">
        <v>107.5</v>
      </c>
      <c r="F331" s="162">
        <v>122.5</v>
      </c>
      <c r="G331" s="162">
        <v>1246.3</v>
      </c>
      <c r="H331" s="162">
        <v>968.1</v>
      </c>
      <c r="I331" s="68">
        <v>616.79999999999995</v>
      </c>
      <c r="J331" s="68">
        <v>91.3</v>
      </c>
      <c r="K331" s="68">
        <v>92.2</v>
      </c>
      <c r="L331" s="68">
        <v>923.8</v>
      </c>
      <c r="M331" s="68">
        <v>1545.8</v>
      </c>
      <c r="N331" s="68">
        <v>515.5</v>
      </c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129"/>
    </row>
    <row r="332" spans="1:26" ht="15" customHeight="1" x14ac:dyDescent="0.2">
      <c r="A332" s="295" t="s">
        <v>13</v>
      </c>
      <c r="B332" s="296"/>
      <c r="C332" s="271">
        <f>C330*C338</f>
        <v>738.7</v>
      </c>
      <c r="D332" s="125">
        <f>D330*D338</f>
        <v>292.10000000000002</v>
      </c>
      <c r="E332" s="125">
        <f>E330*E338</f>
        <v>86</v>
      </c>
      <c r="F332" s="125">
        <f>F330*F338</f>
        <v>98</v>
      </c>
      <c r="G332" s="125">
        <f>G330*G338</f>
        <v>997</v>
      </c>
      <c r="H332" s="125">
        <f>(H330*H338)*H377</f>
        <v>1355.375</v>
      </c>
      <c r="I332" s="125">
        <f t="shared" ref="I332:N332" si="12">I330*I338</f>
        <v>493.4</v>
      </c>
      <c r="J332" s="125">
        <f t="shared" si="12"/>
        <v>73</v>
      </c>
      <c r="K332" s="125">
        <f t="shared" si="12"/>
        <v>72.599999999999994</v>
      </c>
      <c r="L332" s="125">
        <f t="shared" si="12"/>
        <v>739</v>
      </c>
      <c r="M332" s="125">
        <f t="shared" si="12"/>
        <v>1236.5999999999999</v>
      </c>
      <c r="N332" s="170">
        <f t="shared" si="12"/>
        <v>396.2</v>
      </c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04"/>
    </row>
    <row r="333" spans="1:26" ht="15" customHeight="1" x14ac:dyDescent="0.2">
      <c r="A333" s="297" t="s">
        <v>14</v>
      </c>
      <c r="B333" s="298"/>
      <c r="C333" s="44">
        <f>C331*C338</f>
        <v>886.4</v>
      </c>
      <c r="D333" s="158">
        <f>D331*D338</f>
        <v>365.2</v>
      </c>
      <c r="E333" s="158">
        <f>E331*E338</f>
        <v>107.5</v>
      </c>
      <c r="F333" s="158">
        <f>F331*F338</f>
        <v>122.5</v>
      </c>
      <c r="G333" s="158">
        <f>G331*G338</f>
        <v>1246.3</v>
      </c>
      <c r="H333" s="158">
        <f>(H331*H338)*H377</f>
        <v>1694.175</v>
      </c>
      <c r="I333" s="158">
        <f t="shared" ref="I333:N333" si="13">I331*I338</f>
        <v>616.79999999999995</v>
      </c>
      <c r="J333" s="158">
        <f t="shared" si="13"/>
        <v>91.3</v>
      </c>
      <c r="K333" s="158">
        <f t="shared" si="13"/>
        <v>92.2</v>
      </c>
      <c r="L333" s="158">
        <f t="shared" si="13"/>
        <v>923.8</v>
      </c>
      <c r="M333" s="158">
        <f t="shared" si="13"/>
        <v>1545.8</v>
      </c>
      <c r="N333" s="103">
        <f t="shared" si="13"/>
        <v>515.5</v>
      </c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83"/>
    </row>
    <row r="334" spans="1:26" ht="15" customHeight="1" x14ac:dyDescent="0.2">
      <c r="A334" s="303" t="s">
        <v>15</v>
      </c>
      <c r="B334" s="304"/>
      <c r="C334" s="82">
        <v>1</v>
      </c>
      <c r="D334" s="169">
        <v>6</v>
      </c>
      <c r="E334" s="169">
        <v>15</v>
      </c>
      <c r="F334" s="169">
        <v>15</v>
      </c>
      <c r="G334" s="169">
        <v>1</v>
      </c>
      <c r="H334" s="169">
        <v>1</v>
      </c>
      <c r="I334" s="151">
        <v>3</v>
      </c>
      <c r="J334" s="151" t="s">
        <v>215</v>
      </c>
      <c r="K334" s="151">
        <v>25</v>
      </c>
      <c r="L334" s="151">
        <v>3</v>
      </c>
      <c r="M334" s="151">
        <v>1</v>
      </c>
      <c r="N334" s="151">
        <v>3</v>
      </c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5" customHeight="1" x14ac:dyDescent="0.2">
      <c r="A335" s="305" t="s">
        <v>17</v>
      </c>
      <c r="B335" s="306"/>
      <c r="C335" s="149">
        <v>9</v>
      </c>
      <c r="D335" s="243">
        <v>36</v>
      </c>
      <c r="E335" s="243">
        <v>105</v>
      </c>
      <c r="F335" s="243">
        <v>120</v>
      </c>
      <c r="G335" s="243">
        <v>7</v>
      </c>
      <c r="H335" s="243">
        <v>15</v>
      </c>
      <c r="I335" s="234">
        <v>9</v>
      </c>
      <c r="J335" s="234" t="s">
        <v>18</v>
      </c>
      <c r="K335" s="234">
        <v>180</v>
      </c>
      <c r="L335" s="234">
        <v>15</v>
      </c>
      <c r="M335" s="234">
        <v>5</v>
      </c>
      <c r="N335" s="234">
        <v>30</v>
      </c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 spans="1:26" ht="15" customHeight="1" x14ac:dyDescent="0.2">
      <c r="A336" s="307" t="s">
        <v>19</v>
      </c>
      <c r="B336" s="308"/>
      <c r="C336" s="60">
        <v>19</v>
      </c>
      <c r="D336" s="224">
        <v>46</v>
      </c>
      <c r="E336" s="224">
        <v>131</v>
      </c>
      <c r="F336" s="224">
        <v>150</v>
      </c>
      <c r="G336" s="224">
        <v>17</v>
      </c>
      <c r="H336" s="224">
        <v>25</v>
      </c>
      <c r="I336" s="215">
        <v>18</v>
      </c>
      <c r="J336" s="215" t="s">
        <v>18</v>
      </c>
      <c r="K336" s="215">
        <v>225</v>
      </c>
      <c r="L336" s="215">
        <v>25</v>
      </c>
      <c r="M336" s="215">
        <v>15</v>
      </c>
      <c r="N336" s="215">
        <v>39</v>
      </c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</row>
    <row r="337" spans="1:26" ht="15" customHeight="1" x14ac:dyDescent="0.2">
      <c r="A337" s="309" t="s">
        <v>20</v>
      </c>
      <c r="B337" s="310"/>
      <c r="C337" s="111">
        <v>70</v>
      </c>
      <c r="D337" s="178">
        <v>70</v>
      </c>
      <c r="E337" s="178">
        <v>550</v>
      </c>
      <c r="F337" s="178">
        <v>450</v>
      </c>
      <c r="G337" s="178">
        <v>70</v>
      </c>
      <c r="H337" s="178">
        <v>70</v>
      </c>
      <c r="I337" s="207">
        <v>35</v>
      </c>
      <c r="J337" s="207">
        <v>800</v>
      </c>
      <c r="K337" s="207">
        <v>500</v>
      </c>
      <c r="L337" s="207">
        <v>60</v>
      </c>
      <c r="M337" s="207">
        <v>70</v>
      </c>
      <c r="N337" s="207">
        <v>100</v>
      </c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spans="1:26" ht="15" customHeight="1" x14ac:dyDescent="0.2">
      <c r="A338" s="311" t="s">
        <v>21</v>
      </c>
      <c r="B338" s="312"/>
      <c r="C338" s="174">
        <v>1</v>
      </c>
      <c r="D338" s="64">
        <v>1</v>
      </c>
      <c r="E338" s="64">
        <v>1</v>
      </c>
      <c r="F338" s="64">
        <v>1</v>
      </c>
      <c r="G338" s="64">
        <v>1</v>
      </c>
      <c r="H338" s="64">
        <v>1</v>
      </c>
      <c r="I338" s="245">
        <v>1</v>
      </c>
      <c r="J338" s="245">
        <v>1</v>
      </c>
      <c r="K338" s="245">
        <v>1</v>
      </c>
      <c r="L338" s="245">
        <v>1</v>
      </c>
      <c r="M338" s="245">
        <v>1</v>
      </c>
      <c r="N338" s="245">
        <v>1</v>
      </c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</row>
    <row r="339" spans="1:26" ht="15" customHeight="1" x14ac:dyDescent="0.2">
      <c r="A339" s="313" t="s">
        <v>22</v>
      </c>
      <c r="B339" s="314"/>
      <c r="C339" s="251">
        <v>1</v>
      </c>
      <c r="D339" s="30">
        <v>1</v>
      </c>
      <c r="E339" s="30">
        <v>1</v>
      </c>
      <c r="F339" s="30">
        <v>3</v>
      </c>
      <c r="G339" s="30">
        <v>1</v>
      </c>
      <c r="H339" s="30">
        <v>1</v>
      </c>
      <c r="I339" s="204">
        <v>1</v>
      </c>
      <c r="J339" s="204">
        <v>1</v>
      </c>
      <c r="K339" s="204">
        <v>1</v>
      </c>
      <c r="L339" s="204">
        <v>1</v>
      </c>
      <c r="M339" s="204">
        <v>1</v>
      </c>
      <c r="N339" s="204">
        <v>1</v>
      </c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" customHeight="1" x14ac:dyDescent="0.2">
      <c r="A340" s="315" t="s">
        <v>23</v>
      </c>
      <c r="B340" s="316"/>
      <c r="C340" s="87">
        <v>2.97</v>
      </c>
      <c r="D340" s="256">
        <v>0.93</v>
      </c>
      <c r="E340" s="256">
        <v>0.93</v>
      </c>
      <c r="F340" s="256">
        <v>1.8</v>
      </c>
      <c r="G340" s="256">
        <v>2.97</v>
      </c>
      <c r="H340" s="256">
        <v>1.8</v>
      </c>
      <c r="I340" s="124">
        <v>2.97</v>
      </c>
      <c r="J340" s="124">
        <v>4</v>
      </c>
      <c r="K340" s="124">
        <v>1.8</v>
      </c>
      <c r="L340" s="124">
        <v>2.97</v>
      </c>
      <c r="M340" s="124">
        <v>2.97</v>
      </c>
      <c r="N340" s="124">
        <v>0.93</v>
      </c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spans="1:26" ht="15" customHeight="1" x14ac:dyDescent="0.2">
      <c r="A341" s="317" t="s">
        <v>24</v>
      </c>
      <c r="B341" s="318"/>
      <c r="C341" s="186">
        <v>1.38</v>
      </c>
      <c r="D341" s="200">
        <v>0.3</v>
      </c>
      <c r="E341" s="200">
        <v>0.3</v>
      </c>
      <c r="F341" s="200">
        <v>0.73</v>
      </c>
      <c r="G341" s="200">
        <v>1.38</v>
      </c>
      <c r="H341" s="200">
        <v>0.73</v>
      </c>
      <c r="I341" s="26">
        <v>1.38</v>
      </c>
      <c r="J341" s="26">
        <v>1</v>
      </c>
      <c r="K341" s="26">
        <v>0.73</v>
      </c>
      <c r="L341" s="26">
        <v>1.38</v>
      </c>
      <c r="M341" s="26">
        <v>1.38</v>
      </c>
      <c r="N341" s="26">
        <v>0.3</v>
      </c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" customHeight="1" x14ac:dyDescent="0.2">
      <c r="A342" s="295" t="s">
        <v>25</v>
      </c>
      <c r="B342" s="296"/>
      <c r="C342" s="271" t="s">
        <v>116</v>
      </c>
      <c r="D342" s="125">
        <f>(D330*D337)/60</f>
        <v>340.78333333333336</v>
      </c>
      <c r="E342" s="125">
        <f>E330/E381</f>
        <v>573.33333333333337</v>
      </c>
      <c r="F342" s="125">
        <f>(F330*F334)/(((F334/F339)*F381)+((F334-(F334/F339))*(60/F337)))</f>
        <v>705.60000000000014</v>
      </c>
      <c r="G342" s="125" t="s">
        <v>116</v>
      </c>
      <c r="H342" s="125" t="s">
        <v>116</v>
      </c>
      <c r="I342" s="170">
        <f>(I330*I337)/60</f>
        <v>287.81666666666666</v>
      </c>
      <c r="J342" s="170">
        <f>(J330*J337)/60</f>
        <v>973.33333333333337</v>
      </c>
      <c r="K342" s="170">
        <f>(K330*K337)/60</f>
        <v>605</v>
      </c>
      <c r="L342" s="170">
        <f>(L330*L337)/60</f>
        <v>739</v>
      </c>
      <c r="M342" s="170" t="s">
        <v>116</v>
      </c>
      <c r="N342" s="170">
        <f>(N330*N337)/60</f>
        <v>660.33333333333337</v>
      </c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04"/>
    </row>
    <row r="343" spans="1:26" ht="15" customHeight="1" x14ac:dyDescent="0.2">
      <c r="A343" s="297" t="s">
        <v>27</v>
      </c>
      <c r="B343" s="298"/>
      <c r="C343" s="44" t="s">
        <v>116</v>
      </c>
      <c r="D343" s="158">
        <f>(D331*D337)/60</f>
        <v>426.06666666666666</v>
      </c>
      <c r="E343" s="158">
        <f>E331/E381</f>
        <v>716.66666666666674</v>
      </c>
      <c r="F343" s="158">
        <f>(F331*F334)/(((F334/F339)*F381)+((F334-(F334/F339))*(60/F337)))</f>
        <v>882.00000000000011</v>
      </c>
      <c r="G343" s="158" t="s">
        <v>116</v>
      </c>
      <c r="H343" s="158" t="s">
        <v>116</v>
      </c>
      <c r="I343" s="103">
        <f>(I331*I337)/60</f>
        <v>359.8</v>
      </c>
      <c r="J343" s="103">
        <f>(J331*J337)/60</f>
        <v>1217.3333333333333</v>
      </c>
      <c r="K343" s="103">
        <f>(K331*K337)/60</f>
        <v>768.33333333333337</v>
      </c>
      <c r="L343" s="103">
        <f>(L331*L337)/60</f>
        <v>923.8</v>
      </c>
      <c r="M343" s="103" t="s">
        <v>116</v>
      </c>
      <c r="N343" s="103">
        <f>(N331*N337)/60</f>
        <v>859.16666666666663</v>
      </c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83"/>
    </row>
    <row r="344" spans="1:26" ht="15" customHeight="1" x14ac:dyDescent="0.2">
      <c r="A344" s="299" t="s">
        <v>28</v>
      </c>
      <c r="B344" s="300"/>
      <c r="C344" s="66">
        <f>(C330*C334) / (((60/C337)*C334)+C340)</f>
        <v>193.01605076521091</v>
      </c>
      <c r="D344" s="274">
        <f>(D330*D334) / (((60/D337)*D334)+D340)</f>
        <v>288.5956245589274</v>
      </c>
      <c r="E344" s="274">
        <f>(E330*E334) / ((E334*E381)+E340)</f>
        <v>405.66037735849056</v>
      </c>
      <c r="F344" s="274">
        <f>(F330*F334)/((((F334/F339)*F381)+((F334-(F334/F339))*(60/F337)))+F340)</f>
        <v>378.5407725321889</v>
      </c>
      <c r="G344" s="274">
        <f>(G330*G334) / (((60/G337)*G334)+G340)</f>
        <v>260.5076521089959</v>
      </c>
      <c r="H344" s="274">
        <f>(H330*H334) / (((60/H337)*H334)+H340)</f>
        <v>291.47849462365593</v>
      </c>
      <c r="I344" s="35">
        <f>(I330*I334) / (((60/I337)*I334)+I340)</f>
        <v>182.45113576333858</v>
      </c>
      <c r="J344" s="35">
        <f>(J330*35) / ((((60/J337)*35)+J340)+(100/50))</f>
        <v>296.231884057971</v>
      </c>
      <c r="K344" s="274">
        <f>(K330*K334) / (((60/K337)*K334)+K340)</f>
        <v>378.12499999999994</v>
      </c>
      <c r="L344" s="35">
        <f>(L330*L334) / (((60/L337)*L334)+L340)</f>
        <v>371.35678391959794</v>
      </c>
      <c r="M344" s="35">
        <f>(M330*M334) / ((((60/M337)*M334)+M340)+0.25)</f>
        <v>303.30063069376308</v>
      </c>
      <c r="N344" s="35">
        <f>(N330*N334) / (((60/N337)*N334)+N340)</f>
        <v>435.38461538461536</v>
      </c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179"/>
    </row>
    <row r="345" spans="1:26" ht="15" customHeight="1" x14ac:dyDescent="0.2">
      <c r="A345" s="301" t="s">
        <v>29</v>
      </c>
      <c r="B345" s="302"/>
      <c r="C345" s="222">
        <f>(C331*C334) / (((60/C337)*C334)+C340)</f>
        <v>231.6088092571855</v>
      </c>
      <c r="D345" s="162">
        <f>(D331*D334) / (((60/D337)*D334)+D340)</f>
        <v>360.81863091037405</v>
      </c>
      <c r="E345" s="162">
        <f>(E331*E334) / ((E334*E381)+E340)</f>
        <v>507.07547169811318</v>
      </c>
      <c r="F345" s="162">
        <f>(F331*F334)/((((F334/F339)*F381)+((F334-(F334/F339))*(60/F337)))+F340)</f>
        <v>473.17596566523611</v>
      </c>
      <c r="G345" s="162">
        <f>(G331*G334) / (((60/G337)*G334)+G340)</f>
        <v>325.64762971257926</v>
      </c>
      <c r="H345" s="162">
        <f>(H331*H334) / (((60/H337)*H334)+H340)</f>
        <v>364.33870967741939</v>
      </c>
      <c r="I345" s="68">
        <f>(I331*I334) / (((60/I337)*I334)+I340)</f>
        <v>228.08240887480187</v>
      </c>
      <c r="J345" s="68">
        <f>(J331*45) / ((((60/J337)*45)+J340)+(100/50))</f>
        <v>438.24</v>
      </c>
      <c r="K345" s="162">
        <f>(K331*K334) / (((60/K337)*K334)+K340)</f>
        <v>480.20833333333337</v>
      </c>
      <c r="L345" s="68">
        <f>(L331*L334) / (((60/L337)*L334)+L340)</f>
        <v>464.22110552763809</v>
      </c>
      <c r="M345" s="68">
        <f>(M331*M334) / ((((60/M337)*M334)+M340)+0.25)</f>
        <v>379.13805185704274</v>
      </c>
      <c r="N345" s="68">
        <f>(N331*N334) / (((60/N337)*N334)+N340)</f>
        <v>566.4835164835165</v>
      </c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129"/>
    </row>
    <row r="346" spans="1:26" ht="15" customHeight="1" x14ac:dyDescent="0.2">
      <c r="A346" s="295" t="s">
        <v>30</v>
      </c>
      <c r="B346" s="296"/>
      <c r="C346" s="271">
        <f>(C330*C334) / (((60/C337)*C334)+C341)</f>
        <v>330.19795657726695</v>
      </c>
      <c r="D346" s="125">
        <f>(D330*D334) / (((60/D337)*D334)+D341)</f>
        <v>322.00000000000006</v>
      </c>
      <c r="E346" s="125">
        <f>(E330*E334) / ((E334*E381)+E341)</f>
        <v>505.88235294117652</v>
      </c>
      <c r="F346" s="125">
        <f>(F330*F334)/((((F334/F339)*F381)+((F334-(F334/F339))*(60/F337)))+F341)</f>
        <v>522.51184834123228</v>
      </c>
      <c r="G346" s="125">
        <f>(G330*G334) / (((60/G337)*G334)+G341)</f>
        <v>445.65772669220945</v>
      </c>
      <c r="H346" s="125">
        <f>(H330*H334) / (((60/H337)*H334)+H341)</f>
        <v>487.98379837983799</v>
      </c>
      <c r="I346" s="170">
        <f>(I330*I334) / (((60/I337)*I334)+I341)</f>
        <v>226.92509855453349</v>
      </c>
      <c r="J346" s="170">
        <f>(J330*34) / ((((60/J337)*34)+J341)+(100/50))</f>
        <v>447.2072072072072</v>
      </c>
      <c r="K346" s="125">
        <f>(K330*K334) / (((60/K337)*K334)+K341)</f>
        <v>486.59517426273453</v>
      </c>
      <c r="L346" s="170">
        <f>(L330*L334) / (((60/L337)*L334)+L341)</f>
        <v>506.16438356164383</v>
      </c>
      <c r="M346" s="170">
        <f>(M330*M334) / ((((60/M337)*M334)+M341)+0.25)</f>
        <v>497.19701321079839</v>
      </c>
      <c r="N346" s="170">
        <f>(N330*N334) / (((60/N337)*N334)+N341)</f>
        <v>566</v>
      </c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04"/>
    </row>
    <row r="347" spans="1:26" ht="15" customHeight="1" x14ac:dyDescent="0.2">
      <c r="A347" s="297" t="s">
        <v>31</v>
      </c>
      <c r="B347" s="298"/>
      <c r="C347" s="44">
        <f>(C331*C334) / (((60/C337)*C334)+C341)</f>
        <v>396.21966794380586</v>
      </c>
      <c r="D347" s="158">
        <f>(D331*D334) / (((60/D337)*D334)+D341)</f>
        <v>402.58267716535437</v>
      </c>
      <c r="E347" s="158">
        <f>(E331*E334) / ((E334*E381)+E341)</f>
        <v>632.35294117647061</v>
      </c>
      <c r="F347" s="158">
        <f>(F331*F334)/((((F334/F339)*F381)+((F334-(F334/F339))*(60/F337)))+F341)</f>
        <v>653.13981042654041</v>
      </c>
      <c r="G347" s="158">
        <f>(G331*G334) / (((60/G337)*G334)+G341)</f>
        <v>557.09450830140486</v>
      </c>
      <c r="H347" s="158">
        <f>(H331*H334) / (((60/H337)*H334)+H341)</f>
        <v>609.96399639964</v>
      </c>
      <c r="I347" s="103">
        <f>(I331*I334) / (((60/I337)*I334)+I341)</f>
        <v>283.67936925098553</v>
      </c>
      <c r="J347" s="103">
        <f>(J331*44) / ((((60/J337)*44)+J341)+(100/50))</f>
        <v>637.65079365079362</v>
      </c>
      <c r="K347" s="158">
        <f>(K331*K334) / (((60/K337)*K334)+K341)</f>
        <v>617.96246648793567</v>
      </c>
      <c r="L347" s="103">
        <f>(L331*L334) / (((60/L337)*L334)+L341)</f>
        <v>632.73972602739718</v>
      </c>
      <c r="M347" s="103">
        <f>(M331*M334) / ((((60/M337)*M334)+M341)+0.25)</f>
        <v>621.516369902355</v>
      </c>
      <c r="N347" s="103">
        <f>(N331*N334) / (((60/N337)*N334)+N341)</f>
        <v>736.42857142857156</v>
      </c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83"/>
    </row>
    <row r="348" spans="1:26" ht="15" customHeight="1" x14ac:dyDescent="0.2">
      <c r="A348" s="319" t="s">
        <v>32</v>
      </c>
      <c r="B348" s="320"/>
      <c r="C348" s="279">
        <v>1</v>
      </c>
      <c r="D348" s="190">
        <v>1</v>
      </c>
      <c r="E348" s="190">
        <v>1</v>
      </c>
      <c r="F348" s="190">
        <v>1</v>
      </c>
      <c r="G348" s="190">
        <v>1</v>
      </c>
      <c r="H348" s="190">
        <v>1</v>
      </c>
      <c r="I348" s="190">
        <v>1</v>
      </c>
      <c r="J348" s="190">
        <v>1</v>
      </c>
      <c r="K348" s="190">
        <v>1</v>
      </c>
      <c r="L348" s="190">
        <v>1</v>
      </c>
      <c r="M348" s="190">
        <v>1</v>
      </c>
      <c r="N348" s="190">
        <v>1</v>
      </c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5" customHeight="1" x14ac:dyDescent="0.2">
      <c r="A349" s="321" t="s">
        <v>33</v>
      </c>
      <c r="B349" s="322"/>
      <c r="C349" s="184">
        <v>1</v>
      </c>
      <c r="D349" s="58">
        <v>1</v>
      </c>
      <c r="E349" s="58">
        <v>1</v>
      </c>
      <c r="F349" s="58">
        <v>1</v>
      </c>
      <c r="G349" s="58">
        <v>1</v>
      </c>
      <c r="H349" s="58">
        <v>1</v>
      </c>
      <c r="I349" s="58">
        <v>1</v>
      </c>
      <c r="J349" s="58">
        <v>1</v>
      </c>
      <c r="K349" s="58">
        <v>1</v>
      </c>
      <c r="L349" s="58">
        <v>1</v>
      </c>
      <c r="M349" s="58">
        <v>1</v>
      </c>
      <c r="N349" s="58">
        <v>1</v>
      </c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" customHeight="1" x14ac:dyDescent="0.2">
      <c r="A350" s="323" t="s">
        <v>34</v>
      </c>
      <c r="B350" s="324"/>
      <c r="C350" s="290">
        <v>1</v>
      </c>
      <c r="D350" s="117">
        <v>1</v>
      </c>
      <c r="E350" s="117">
        <v>1</v>
      </c>
      <c r="F350" s="117">
        <v>1</v>
      </c>
      <c r="G350" s="117">
        <v>1</v>
      </c>
      <c r="H350" s="117">
        <v>1</v>
      </c>
      <c r="I350" s="133">
        <v>1.5</v>
      </c>
      <c r="J350" s="117">
        <v>1</v>
      </c>
      <c r="K350" s="117">
        <v>1</v>
      </c>
      <c r="L350" s="117">
        <v>1</v>
      </c>
      <c r="M350" s="117">
        <v>1</v>
      </c>
      <c r="N350" s="117">
        <v>1</v>
      </c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" customHeight="1" x14ac:dyDescent="0.2">
      <c r="A351" s="369" t="s">
        <v>216</v>
      </c>
      <c r="B351" s="370"/>
      <c r="C351" s="1">
        <f t="shared" ref="C351:N351" si="14">C330*C354</f>
        <v>258.54500000000002</v>
      </c>
      <c r="D351" s="42">
        <f t="shared" si="14"/>
        <v>248.28500000000003</v>
      </c>
      <c r="E351" s="42">
        <f t="shared" si="14"/>
        <v>73.099999999999994</v>
      </c>
      <c r="F351" s="42">
        <f t="shared" si="14"/>
        <v>49</v>
      </c>
      <c r="G351" s="42">
        <f t="shared" si="14"/>
        <v>498.5</v>
      </c>
      <c r="H351" s="42">
        <f t="shared" si="14"/>
        <v>774.5</v>
      </c>
      <c r="I351" s="42">
        <f t="shared" si="14"/>
        <v>370.04999999999995</v>
      </c>
      <c r="J351" s="42">
        <f t="shared" si="14"/>
        <v>54.75</v>
      </c>
      <c r="K351" s="42">
        <f t="shared" si="14"/>
        <v>36.299999999999997</v>
      </c>
      <c r="L351" s="42">
        <f t="shared" si="14"/>
        <v>369.5</v>
      </c>
      <c r="M351" s="42">
        <f t="shared" si="14"/>
        <v>618.29999999999995</v>
      </c>
      <c r="N351" s="42">
        <f t="shared" si="14"/>
        <v>198.1</v>
      </c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 spans="1:26" ht="15" customHeight="1" x14ac:dyDescent="0.2">
      <c r="A352" s="371" t="s">
        <v>217</v>
      </c>
      <c r="B352" s="372"/>
      <c r="C352" s="21">
        <f t="shared" ref="C352:N352" si="15">C331*C354</f>
        <v>310.23999999999995</v>
      </c>
      <c r="D352" s="192">
        <f t="shared" si="15"/>
        <v>310.41999999999996</v>
      </c>
      <c r="E352" s="192">
        <f t="shared" si="15"/>
        <v>91.375</v>
      </c>
      <c r="F352" s="192">
        <f t="shared" si="15"/>
        <v>61.25</v>
      </c>
      <c r="G352" s="192">
        <f t="shared" si="15"/>
        <v>623.15</v>
      </c>
      <c r="H352" s="192">
        <f t="shared" si="15"/>
        <v>968.1</v>
      </c>
      <c r="I352" s="192">
        <f t="shared" si="15"/>
        <v>462.59999999999997</v>
      </c>
      <c r="J352" s="192">
        <f t="shared" si="15"/>
        <v>68.474999999999994</v>
      </c>
      <c r="K352" s="192">
        <f t="shared" si="15"/>
        <v>46.1</v>
      </c>
      <c r="L352" s="192">
        <f t="shared" si="15"/>
        <v>461.9</v>
      </c>
      <c r="M352" s="192">
        <f t="shared" si="15"/>
        <v>772.9</v>
      </c>
      <c r="N352" s="192">
        <f t="shared" si="15"/>
        <v>257.75</v>
      </c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5" customHeight="1" x14ac:dyDescent="0.2">
      <c r="A353" s="365" t="s">
        <v>218</v>
      </c>
      <c r="B353" s="366"/>
      <c r="C353" s="113">
        <v>0.65</v>
      </c>
      <c r="D353" s="153">
        <v>0.15</v>
      </c>
      <c r="E353" s="153">
        <v>0.15</v>
      </c>
      <c r="F353" s="153">
        <v>0.5</v>
      </c>
      <c r="G353" s="153">
        <v>0.5</v>
      </c>
      <c r="H353" s="153">
        <v>0</v>
      </c>
      <c r="I353" s="153">
        <v>0.25</v>
      </c>
      <c r="J353" s="153">
        <v>0.25</v>
      </c>
      <c r="K353" s="153">
        <v>0.5</v>
      </c>
      <c r="L353" s="153">
        <v>0.5</v>
      </c>
      <c r="M353" s="153">
        <v>0.5</v>
      </c>
      <c r="N353" s="153">
        <v>0.5</v>
      </c>
      <c r="O353" s="153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</row>
    <row r="354" spans="1:26" ht="15" customHeight="1" x14ac:dyDescent="0.2">
      <c r="A354" s="365" t="s">
        <v>219</v>
      </c>
      <c r="B354" s="366"/>
      <c r="C354" s="113">
        <v>0.35</v>
      </c>
      <c r="D354" s="153">
        <v>0.85</v>
      </c>
      <c r="E354" s="153">
        <v>0.85</v>
      </c>
      <c r="F354" s="153">
        <v>0.5</v>
      </c>
      <c r="G354" s="153">
        <v>0.5</v>
      </c>
      <c r="H354" s="153">
        <v>1</v>
      </c>
      <c r="I354" s="153">
        <v>0.75</v>
      </c>
      <c r="J354" s="153">
        <v>0.75</v>
      </c>
      <c r="K354" s="153">
        <v>0.5</v>
      </c>
      <c r="L354" s="153">
        <v>0.5</v>
      </c>
      <c r="M354" s="153">
        <v>0.5</v>
      </c>
      <c r="N354" s="153">
        <v>0.5</v>
      </c>
      <c r="O354" s="153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</row>
    <row r="355" spans="1:26" ht="15" customHeight="1" x14ac:dyDescent="0.2">
      <c r="A355" s="351" t="s">
        <v>37</v>
      </c>
      <c r="B355" s="352"/>
      <c r="C355" s="24">
        <v>75</v>
      </c>
      <c r="D355" s="49">
        <v>65</v>
      </c>
      <c r="E355" s="49">
        <v>75</v>
      </c>
      <c r="F355" s="49">
        <v>70</v>
      </c>
      <c r="G355" s="49">
        <v>75</v>
      </c>
      <c r="H355" s="49">
        <v>75</v>
      </c>
      <c r="I355" s="49">
        <v>75</v>
      </c>
      <c r="J355" s="49">
        <v>40</v>
      </c>
      <c r="K355" s="49">
        <v>70</v>
      </c>
      <c r="L355" s="49">
        <v>75</v>
      </c>
      <c r="M355" s="49">
        <v>75</v>
      </c>
      <c r="N355" s="49">
        <v>75</v>
      </c>
      <c r="O355" s="49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 customHeight="1" x14ac:dyDescent="0.2">
      <c r="A356" s="351" t="s">
        <v>38</v>
      </c>
      <c r="B356" s="352"/>
      <c r="C356" s="24">
        <v>8</v>
      </c>
      <c r="D356" s="49">
        <v>12</v>
      </c>
      <c r="E356" s="49">
        <v>18</v>
      </c>
      <c r="F356" s="49">
        <v>12</v>
      </c>
      <c r="G356" s="49">
        <v>8</v>
      </c>
      <c r="H356" s="49">
        <v>8</v>
      </c>
      <c r="I356" s="49">
        <v>12</v>
      </c>
      <c r="J356" s="49">
        <v>0</v>
      </c>
      <c r="K356" s="49">
        <v>12</v>
      </c>
      <c r="L356" s="49">
        <v>8</v>
      </c>
      <c r="M356" s="49">
        <v>18</v>
      </c>
      <c r="N356" s="49">
        <v>12</v>
      </c>
      <c r="O356" s="49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 customHeight="1" x14ac:dyDescent="0.2">
      <c r="A357" s="351" t="s">
        <v>39</v>
      </c>
      <c r="B357" s="352"/>
      <c r="C357" s="24">
        <v>0.5</v>
      </c>
      <c r="D357" s="49">
        <v>25.4</v>
      </c>
      <c r="E357" s="49">
        <v>19</v>
      </c>
      <c r="F357" s="49">
        <v>25.4</v>
      </c>
      <c r="G357" s="49">
        <v>0.5</v>
      </c>
      <c r="H357" s="49">
        <v>0.5</v>
      </c>
      <c r="I357" s="49">
        <v>25.4</v>
      </c>
      <c r="J357" s="49">
        <v>0</v>
      </c>
      <c r="K357" s="49">
        <v>14.4</v>
      </c>
      <c r="L357" s="49">
        <v>0.5</v>
      </c>
      <c r="M357" s="49">
        <v>27</v>
      </c>
      <c r="N357" s="49">
        <v>25.4</v>
      </c>
      <c r="O357" s="49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 customHeight="1" x14ac:dyDescent="0.2">
      <c r="A358" s="351" t="s">
        <v>40</v>
      </c>
      <c r="B358" s="352"/>
      <c r="C358" s="24">
        <v>1.6</v>
      </c>
      <c r="D358" s="49">
        <v>1.6</v>
      </c>
      <c r="E358" s="49">
        <v>1.5</v>
      </c>
      <c r="F358" s="49">
        <v>1.6</v>
      </c>
      <c r="G358" s="49">
        <v>1.6</v>
      </c>
      <c r="H358" s="49">
        <v>1.6</v>
      </c>
      <c r="I358" s="49">
        <v>3.1</v>
      </c>
      <c r="J358" s="49">
        <v>0</v>
      </c>
      <c r="K358" s="49">
        <v>0.8</v>
      </c>
      <c r="L358" s="49">
        <v>1.6</v>
      </c>
      <c r="M358" s="49">
        <v>1.6</v>
      </c>
      <c r="N358" s="49">
        <v>1.6</v>
      </c>
      <c r="O358" s="49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" customHeight="1" x14ac:dyDescent="0.2">
      <c r="A359" s="351" t="s">
        <v>41</v>
      </c>
      <c r="B359" s="352"/>
      <c r="C359" s="24">
        <v>3.1</v>
      </c>
      <c r="D359" s="49">
        <v>3.1</v>
      </c>
      <c r="E359" s="49">
        <v>3.5</v>
      </c>
      <c r="F359" s="49">
        <v>3.1</v>
      </c>
      <c r="G359" s="49">
        <v>3.1</v>
      </c>
      <c r="H359" s="49">
        <v>3.1</v>
      </c>
      <c r="I359" s="49">
        <v>5.0999999999999996</v>
      </c>
      <c r="J359" s="49">
        <v>0</v>
      </c>
      <c r="K359" s="49">
        <v>1.9</v>
      </c>
      <c r="L359" s="49">
        <v>3.1</v>
      </c>
      <c r="M359" s="49">
        <v>3.1</v>
      </c>
      <c r="N359" s="49">
        <v>3.1</v>
      </c>
      <c r="O359" s="49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" customHeight="1" x14ac:dyDescent="0.2">
      <c r="A360" s="351" t="s">
        <v>42</v>
      </c>
      <c r="B360" s="352"/>
      <c r="C360" s="24">
        <v>4</v>
      </c>
      <c r="D360" s="49">
        <v>1.1000000000000001</v>
      </c>
      <c r="E360" s="49">
        <v>1</v>
      </c>
      <c r="F360" s="49">
        <v>0.432</v>
      </c>
      <c r="G360" s="49">
        <v>5</v>
      </c>
      <c r="H360" s="49">
        <v>0</v>
      </c>
      <c r="I360" s="49">
        <v>10</v>
      </c>
      <c r="J360" s="49">
        <v>0</v>
      </c>
      <c r="K360" s="49">
        <v>0.17499999999999999</v>
      </c>
      <c r="L360" s="49">
        <v>5.5</v>
      </c>
      <c r="M360" s="49">
        <v>3</v>
      </c>
      <c r="N360" s="49">
        <v>0.432</v>
      </c>
      <c r="O360" s="49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 customHeight="1" x14ac:dyDescent="0.2">
      <c r="A361" s="351" t="s">
        <v>117</v>
      </c>
      <c r="B361" s="352"/>
      <c r="C361" s="24">
        <v>0</v>
      </c>
      <c r="D361" s="49">
        <v>0</v>
      </c>
      <c r="E361" s="49">
        <v>0.5</v>
      </c>
      <c r="F361" s="49" t="s">
        <v>53</v>
      </c>
      <c r="G361" s="49">
        <v>0</v>
      </c>
      <c r="H361" s="49" t="s">
        <v>53</v>
      </c>
      <c r="I361" s="49">
        <v>0</v>
      </c>
      <c r="J361" s="49">
        <v>1</v>
      </c>
      <c r="K361" s="49" t="s">
        <v>53</v>
      </c>
      <c r="L361" s="49">
        <v>0</v>
      </c>
      <c r="M361" s="49">
        <v>0</v>
      </c>
      <c r="N361" s="49" t="s">
        <v>53</v>
      </c>
      <c r="O361" s="49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 customHeight="1" x14ac:dyDescent="0.2">
      <c r="A362" s="351" t="s">
        <v>118</v>
      </c>
      <c r="B362" s="352"/>
      <c r="C362" s="24">
        <v>30</v>
      </c>
      <c r="D362" s="49">
        <v>30</v>
      </c>
      <c r="E362" s="49">
        <v>30</v>
      </c>
      <c r="F362" s="49" t="s">
        <v>53</v>
      </c>
      <c r="G362" s="49">
        <v>40</v>
      </c>
      <c r="H362" s="49">
        <v>40</v>
      </c>
      <c r="I362" s="49">
        <v>40</v>
      </c>
      <c r="J362" s="49">
        <v>1</v>
      </c>
      <c r="K362" s="49" t="s">
        <v>53</v>
      </c>
      <c r="L362" s="49">
        <v>40</v>
      </c>
      <c r="M362" s="49">
        <v>15</v>
      </c>
      <c r="N362" s="49" t="s">
        <v>53</v>
      </c>
      <c r="O362" s="49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 customHeight="1" x14ac:dyDescent="0.2">
      <c r="A363" s="351" t="s">
        <v>44</v>
      </c>
      <c r="B363" s="352"/>
      <c r="C363" s="24">
        <v>0.6</v>
      </c>
      <c r="D363" s="49">
        <v>0.2</v>
      </c>
      <c r="E363" s="49">
        <v>0.2</v>
      </c>
      <c r="F363" s="49">
        <v>0.2</v>
      </c>
      <c r="G363" s="49">
        <v>0.6</v>
      </c>
      <c r="H363" s="49">
        <v>0.6</v>
      </c>
      <c r="I363" s="49">
        <v>0.6</v>
      </c>
      <c r="J363" s="49">
        <v>0</v>
      </c>
      <c r="K363" s="49">
        <v>1</v>
      </c>
      <c r="L363" s="49">
        <v>0.6</v>
      </c>
      <c r="M363" s="49">
        <v>0.2</v>
      </c>
      <c r="N363" s="49">
        <v>0.2</v>
      </c>
      <c r="O363" s="49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 customHeight="1" x14ac:dyDescent="0.2">
      <c r="A364" s="351" t="s">
        <v>119</v>
      </c>
      <c r="B364" s="352"/>
      <c r="C364" s="24" t="s">
        <v>53</v>
      </c>
      <c r="D364" s="49" t="s">
        <v>53</v>
      </c>
      <c r="E364" s="49">
        <v>35</v>
      </c>
      <c r="F364" s="49" t="s">
        <v>53</v>
      </c>
      <c r="G364" s="49">
        <v>12</v>
      </c>
      <c r="H364" s="49">
        <v>12</v>
      </c>
      <c r="I364" s="49">
        <v>12</v>
      </c>
      <c r="J364" s="49">
        <v>0</v>
      </c>
      <c r="K364" s="49">
        <v>0</v>
      </c>
      <c r="L364" s="49">
        <v>12</v>
      </c>
      <c r="M364" s="49" t="s">
        <v>53</v>
      </c>
      <c r="N364" s="49" t="s">
        <v>53</v>
      </c>
      <c r="O364" s="49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 customHeight="1" x14ac:dyDescent="0.2">
      <c r="A365" s="351" t="s">
        <v>46</v>
      </c>
      <c r="B365" s="352"/>
      <c r="C365" s="24" t="s">
        <v>53</v>
      </c>
      <c r="D365" s="49" t="s">
        <v>53</v>
      </c>
      <c r="E365" s="49">
        <v>37</v>
      </c>
      <c r="F365" s="49" t="s">
        <v>53</v>
      </c>
      <c r="G365" s="49">
        <v>0.5</v>
      </c>
      <c r="H365" s="49">
        <v>0.5</v>
      </c>
      <c r="I365" s="49">
        <v>0.5</v>
      </c>
      <c r="J365" s="49">
        <v>0</v>
      </c>
      <c r="K365" s="49">
        <v>0</v>
      </c>
      <c r="L365" s="49">
        <v>0.5</v>
      </c>
      <c r="M365" s="49" t="s">
        <v>53</v>
      </c>
      <c r="N365" s="49" t="s">
        <v>53</v>
      </c>
      <c r="O365" s="49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 customHeight="1" x14ac:dyDescent="0.2">
      <c r="A366" s="351" t="s">
        <v>47</v>
      </c>
      <c r="B366" s="352"/>
      <c r="C366" s="24" t="s">
        <v>53</v>
      </c>
      <c r="D366" s="49" t="s">
        <v>53</v>
      </c>
      <c r="E366" s="49">
        <v>0.1</v>
      </c>
      <c r="F366" s="49" t="s">
        <v>53</v>
      </c>
      <c r="G366" s="49">
        <v>0</v>
      </c>
      <c r="H366" s="49">
        <v>0</v>
      </c>
      <c r="I366" s="49">
        <v>0</v>
      </c>
      <c r="J366" s="49">
        <v>0</v>
      </c>
      <c r="K366" s="49">
        <v>0.2</v>
      </c>
      <c r="L366" s="49">
        <v>0</v>
      </c>
      <c r="M366" s="49" t="s">
        <v>53</v>
      </c>
      <c r="N366" s="49" t="s">
        <v>53</v>
      </c>
      <c r="O366" s="49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 customHeight="1" x14ac:dyDescent="0.2">
      <c r="A367" s="351" t="s">
        <v>48</v>
      </c>
      <c r="B367" s="352"/>
      <c r="C367" s="24" t="s">
        <v>53</v>
      </c>
      <c r="D367" s="49" t="s">
        <v>53</v>
      </c>
      <c r="E367" s="49">
        <v>0.65</v>
      </c>
      <c r="F367" s="49" t="s">
        <v>53</v>
      </c>
      <c r="G367" s="49">
        <v>0</v>
      </c>
      <c r="H367" s="49">
        <v>0</v>
      </c>
      <c r="I367" s="49">
        <v>0</v>
      </c>
      <c r="J367" s="49">
        <v>0</v>
      </c>
      <c r="K367" s="49">
        <v>0.85</v>
      </c>
      <c r="L367" s="49">
        <v>0</v>
      </c>
      <c r="M367" s="49" t="s">
        <v>53</v>
      </c>
      <c r="N367" s="49" t="s">
        <v>53</v>
      </c>
      <c r="O367" s="49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 customHeight="1" x14ac:dyDescent="0.2">
      <c r="A368" s="351" t="s">
        <v>49</v>
      </c>
      <c r="B368" s="352"/>
      <c r="C368" s="24">
        <v>2</v>
      </c>
      <c r="D368" s="49">
        <v>1</v>
      </c>
      <c r="E368" s="49">
        <v>1</v>
      </c>
      <c r="F368" s="49">
        <v>0.437</v>
      </c>
      <c r="G368" s="49">
        <v>3</v>
      </c>
      <c r="H368" s="49">
        <v>3</v>
      </c>
      <c r="I368" s="49">
        <v>5</v>
      </c>
      <c r="J368" s="49">
        <v>0</v>
      </c>
      <c r="K368" s="49">
        <v>0.17499999999999999</v>
      </c>
      <c r="L368" s="49">
        <v>3</v>
      </c>
      <c r="M368" s="49">
        <v>1</v>
      </c>
      <c r="N368" s="49">
        <v>0.13700000000000001</v>
      </c>
      <c r="O368" s="49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 customHeight="1" x14ac:dyDescent="0.2">
      <c r="A369" s="351" t="s">
        <v>120</v>
      </c>
      <c r="B369" s="352"/>
      <c r="C369" s="24">
        <v>3</v>
      </c>
      <c r="D369" s="49">
        <v>3</v>
      </c>
      <c r="E369" s="49">
        <v>0.95</v>
      </c>
      <c r="F369" s="49" t="s">
        <v>53</v>
      </c>
      <c r="G369" s="49">
        <v>3</v>
      </c>
      <c r="H369" s="49">
        <v>3</v>
      </c>
      <c r="I369" s="49">
        <v>3</v>
      </c>
      <c r="J369" s="49">
        <v>1</v>
      </c>
      <c r="K369" s="49" t="s">
        <v>53</v>
      </c>
      <c r="L369" s="49">
        <v>2</v>
      </c>
      <c r="M369" s="49">
        <v>0.95</v>
      </c>
      <c r="N369" s="49" t="s">
        <v>53</v>
      </c>
      <c r="O369" s="49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 customHeight="1" x14ac:dyDescent="0.2">
      <c r="A370" s="351" t="s">
        <v>220</v>
      </c>
      <c r="B370" s="352"/>
      <c r="C370" s="24" t="s">
        <v>53</v>
      </c>
      <c r="D370" s="49">
        <v>1000</v>
      </c>
      <c r="E370" s="49">
        <v>1000</v>
      </c>
      <c r="F370" s="49">
        <v>1000</v>
      </c>
      <c r="G370" s="49">
        <v>1000</v>
      </c>
      <c r="H370" s="49">
        <v>1000</v>
      </c>
      <c r="I370" s="49">
        <v>1000</v>
      </c>
      <c r="J370" s="49" t="s">
        <v>53</v>
      </c>
      <c r="K370" s="49">
        <v>1000</v>
      </c>
      <c r="L370" s="49">
        <v>1000</v>
      </c>
      <c r="M370" s="49">
        <v>1000</v>
      </c>
      <c r="N370" s="49">
        <v>1000</v>
      </c>
      <c r="O370" s="49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 customHeight="1" x14ac:dyDescent="0.2">
      <c r="A371" s="351" t="s">
        <v>221</v>
      </c>
      <c r="B371" s="352"/>
      <c r="C371" s="24" t="s">
        <v>53</v>
      </c>
      <c r="D371" s="49">
        <v>10000</v>
      </c>
      <c r="E371" s="49">
        <v>10000</v>
      </c>
      <c r="F371" s="49">
        <v>10000</v>
      </c>
      <c r="G371" s="49">
        <v>10000</v>
      </c>
      <c r="H371" s="49">
        <v>10000</v>
      </c>
      <c r="I371" s="49">
        <v>10000</v>
      </c>
      <c r="J371" s="49" t="s">
        <v>53</v>
      </c>
      <c r="K371" s="49">
        <v>10000</v>
      </c>
      <c r="L371" s="49">
        <v>10000</v>
      </c>
      <c r="M371" s="49">
        <v>10000</v>
      </c>
      <c r="N371" s="49">
        <v>10000</v>
      </c>
      <c r="O371" s="49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 customHeight="1" x14ac:dyDescent="0.2">
      <c r="A372" s="351" t="s">
        <v>50</v>
      </c>
      <c r="B372" s="352"/>
      <c r="C372" s="24" t="s">
        <v>53</v>
      </c>
      <c r="D372" s="49" t="s">
        <v>53</v>
      </c>
      <c r="E372" s="49">
        <v>25</v>
      </c>
      <c r="F372" s="49" t="s">
        <v>53</v>
      </c>
      <c r="G372" s="49">
        <v>15</v>
      </c>
      <c r="H372" s="49">
        <v>15</v>
      </c>
      <c r="I372" s="49">
        <v>15</v>
      </c>
      <c r="J372" s="49">
        <v>20</v>
      </c>
      <c r="K372" s="49" t="s">
        <v>53</v>
      </c>
      <c r="L372" s="49">
        <v>15</v>
      </c>
      <c r="M372" s="49" t="s">
        <v>53</v>
      </c>
      <c r="N372" s="49" t="s">
        <v>53</v>
      </c>
      <c r="O372" s="49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 customHeight="1" x14ac:dyDescent="0.2">
      <c r="A373" s="351" t="s">
        <v>51</v>
      </c>
      <c r="B373" s="352"/>
      <c r="C373" s="24" t="s">
        <v>53</v>
      </c>
      <c r="D373" s="49" t="s">
        <v>53</v>
      </c>
      <c r="E373" s="49">
        <v>40</v>
      </c>
      <c r="F373" s="49" t="s">
        <v>53</v>
      </c>
      <c r="G373" s="49">
        <v>30</v>
      </c>
      <c r="H373" s="49">
        <v>30</v>
      </c>
      <c r="I373" s="49">
        <v>30</v>
      </c>
      <c r="J373" s="49">
        <v>20</v>
      </c>
      <c r="K373" s="49" t="s">
        <v>53</v>
      </c>
      <c r="L373" s="49">
        <v>30</v>
      </c>
      <c r="M373" s="49" t="s">
        <v>53</v>
      </c>
      <c r="N373" s="49" t="s">
        <v>53</v>
      </c>
      <c r="O373" s="49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 customHeight="1" x14ac:dyDescent="0.2">
      <c r="A374" s="351" t="s">
        <v>222</v>
      </c>
      <c r="B374" s="352"/>
      <c r="C374" s="24">
        <v>0.5</v>
      </c>
      <c r="D374" s="49">
        <v>0.5</v>
      </c>
      <c r="E374" s="49">
        <v>0.5</v>
      </c>
      <c r="F374" s="49">
        <v>0.5</v>
      </c>
      <c r="G374" s="49">
        <v>0.5</v>
      </c>
      <c r="H374" s="49">
        <v>0.25</v>
      </c>
      <c r="I374" s="49">
        <v>0.5</v>
      </c>
      <c r="J374" s="49" t="s">
        <v>53</v>
      </c>
      <c r="K374" s="49">
        <v>0.5</v>
      </c>
      <c r="L374" s="49">
        <v>0.5</v>
      </c>
      <c r="M374" s="49">
        <v>0.5</v>
      </c>
      <c r="N374" s="49">
        <v>0.5</v>
      </c>
      <c r="O374" s="49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 customHeight="1" x14ac:dyDescent="0.2">
      <c r="A375" s="351" t="s">
        <v>223</v>
      </c>
      <c r="B375" s="352"/>
      <c r="C375" s="24">
        <v>0.25</v>
      </c>
      <c r="D375" s="49">
        <v>0.25</v>
      </c>
      <c r="E375" s="49">
        <v>0.25</v>
      </c>
      <c r="F375" s="49">
        <v>0.25</v>
      </c>
      <c r="G375" s="49">
        <v>0.25</v>
      </c>
      <c r="H375" s="49">
        <v>0.25</v>
      </c>
      <c r="I375" s="49">
        <v>0.25</v>
      </c>
      <c r="J375" s="49" t="s">
        <v>53</v>
      </c>
      <c r="K375" s="49">
        <v>0.25</v>
      </c>
      <c r="L375" s="49">
        <v>0.25</v>
      </c>
      <c r="M375" s="49">
        <v>0.25</v>
      </c>
      <c r="N375" s="49">
        <v>0.25</v>
      </c>
      <c r="O375" s="49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" customHeight="1" x14ac:dyDescent="0.2">
      <c r="A376" s="327" t="s">
        <v>56</v>
      </c>
      <c r="B376" s="328"/>
      <c r="C376" s="250" t="s">
        <v>53</v>
      </c>
      <c r="D376" s="128" t="s">
        <v>53</v>
      </c>
      <c r="E376" s="128" t="s">
        <v>53</v>
      </c>
      <c r="F376" s="128" t="s">
        <v>53</v>
      </c>
      <c r="G376" s="128" t="s">
        <v>53</v>
      </c>
      <c r="H376" s="128">
        <v>1</v>
      </c>
      <c r="I376" s="128" t="s">
        <v>53</v>
      </c>
      <c r="J376" s="128" t="s">
        <v>53</v>
      </c>
      <c r="K376" s="128" t="s">
        <v>53</v>
      </c>
      <c r="L376" s="128" t="s">
        <v>53</v>
      </c>
      <c r="M376" s="128" t="s">
        <v>53</v>
      </c>
      <c r="N376" s="128" t="s">
        <v>53</v>
      </c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5" customHeight="1" x14ac:dyDescent="0.2">
      <c r="A377" s="327" t="s">
        <v>57</v>
      </c>
      <c r="B377" s="328"/>
      <c r="C377" s="250" t="s">
        <v>53</v>
      </c>
      <c r="D377" s="128" t="s">
        <v>53</v>
      </c>
      <c r="E377" s="128" t="s">
        <v>53</v>
      </c>
      <c r="F377" s="128" t="s">
        <v>53</v>
      </c>
      <c r="G377" s="128" t="s">
        <v>53</v>
      </c>
      <c r="H377" s="128">
        <v>1.75</v>
      </c>
      <c r="I377" s="128" t="s">
        <v>53</v>
      </c>
      <c r="J377" s="128" t="s">
        <v>53</v>
      </c>
      <c r="K377" s="128" t="s">
        <v>53</v>
      </c>
      <c r="L377" s="128" t="s">
        <v>53</v>
      </c>
      <c r="M377" s="128" t="s">
        <v>53</v>
      </c>
      <c r="N377" s="128" t="s">
        <v>53</v>
      </c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5" customHeight="1" x14ac:dyDescent="0.2">
      <c r="A378" s="329" t="s">
        <v>58</v>
      </c>
      <c r="B378" s="330"/>
      <c r="C378" s="79" t="s">
        <v>53</v>
      </c>
      <c r="D378" s="40" t="s">
        <v>53</v>
      </c>
      <c r="E378" s="40" t="s">
        <v>53</v>
      </c>
      <c r="F378" s="40" t="s">
        <v>53</v>
      </c>
      <c r="G378" s="40" t="s">
        <v>53</v>
      </c>
      <c r="H378" s="40" t="s">
        <v>53</v>
      </c>
      <c r="I378" s="40" t="s">
        <v>53</v>
      </c>
      <c r="J378" s="40" t="s">
        <v>53</v>
      </c>
      <c r="K378" s="40" t="s">
        <v>53</v>
      </c>
      <c r="L378" s="40" t="s">
        <v>53</v>
      </c>
      <c r="M378" s="40" t="s">
        <v>53</v>
      </c>
      <c r="N378" s="40" t="s">
        <v>53</v>
      </c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" customHeight="1" x14ac:dyDescent="0.2">
      <c r="A379" s="329" t="s">
        <v>59</v>
      </c>
      <c r="B379" s="330"/>
      <c r="C379" s="79" t="s">
        <v>53</v>
      </c>
      <c r="D379" s="40" t="s">
        <v>53</v>
      </c>
      <c r="E379" s="40" t="s">
        <v>53</v>
      </c>
      <c r="F379" s="40" t="s">
        <v>53</v>
      </c>
      <c r="G379" s="40" t="s">
        <v>53</v>
      </c>
      <c r="H379" s="40">
        <v>1.5</v>
      </c>
      <c r="I379" s="40" t="s">
        <v>53</v>
      </c>
      <c r="J379" s="40" t="s">
        <v>53</v>
      </c>
      <c r="K379" s="40" t="s">
        <v>53</v>
      </c>
      <c r="L379" s="40" t="s">
        <v>53</v>
      </c>
      <c r="M379" s="40" t="s">
        <v>53</v>
      </c>
      <c r="N379" s="40" t="s">
        <v>53</v>
      </c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" customHeight="1" x14ac:dyDescent="0.2">
      <c r="A380" s="331" t="s">
        <v>60</v>
      </c>
      <c r="B380" s="332"/>
      <c r="C380" s="235" t="s">
        <v>53</v>
      </c>
      <c r="D380" s="92" t="s">
        <v>53</v>
      </c>
      <c r="E380" s="92" t="s">
        <v>53</v>
      </c>
      <c r="F380" s="92" t="s">
        <v>53</v>
      </c>
      <c r="G380" s="92" t="s">
        <v>53</v>
      </c>
      <c r="H380" s="92" t="s">
        <v>53</v>
      </c>
      <c r="I380" s="188" t="s">
        <v>53</v>
      </c>
      <c r="J380" s="188" t="s">
        <v>53</v>
      </c>
      <c r="K380" s="188" t="s">
        <v>53</v>
      </c>
      <c r="L380" s="188" t="s">
        <v>53</v>
      </c>
      <c r="M380" s="188" t="s">
        <v>53</v>
      </c>
      <c r="N380" s="188" t="s">
        <v>53</v>
      </c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</row>
    <row r="381" spans="1:26" ht="15" customHeight="1" x14ac:dyDescent="0.2">
      <c r="A381" s="333" t="s">
        <v>62</v>
      </c>
      <c r="B381" s="334"/>
      <c r="C381" s="241">
        <v>0.5</v>
      </c>
      <c r="D381" s="218">
        <v>0.35</v>
      </c>
      <c r="E381" s="218">
        <v>0.15</v>
      </c>
      <c r="F381" s="218">
        <v>0.15</v>
      </c>
      <c r="G381" s="218" t="s">
        <v>53</v>
      </c>
      <c r="H381" s="218" t="s">
        <v>53</v>
      </c>
      <c r="I381" s="107" t="s">
        <v>53</v>
      </c>
      <c r="J381" s="107" t="s">
        <v>53</v>
      </c>
      <c r="K381" s="107" t="s">
        <v>53</v>
      </c>
      <c r="L381" s="107" t="s">
        <v>53</v>
      </c>
      <c r="M381" s="107" t="s">
        <v>53</v>
      </c>
      <c r="N381" s="107" t="s">
        <v>53</v>
      </c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" customHeight="1" x14ac:dyDescent="0.2">
      <c r="A382" s="335" t="s">
        <v>63</v>
      </c>
      <c r="B382" s="336"/>
      <c r="C382" s="254" t="s">
        <v>53</v>
      </c>
      <c r="D382" s="213" t="s">
        <v>53</v>
      </c>
      <c r="E382" s="213" t="s">
        <v>53</v>
      </c>
      <c r="F382" s="213" t="s">
        <v>53</v>
      </c>
      <c r="G382" s="213" t="s">
        <v>53</v>
      </c>
      <c r="H382" s="213" t="s">
        <v>53</v>
      </c>
      <c r="I382" s="16" t="s">
        <v>53</v>
      </c>
      <c r="J382" s="16" t="s">
        <v>53</v>
      </c>
      <c r="K382" s="16" t="s">
        <v>53</v>
      </c>
      <c r="L382" s="16" t="s">
        <v>53</v>
      </c>
      <c r="M382" s="16">
        <v>0.25</v>
      </c>
      <c r="N382" s="16" t="s">
        <v>53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customHeight="1" x14ac:dyDescent="0.2">
      <c r="A383" s="335" t="s">
        <v>64</v>
      </c>
      <c r="B383" s="336"/>
      <c r="C383" s="254" t="s">
        <v>53</v>
      </c>
      <c r="D383" s="213" t="s">
        <v>53</v>
      </c>
      <c r="E383" s="213" t="s">
        <v>53</v>
      </c>
      <c r="F383" s="213" t="s">
        <v>53</v>
      </c>
      <c r="G383" s="213" t="s">
        <v>53</v>
      </c>
      <c r="H383" s="213">
        <v>0</v>
      </c>
      <c r="I383" s="16">
        <v>1E-3</v>
      </c>
      <c r="J383" s="16" t="s">
        <v>53</v>
      </c>
      <c r="K383" s="16" t="s">
        <v>53</v>
      </c>
      <c r="L383" s="16" t="s">
        <v>53</v>
      </c>
      <c r="M383" s="16">
        <v>0.25</v>
      </c>
      <c r="N383" s="16" t="s">
        <v>53</v>
      </c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" customHeight="1" x14ac:dyDescent="0.2">
      <c r="A384" s="333" t="s">
        <v>65</v>
      </c>
      <c r="B384" s="334"/>
      <c r="C384" s="241" t="s">
        <v>53</v>
      </c>
      <c r="D384" s="218" t="s">
        <v>53</v>
      </c>
      <c r="E384" s="218" t="s">
        <v>53</v>
      </c>
      <c r="F384" s="218" t="s">
        <v>53</v>
      </c>
      <c r="G384" s="218" t="s">
        <v>53</v>
      </c>
      <c r="H384" s="218">
        <v>1.5</v>
      </c>
      <c r="I384" s="107">
        <v>0.1</v>
      </c>
      <c r="J384" s="107" t="s">
        <v>53</v>
      </c>
      <c r="K384" s="107" t="s">
        <v>53</v>
      </c>
      <c r="L384" s="107" t="s">
        <v>53</v>
      </c>
      <c r="M384" s="107">
        <v>0.25</v>
      </c>
      <c r="N384" s="107" t="s">
        <v>53</v>
      </c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" customHeight="1" x14ac:dyDescent="0.2">
      <c r="A385" s="333" t="s">
        <v>66</v>
      </c>
      <c r="B385" s="334"/>
      <c r="C385" s="241" t="s">
        <v>53</v>
      </c>
      <c r="D385" s="218" t="s">
        <v>53</v>
      </c>
      <c r="E385" s="218" t="s">
        <v>53</v>
      </c>
      <c r="F385" s="218" t="s">
        <v>53</v>
      </c>
      <c r="G385" s="218" t="s">
        <v>53</v>
      </c>
      <c r="H385" s="218" t="s">
        <v>53</v>
      </c>
      <c r="I385" s="107" t="s">
        <v>53</v>
      </c>
      <c r="J385" s="107" t="s">
        <v>53</v>
      </c>
      <c r="K385" s="107" t="s">
        <v>53</v>
      </c>
      <c r="L385" s="107" t="s">
        <v>53</v>
      </c>
      <c r="M385" s="107" t="s">
        <v>53</v>
      </c>
      <c r="N385" s="107" t="s">
        <v>53</v>
      </c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" customHeight="1" x14ac:dyDescent="0.2">
      <c r="A386" s="329" t="s">
        <v>67</v>
      </c>
      <c r="B386" s="330"/>
      <c r="C386" s="93" t="s">
        <v>68</v>
      </c>
      <c r="D386" s="228" t="s">
        <v>68</v>
      </c>
      <c r="E386" s="228" t="s">
        <v>68</v>
      </c>
      <c r="F386" s="228" t="s">
        <v>68</v>
      </c>
      <c r="G386" s="228" t="s">
        <v>68</v>
      </c>
      <c r="H386" s="228" t="s">
        <v>68</v>
      </c>
      <c r="I386" s="57" t="s">
        <v>72</v>
      </c>
      <c r="J386" s="57" t="s">
        <v>68</v>
      </c>
      <c r="K386" s="57" t="s">
        <v>68</v>
      </c>
      <c r="L386" s="57" t="s">
        <v>68</v>
      </c>
      <c r="M386" s="57" t="s">
        <v>68</v>
      </c>
      <c r="N386" s="57" t="s">
        <v>68</v>
      </c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" customHeight="1" x14ac:dyDescent="0.2">
      <c r="A387" s="329" t="s">
        <v>69</v>
      </c>
      <c r="B387" s="330"/>
      <c r="C387" s="79">
        <v>2.5</v>
      </c>
      <c r="D387" s="40">
        <v>2.5</v>
      </c>
      <c r="E387" s="40">
        <v>2.5</v>
      </c>
      <c r="F387" s="40">
        <v>2.5</v>
      </c>
      <c r="G387" s="40">
        <v>2.5</v>
      </c>
      <c r="H387" s="40">
        <v>3</v>
      </c>
      <c r="I387" s="40" t="s">
        <v>53</v>
      </c>
      <c r="J387" s="40" t="s">
        <v>70</v>
      </c>
      <c r="K387" s="40">
        <v>2.5</v>
      </c>
      <c r="L387" s="40">
        <v>2.5</v>
      </c>
      <c r="M387" s="40">
        <v>2.5</v>
      </c>
      <c r="N387" s="40">
        <v>2.5</v>
      </c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" customHeight="1" x14ac:dyDescent="0.2">
      <c r="A388" s="327" t="s">
        <v>71</v>
      </c>
      <c r="B388" s="328"/>
      <c r="C388" s="15" t="s">
        <v>72</v>
      </c>
      <c r="D388" s="62" t="s">
        <v>72</v>
      </c>
      <c r="E388" s="62" t="s">
        <v>72</v>
      </c>
      <c r="F388" s="62" t="s">
        <v>72</v>
      </c>
      <c r="G388" s="62" t="s">
        <v>72</v>
      </c>
      <c r="H388" s="62" t="s">
        <v>68</v>
      </c>
      <c r="I388" s="75" t="s">
        <v>72</v>
      </c>
      <c r="J388" s="75" t="s">
        <v>72</v>
      </c>
      <c r="K388" s="75" t="s">
        <v>72</v>
      </c>
      <c r="L388" s="75" t="s">
        <v>72</v>
      </c>
      <c r="M388" s="75" t="s">
        <v>68</v>
      </c>
      <c r="N388" s="75" t="s">
        <v>72</v>
      </c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" customHeight="1" x14ac:dyDescent="0.2">
      <c r="A389" s="327" t="s">
        <v>73</v>
      </c>
      <c r="B389" s="328"/>
      <c r="C389" s="15" t="s">
        <v>53</v>
      </c>
      <c r="D389" s="62" t="s">
        <v>53</v>
      </c>
      <c r="E389" s="62" t="s">
        <v>53</v>
      </c>
      <c r="F389" s="62" t="s">
        <v>53</v>
      </c>
      <c r="G389" s="62" t="s">
        <v>53</v>
      </c>
      <c r="H389" s="62" t="s">
        <v>189</v>
      </c>
      <c r="I389" s="75" t="s">
        <v>53</v>
      </c>
      <c r="J389" s="75" t="s">
        <v>53</v>
      </c>
      <c r="K389" s="75" t="s">
        <v>53</v>
      </c>
      <c r="L389" s="75" t="s">
        <v>53</v>
      </c>
      <c r="M389" s="75" t="s">
        <v>224</v>
      </c>
      <c r="N389" s="75" t="s">
        <v>53</v>
      </c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5" customHeight="1" x14ac:dyDescent="0.2">
      <c r="A390" s="329" t="s">
        <v>75</v>
      </c>
      <c r="B390" s="330"/>
      <c r="C390" s="93" t="s">
        <v>68</v>
      </c>
      <c r="D390" s="228" t="s">
        <v>68</v>
      </c>
      <c r="E390" s="228" t="s">
        <v>68</v>
      </c>
      <c r="F390" s="228" t="s">
        <v>68</v>
      </c>
      <c r="G390" s="228" t="s">
        <v>68</v>
      </c>
      <c r="H390" s="228" t="s">
        <v>72</v>
      </c>
      <c r="I390" s="57" t="s">
        <v>72</v>
      </c>
      <c r="J390" s="57" t="s">
        <v>68</v>
      </c>
      <c r="K390" s="57" t="s">
        <v>68</v>
      </c>
      <c r="L390" s="57" t="s">
        <v>68</v>
      </c>
      <c r="M390" s="57" t="s">
        <v>68</v>
      </c>
      <c r="N390" s="57" t="s">
        <v>68</v>
      </c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" customHeight="1" x14ac:dyDescent="0.2">
      <c r="A391" s="333" t="s">
        <v>76</v>
      </c>
      <c r="B391" s="337"/>
      <c r="C391" s="194">
        <v>0</v>
      </c>
      <c r="D391" s="107">
        <v>0</v>
      </c>
      <c r="E391" s="107">
        <v>0</v>
      </c>
      <c r="F391" s="107">
        <v>0</v>
      </c>
      <c r="G391" s="107">
        <v>0.5</v>
      </c>
      <c r="H391" s="107" t="s">
        <v>225</v>
      </c>
      <c r="I391" s="107" t="s">
        <v>53</v>
      </c>
      <c r="J391" s="107">
        <v>0</v>
      </c>
      <c r="K391" s="107">
        <v>0</v>
      </c>
      <c r="L391" s="107">
        <v>0.25</v>
      </c>
      <c r="M391" s="107">
        <v>1</v>
      </c>
      <c r="N391" s="107">
        <v>0</v>
      </c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" customHeight="1" x14ac:dyDescent="0.2">
      <c r="A392" s="329" t="s">
        <v>77</v>
      </c>
      <c r="B392" s="330"/>
      <c r="C392" s="93" t="s">
        <v>72</v>
      </c>
      <c r="D392" s="228" t="s">
        <v>72</v>
      </c>
      <c r="E392" s="228" t="s">
        <v>72</v>
      </c>
      <c r="F392" s="228" t="s">
        <v>72</v>
      </c>
      <c r="G392" s="228" t="s">
        <v>72</v>
      </c>
      <c r="H392" s="228" t="s">
        <v>68</v>
      </c>
      <c r="I392" s="57" t="s">
        <v>125</v>
      </c>
      <c r="J392" s="57" t="s">
        <v>72</v>
      </c>
      <c r="K392" s="57" t="s">
        <v>72</v>
      </c>
      <c r="L392" s="57" t="s">
        <v>72</v>
      </c>
      <c r="M392" s="57" t="s">
        <v>72</v>
      </c>
      <c r="N392" s="57" t="s">
        <v>72</v>
      </c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" customHeight="1" x14ac:dyDescent="0.2">
      <c r="A393" s="329" t="s">
        <v>78</v>
      </c>
      <c r="B393" s="330"/>
      <c r="C393" s="93" t="s">
        <v>72</v>
      </c>
      <c r="D393" s="228" t="s">
        <v>72</v>
      </c>
      <c r="E393" s="228" t="s">
        <v>72</v>
      </c>
      <c r="F393" s="228" t="s">
        <v>72</v>
      </c>
      <c r="G393" s="228" t="s">
        <v>72</v>
      </c>
      <c r="H393" s="228" t="s">
        <v>68</v>
      </c>
      <c r="I393" s="57" t="s">
        <v>72</v>
      </c>
      <c r="J393" s="57" t="s">
        <v>72</v>
      </c>
      <c r="K393" s="57" t="s">
        <v>72</v>
      </c>
      <c r="L393" s="57" t="s">
        <v>72</v>
      </c>
      <c r="M393" s="57" t="s">
        <v>72</v>
      </c>
      <c r="N393" s="57" t="s">
        <v>72</v>
      </c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" customHeight="1" x14ac:dyDescent="0.2">
      <c r="A394" s="338" t="s">
        <v>127</v>
      </c>
      <c r="B394" s="339"/>
      <c r="C394" s="119" t="s">
        <v>72</v>
      </c>
      <c r="D394" s="38" t="s">
        <v>72</v>
      </c>
      <c r="E394" s="38" t="s">
        <v>72</v>
      </c>
      <c r="F394" s="38" t="s">
        <v>72</v>
      </c>
      <c r="G394" s="38" t="s">
        <v>72</v>
      </c>
      <c r="H394" s="38" t="s">
        <v>72</v>
      </c>
      <c r="I394" s="14" t="s">
        <v>68</v>
      </c>
      <c r="J394" s="14" t="s">
        <v>72</v>
      </c>
      <c r="K394" s="14" t="s">
        <v>72</v>
      </c>
      <c r="L394" s="14" t="s">
        <v>72</v>
      </c>
      <c r="M394" s="14" t="s">
        <v>72</v>
      </c>
      <c r="N394" s="14" t="s">
        <v>72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 x14ac:dyDescent="0.2">
      <c r="A395" s="338" t="s">
        <v>128</v>
      </c>
      <c r="B395" s="339"/>
      <c r="C395" s="119" t="s">
        <v>53</v>
      </c>
      <c r="D395" s="38" t="s">
        <v>53</v>
      </c>
      <c r="E395" s="38" t="s">
        <v>53</v>
      </c>
      <c r="F395" s="38" t="s">
        <v>53</v>
      </c>
      <c r="G395" s="38" t="s">
        <v>53</v>
      </c>
      <c r="H395" s="38" t="s">
        <v>53</v>
      </c>
      <c r="I395" s="38" t="s">
        <v>125</v>
      </c>
      <c r="J395" s="38" t="s">
        <v>53</v>
      </c>
      <c r="K395" s="38" t="s">
        <v>53</v>
      </c>
      <c r="L395" s="38" t="s">
        <v>53</v>
      </c>
      <c r="M395" s="38" t="s">
        <v>53</v>
      </c>
      <c r="N395" s="38" t="s">
        <v>53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customHeight="1" x14ac:dyDescent="0.2">
      <c r="A396" s="338" t="s">
        <v>226</v>
      </c>
      <c r="B396" s="339"/>
      <c r="C396" s="164" t="s">
        <v>53</v>
      </c>
      <c r="D396" s="145" t="s">
        <v>53</v>
      </c>
      <c r="E396" s="145" t="s">
        <v>53</v>
      </c>
      <c r="F396" s="145" t="s">
        <v>53</v>
      </c>
      <c r="G396" s="145" t="s">
        <v>53</v>
      </c>
      <c r="H396" s="145">
        <f>2/3</f>
        <v>0.66666666666666663</v>
      </c>
      <c r="I396" s="145" t="s">
        <v>53</v>
      </c>
      <c r="J396" s="145" t="s">
        <v>53</v>
      </c>
      <c r="K396" s="145" t="s">
        <v>53</v>
      </c>
      <c r="L396" s="145" t="s">
        <v>53</v>
      </c>
      <c r="M396" s="145" t="s">
        <v>53</v>
      </c>
      <c r="N396" s="145" t="s">
        <v>53</v>
      </c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" customHeight="1" x14ac:dyDescent="0.2">
      <c r="A397" s="340"/>
      <c r="B397" s="340"/>
      <c r="C397" s="286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 customHeight="1" x14ac:dyDescent="0.2">
      <c r="A398" s="341" t="s">
        <v>80</v>
      </c>
      <c r="B398" s="342"/>
      <c r="C398" s="165" t="s">
        <v>81</v>
      </c>
      <c r="D398" s="193" t="s">
        <v>82</v>
      </c>
      <c r="E398" s="193" t="s">
        <v>83</v>
      </c>
      <c r="F398" s="193" t="s">
        <v>84</v>
      </c>
      <c r="G398" s="193" t="s">
        <v>85</v>
      </c>
      <c r="H398" s="20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" customHeight="1" x14ac:dyDescent="0.2">
      <c r="A399" s="388" t="s">
        <v>228</v>
      </c>
      <c r="B399" s="63" t="s">
        <v>87</v>
      </c>
      <c r="C399" s="1">
        <v>0.15</v>
      </c>
      <c r="D399" s="42">
        <v>0.2</v>
      </c>
      <c r="E399" s="42">
        <v>0.25</v>
      </c>
      <c r="F399" s="42">
        <v>0.3</v>
      </c>
      <c r="G399" s="42">
        <v>0.35</v>
      </c>
      <c r="H399" s="176"/>
      <c r="I399" s="202"/>
      <c r="J399" s="202"/>
      <c r="K399" s="202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5" customHeight="1" x14ac:dyDescent="0.2">
      <c r="A400" s="388"/>
      <c r="B400" s="63" t="s">
        <v>88</v>
      </c>
      <c r="C400" s="1">
        <v>0.15</v>
      </c>
      <c r="D400" s="42">
        <v>0.2</v>
      </c>
      <c r="E400" s="42">
        <v>0.25</v>
      </c>
      <c r="F400" s="42">
        <v>0.3</v>
      </c>
      <c r="G400" s="42">
        <v>0.35</v>
      </c>
      <c r="H400" s="176"/>
      <c r="I400" s="202"/>
      <c r="J400" s="202"/>
      <c r="K400" s="202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5" customHeight="1" x14ac:dyDescent="0.2">
      <c r="A401" s="388"/>
      <c r="B401" s="63" t="s">
        <v>89</v>
      </c>
      <c r="C401" s="1">
        <v>-0.6</v>
      </c>
      <c r="D401" s="42">
        <v>-0.67</v>
      </c>
      <c r="E401" s="42">
        <v>-0.74</v>
      </c>
      <c r="F401" s="42">
        <v>-0.81</v>
      </c>
      <c r="G401" s="42">
        <v>-0.9</v>
      </c>
      <c r="H401" s="176"/>
      <c r="I401" s="202"/>
      <c r="J401" s="202"/>
      <c r="K401" s="202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5" customHeight="1" x14ac:dyDescent="0.2">
      <c r="A402" s="389" t="s">
        <v>133</v>
      </c>
      <c r="B402" s="18" t="s">
        <v>101</v>
      </c>
      <c r="C402" s="21">
        <v>0.75</v>
      </c>
      <c r="D402" s="192">
        <v>0.9</v>
      </c>
      <c r="E402" s="192">
        <v>1.05</v>
      </c>
      <c r="F402" s="192">
        <v>1.2</v>
      </c>
      <c r="G402" s="192">
        <v>1.35</v>
      </c>
      <c r="H402" s="17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5" customHeight="1" x14ac:dyDescent="0.2">
      <c r="A403" s="390"/>
      <c r="B403" s="89" t="s">
        <v>102</v>
      </c>
      <c r="C403" s="21">
        <v>-0.5</v>
      </c>
      <c r="D403" s="192">
        <v>-0.45</v>
      </c>
      <c r="E403" s="192">
        <v>-0.4</v>
      </c>
      <c r="F403" s="192">
        <v>-0.35</v>
      </c>
      <c r="G403" s="192">
        <v>-0.3</v>
      </c>
      <c r="H403" s="17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5" customHeight="1" x14ac:dyDescent="0.2">
      <c r="A404" s="389"/>
      <c r="B404" s="18" t="s">
        <v>103</v>
      </c>
      <c r="C404" s="21">
        <v>0.25</v>
      </c>
      <c r="D404" s="192">
        <v>0.35</v>
      </c>
      <c r="E404" s="192">
        <v>0.45</v>
      </c>
      <c r="F404" s="192">
        <v>0.55000000000000004</v>
      </c>
      <c r="G404" s="192">
        <v>0.65</v>
      </c>
      <c r="H404" s="17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5" customHeight="1" x14ac:dyDescent="0.2">
      <c r="A405" s="12" t="s">
        <v>169</v>
      </c>
      <c r="B405" s="63" t="s">
        <v>93</v>
      </c>
      <c r="C405" s="1">
        <v>0.15</v>
      </c>
      <c r="D405" s="42">
        <v>0.17499999999999999</v>
      </c>
      <c r="E405" s="42">
        <v>0.2</v>
      </c>
      <c r="F405" s="42">
        <v>0.22500000000000001</v>
      </c>
      <c r="G405" s="42">
        <v>0.25</v>
      </c>
      <c r="H405" s="176"/>
      <c r="I405" s="202"/>
      <c r="J405" s="202"/>
      <c r="K405" s="202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5" customHeight="1" x14ac:dyDescent="0.2">
      <c r="A406" s="136" t="s">
        <v>200</v>
      </c>
      <c r="B406" s="89" t="s">
        <v>201</v>
      </c>
      <c r="C406" s="21">
        <v>0.5</v>
      </c>
      <c r="D406" s="192">
        <v>0.6</v>
      </c>
      <c r="E406" s="192">
        <v>0.7</v>
      </c>
      <c r="F406" s="192">
        <v>0.8</v>
      </c>
      <c r="G406" s="192">
        <v>0.9</v>
      </c>
      <c r="H406" s="17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5" customHeight="1" x14ac:dyDescent="0.2">
      <c r="A407" s="388" t="s">
        <v>100</v>
      </c>
      <c r="B407" s="63" t="s">
        <v>101</v>
      </c>
      <c r="C407" s="1">
        <v>0.5</v>
      </c>
      <c r="D407" s="42">
        <v>0.65</v>
      </c>
      <c r="E407" s="42">
        <v>0.8</v>
      </c>
      <c r="F407" s="42">
        <v>0.95</v>
      </c>
      <c r="G407" s="42">
        <v>1.1000000000000001</v>
      </c>
      <c r="H407" s="17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5" customHeight="1" x14ac:dyDescent="0.2">
      <c r="A408" s="388"/>
      <c r="B408" s="63" t="s">
        <v>102</v>
      </c>
      <c r="C408" s="1">
        <v>-0.5</v>
      </c>
      <c r="D408" s="42">
        <v>-0.45</v>
      </c>
      <c r="E408" s="42">
        <v>-0.4</v>
      </c>
      <c r="F408" s="42">
        <v>-0.35</v>
      </c>
      <c r="G408" s="42">
        <v>-0.3</v>
      </c>
      <c r="H408" s="17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5" customHeight="1" x14ac:dyDescent="0.2">
      <c r="A409" s="388"/>
      <c r="B409" s="63" t="s">
        <v>103</v>
      </c>
      <c r="C409" s="1">
        <v>0.25</v>
      </c>
      <c r="D409" s="42">
        <v>0.35</v>
      </c>
      <c r="E409" s="42">
        <v>0.45</v>
      </c>
      <c r="F409" s="42">
        <v>0.55000000000000004</v>
      </c>
      <c r="G409" s="42">
        <v>0.65</v>
      </c>
      <c r="H409" s="17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5" customHeight="1" x14ac:dyDescent="0.2">
      <c r="A410" s="396"/>
      <c r="B410" s="206" t="s">
        <v>93</v>
      </c>
      <c r="C410" s="1">
        <v>0.15</v>
      </c>
      <c r="D410" s="42">
        <v>0.17499999999999999</v>
      </c>
      <c r="E410" s="42">
        <v>0.2</v>
      </c>
      <c r="F410" s="42">
        <v>0.22500000000000001</v>
      </c>
      <c r="G410" s="42">
        <v>0.25</v>
      </c>
      <c r="H410" s="17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5" customHeight="1" x14ac:dyDescent="0.2">
      <c r="A411" s="388"/>
      <c r="B411" s="63" t="s">
        <v>140</v>
      </c>
      <c r="C411" s="1">
        <v>0.5</v>
      </c>
      <c r="D411" s="42">
        <v>0.5</v>
      </c>
      <c r="E411" s="42">
        <v>0.5</v>
      </c>
      <c r="F411" s="42">
        <v>0.5</v>
      </c>
      <c r="G411" s="42">
        <v>0.5</v>
      </c>
      <c r="H411" s="17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5" customHeight="1" x14ac:dyDescent="0.2">
      <c r="A412" s="389" t="s">
        <v>174</v>
      </c>
      <c r="B412" s="18" t="s">
        <v>87</v>
      </c>
      <c r="C412" s="219">
        <v>0.15</v>
      </c>
      <c r="D412" s="211">
        <v>0.2</v>
      </c>
      <c r="E412" s="211">
        <v>0.25</v>
      </c>
      <c r="F412" s="211">
        <v>0.3</v>
      </c>
      <c r="G412" s="211">
        <v>0.35</v>
      </c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5" customHeight="1" x14ac:dyDescent="0.2">
      <c r="A413" s="389"/>
      <c r="B413" s="18" t="s">
        <v>140</v>
      </c>
      <c r="C413" s="219">
        <v>0.5</v>
      </c>
      <c r="D413" s="211">
        <v>0.5</v>
      </c>
      <c r="E413" s="211">
        <v>0.5</v>
      </c>
      <c r="F413" s="211">
        <v>0.5</v>
      </c>
      <c r="G413" s="211">
        <v>0.5</v>
      </c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5" customHeight="1" x14ac:dyDescent="0.2">
      <c r="A414" s="391"/>
      <c r="B414" s="18" t="s">
        <v>88</v>
      </c>
      <c r="C414" s="219">
        <v>0.15</v>
      </c>
      <c r="D414" s="211">
        <v>0.2</v>
      </c>
      <c r="E414" s="211">
        <v>0.25</v>
      </c>
      <c r="F414" s="211">
        <v>0.3</v>
      </c>
      <c r="G414" s="211">
        <v>0.35</v>
      </c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5" customHeight="1" x14ac:dyDescent="0.2">
      <c r="A415" s="391"/>
      <c r="B415" s="18" t="s">
        <v>89</v>
      </c>
      <c r="C415" s="219">
        <v>-0.6</v>
      </c>
      <c r="D415" s="211">
        <v>-0.67</v>
      </c>
      <c r="E415" s="211">
        <v>-0.74</v>
      </c>
      <c r="F415" s="211">
        <v>-0.81</v>
      </c>
      <c r="G415" s="211">
        <v>-0.9</v>
      </c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5" customHeight="1" x14ac:dyDescent="0.2">
      <c r="A416" s="340"/>
      <c r="B416" s="340"/>
      <c r="C416" s="28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 customHeight="1" x14ac:dyDescent="0.2">
      <c r="A417" s="375"/>
      <c r="B417" s="376"/>
      <c r="C417" s="377"/>
      <c r="D417" s="378"/>
      <c r="E417" s="378"/>
      <c r="F417" s="378"/>
      <c r="G417" s="378"/>
      <c r="H417" s="378"/>
      <c r="I417" s="378"/>
      <c r="J417" s="378"/>
      <c r="K417" s="378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</row>
    <row r="418" spans="1:26" ht="15" customHeight="1" x14ac:dyDescent="0.2">
      <c r="A418" s="380" t="s">
        <v>229</v>
      </c>
      <c r="B418" s="381"/>
      <c r="C418" s="99"/>
      <c r="D418" s="260"/>
      <c r="E418" s="260"/>
      <c r="F418" s="260"/>
      <c r="G418" s="260"/>
      <c r="H418" s="260"/>
      <c r="I418" s="260"/>
      <c r="J418" s="260"/>
      <c r="K418" s="26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" customHeight="1" x14ac:dyDescent="0.2">
      <c r="A419" s="380" t="s">
        <v>230</v>
      </c>
      <c r="B419" s="381"/>
      <c r="C419" s="99"/>
      <c r="D419" s="260"/>
      <c r="E419" s="260"/>
      <c r="F419" s="260"/>
      <c r="G419" s="260"/>
      <c r="H419" s="260"/>
      <c r="I419" s="260"/>
      <c r="J419" s="260"/>
      <c r="K419" s="26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 customHeight="1" x14ac:dyDescent="0.2">
      <c r="A420" s="380" t="s">
        <v>231</v>
      </c>
      <c r="B420" s="381"/>
      <c r="C420" s="99"/>
      <c r="D420" s="260"/>
      <c r="E420" s="260"/>
      <c r="F420" s="260"/>
      <c r="G420" s="260"/>
      <c r="H420" s="260"/>
      <c r="I420" s="260"/>
      <c r="J420" s="260"/>
      <c r="K420" s="26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 customHeight="1" x14ac:dyDescent="0.2">
      <c r="A421" s="380" t="s">
        <v>232</v>
      </c>
      <c r="B421" s="381"/>
      <c r="C421" s="99"/>
      <c r="D421" s="260"/>
      <c r="E421" s="260"/>
      <c r="F421" s="260"/>
      <c r="G421" s="260"/>
      <c r="H421" s="260"/>
      <c r="I421" s="260"/>
      <c r="J421" s="260"/>
      <c r="K421" s="26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 customHeight="1" x14ac:dyDescent="0.2">
      <c r="A422" s="380" t="s">
        <v>246</v>
      </c>
      <c r="B422" s="381"/>
      <c r="C422" s="99"/>
      <c r="D422" s="260"/>
      <c r="E422" s="260"/>
      <c r="F422" s="260"/>
      <c r="G422" s="260"/>
      <c r="H422" s="260"/>
      <c r="I422" s="260"/>
      <c r="J422" s="260"/>
      <c r="K422" s="26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 customHeight="1" x14ac:dyDescent="0.2">
      <c r="A423" s="382"/>
      <c r="B423" s="382"/>
      <c r="C423" s="397" t="s">
        <v>234</v>
      </c>
      <c r="D423" s="398"/>
      <c r="E423" s="398"/>
      <c r="F423" s="398"/>
      <c r="G423" s="398"/>
      <c r="H423" s="398"/>
      <c r="I423" s="398"/>
      <c r="J423" s="398"/>
      <c r="K423" s="398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</row>
    <row r="424" spans="1:26" ht="15" customHeight="1" x14ac:dyDescent="0.2">
      <c r="A424" s="386" t="s">
        <v>235</v>
      </c>
      <c r="B424" s="387"/>
      <c r="C424" s="397"/>
      <c r="D424" s="398"/>
      <c r="E424" s="398"/>
      <c r="F424" s="398"/>
      <c r="G424" s="398"/>
      <c r="H424" s="398"/>
      <c r="I424" s="398"/>
      <c r="J424" s="398"/>
      <c r="K424" s="398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</row>
  </sheetData>
  <mergeCells count="373">
    <mergeCell ref="A422:B422"/>
    <mergeCell ref="A423:B423"/>
    <mergeCell ref="C423:Z424"/>
    <mergeCell ref="A424:B424"/>
    <mergeCell ref="A407:A411"/>
    <mergeCell ref="A412:A415"/>
    <mergeCell ref="A416:B416"/>
    <mergeCell ref="A417:B417"/>
    <mergeCell ref="C417:Z417"/>
    <mergeCell ref="A418:B418"/>
    <mergeCell ref="A419:B419"/>
    <mergeCell ref="A420:B420"/>
    <mergeCell ref="A421:B421"/>
    <mergeCell ref="A392:B392"/>
    <mergeCell ref="A393:B393"/>
    <mergeCell ref="A394:B394"/>
    <mergeCell ref="A395:B395"/>
    <mergeCell ref="A396:B396"/>
    <mergeCell ref="A397:B397"/>
    <mergeCell ref="A398:B398"/>
    <mergeCell ref="A399:A401"/>
    <mergeCell ref="A402:A404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13:A315"/>
    <mergeCell ref="A317:A318"/>
    <mergeCell ref="A319:A323"/>
    <mergeCell ref="A324:B324"/>
    <mergeCell ref="A325:B325"/>
    <mergeCell ref="C325:Z325"/>
    <mergeCell ref="A326:B326"/>
    <mergeCell ref="A327:B327"/>
    <mergeCell ref="A328:B328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A310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27:A229"/>
    <mergeCell ref="A234:A237"/>
    <mergeCell ref="A238:A241"/>
    <mergeCell ref="A242:B242"/>
    <mergeCell ref="A243:B243"/>
    <mergeCell ref="C243:Z243"/>
    <mergeCell ref="A244:B244"/>
    <mergeCell ref="A245:B245"/>
    <mergeCell ref="A246:B246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A22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44:B144"/>
    <mergeCell ref="A145:A147"/>
    <mergeCell ref="A150:A152"/>
    <mergeCell ref="A156:A157"/>
    <mergeCell ref="A158:B158"/>
    <mergeCell ref="A159:B159"/>
    <mergeCell ref="C159:Z159"/>
    <mergeCell ref="A160:B160"/>
    <mergeCell ref="A161:B161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64:B64"/>
    <mergeCell ref="A65:A67"/>
    <mergeCell ref="A73:A75"/>
    <mergeCell ref="A76:B76"/>
    <mergeCell ref="A77:B77"/>
    <mergeCell ref="C77:Z77"/>
    <mergeCell ref="A78:B78"/>
    <mergeCell ref="A79:B79"/>
    <mergeCell ref="A80:B80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27.85546875" customWidth="1"/>
  </cols>
  <sheetData>
    <row r="1" spans="1:26" ht="15" customHeight="1" x14ac:dyDescent="0.2">
      <c r="A1" s="291" t="s">
        <v>0</v>
      </c>
      <c r="B1" s="292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6</v>
      </c>
      <c r="I1" s="288" t="s">
        <v>8</v>
      </c>
      <c r="J1" s="67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2">
      <c r="A2" s="293"/>
      <c r="B2" s="294"/>
      <c r="C2" s="121"/>
      <c r="D2" s="142"/>
      <c r="E2" s="142"/>
      <c r="F2" s="81"/>
      <c r="G2" s="77"/>
      <c r="H2" s="258"/>
      <c r="I2" s="258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295" t="s">
        <v>9</v>
      </c>
      <c r="B3" s="296"/>
      <c r="C3" s="271">
        <v>0.5</v>
      </c>
      <c r="D3" s="125">
        <v>0.75</v>
      </c>
      <c r="E3" s="125">
        <v>0.75</v>
      </c>
      <c r="F3" s="125">
        <v>1</v>
      </c>
      <c r="G3" s="125">
        <v>0.65</v>
      </c>
      <c r="H3" s="125">
        <v>0.75</v>
      </c>
      <c r="I3" s="125">
        <v>1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297" t="s">
        <v>10</v>
      </c>
      <c r="B4" s="298"/>
      <c r="C4" s="44">
        <v>0.2</v>
      </c>
      <c r="D4" s="158">
        <v>0.35</v>
      </c>
      <c r="E4" s="158">
        <v>0.35</v>
      </c>
      <c r="F4" s="158">
        <v>0.5</v>
      </c>
      <c r="G4" s="158">
        <v>0.3</v>
      </c>
      <c r="H4" s="158">
        <v>0.35</v>
      </c>
      <c r="I4" s="158">
        <v>0.5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299" t="s">
        <v>11</v>
      </c>
      <c r="B5" s="300"/>
      <c r="C5" s="66">
        <v>29.3</v>
      </c>
      <c r="D5" s="274">
        <v>35.700000000000003</v>
      </c>
      <c r="E5" s="274">
        <v>26.2</v>
      </c>
      <c r="F5" s="274">
        <v>56.2</v>
      </c>
      <c r="G5" s="274">
        <v>16.100000000000001</v>
      </c>
      <c r="H5" s="274">
        <v>63.7</v>
      </c>
      <c r="I5" s="274">
        <v>60.4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01" t="s">
        <v>12</v>
      </c>
      <c r="B6" s="302"/>
      <c r="C6" s="222">
        <v>36.6</v>
      </c>
      <c r="D6" s="162">
        <v>44.6</v>
      </c>
      <c r="E6" s="162">
        <v>32.799999999999997</v>
      </c>
      <c r="F6" s="162">
        <v>70.2</v>
      </c>
      <c r="G6" s="162">
        <v>20.100000000000001</v>
      </c>
      <c r="H6" s="162">
        <v>79.7</v>
      </c>
      <c r="I6" s="162">
        <v>75.5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295" t="s">
        <v>13</v>
      </c>
      <c r="B7" s="296"/>
      <c r="C7" s="271">
        <f>(C5*C13)*C14</f>
        <v>175.8</v>
      </c>
      <c r="D7" s="125">
        <f>(D5*D13)*D14</f>
        <v>35.700000000000003</v>
      </c>
      <c r="E7" s="125">
        <f>(E5*E13)*E14</f>
        <v>26.2</v>
      </c>
      <c r="F7" s="125">
        <f>(F5*F13)*F14</f>
        <v>168.60000000000002</v>
      </c>
      <c r="G7" s="125">
        <f>((G5*G13)*G14)*G45</f>
        <v>40.25</v>
      </c>
      <c r="H7" s="125">
        <f>((H5*H13)*H14)*H45</f>
        <v>318.5</v>
      </c>
      <c r="I7" s="125">
        <f>(I5*I13)*I14</f>
        <v>60.4</v>
      </c>
      <c r="J7" s="125"/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297" t="s">
        <v>14</v>
      </c>
      <c r="B8" s="298"/>
      <c r="C8" s="44">
        <f>(C6*C13)*C14</f>
        <v>219.60000000000002</v>
      </c>
      <c r="D8" s="158">
        <f>(D6*D13)*D14</f>
        <v>44.6</v>
      </c>
      <c r="E8" s="158">
        <f>(E6*E13)*E14</f>
        <v>32.799999999999997</v>
      </c>
      <c r="F8" s="158">
        <f>(F6*F13)*F14</f>
        <v>210.60000000000002</v>
      </c>
      <c r="G8" s="158">
        <f>((G6*G13)*G14)*G45</f>
        <v>50.25</v>
      </c>
      <c r="H8" s="158">
        <f>((H6*H13)*H14)*H45</f>
        <v>398.5</v>
      </c>
      <c r="I8" s="158">
        <f>(I6*I13)*I14</f>
        <v>75.5</v>
      </c>
      <c r="J8" s="158"/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03" t="s">
        <v>15</v>
      </c>
      <c r="B9" s="304"/>
      <c r="C9" s="82">
        <v>36</v>
      </c>
      <c r="D9" s="169">
        <v>50</v>
      </c>
      <c r="E9" s="169">
        <v>20</v>
      </c>
      <c r="F9" s="169">
        <v>24</v>
      </c>
      <c r="G9" s="169">
        <v>100</v>
      </c>
      <c r="H9" s="169">
        <v>40</v>
      </c>
      <c r="I9" s="169">
        <v>40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05" t="s">
        <v>17</v>
      </c>
      <c r="B10" s="306"/>
      <c r="C10" s="149">
        <v>324</v>
      </c>
      <c r="D10" s="243">
        <v>350</v>
      </c>
      <c r="E10" s="243">
        <v>240</v>
      </c>
      <c r="F10" s="243">
        <v>144</v>
      </c>
      <c r="G10" s="243">
        <v>600</v>
      </c>
      <c r="H10" s="243">
        <v>320</v>
      </c>
      <c r="I10" s="243">
        <v>240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07" t="s">
        <v>19</v>
      </c>
      <c r="B11" s="308"/>
      <c r="C11" s="60">
        <v>405</v>
      </c>
      <c r="D11" s="224">
        <v>440</v>
      </c>
      <c r="E11" s="224">
        <v>300</v>
      </c>
      <c r="F11" s="224">
        <v>180</v>
      </c>
      <c r="G11" s="224">
        <v>800</v>
      </c>
      <c r="H11" s="224">
        <v>400</v>
      </c>
      <c r="I11" s="224">
        <v>300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09" t="s">
        <v>20</v>
      </c>
      <c r="B12" s="31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600</v>
      </c>
      <c r="I12" s="178">
        <v>600</v>
      </c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11" t="s">
        <v>21</v>
      </c>
      <c r="B13" s="31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13" t="s">
        <v>22</v>
      </c>
      <c r="B14" s="314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15" t="s">
        <v>23</v>
      </c>
      <c r="B15" s="316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1.5</v>
      </c>
      <c r="I15" s="256">
        <v>1.5</v>
      </c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17" t="s">
        <v>24</v>
      </c>
      <c r="B16" s="318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>
        <v>0.83</v>
      </c>
      <c r="I16" s="200">
        <v>0.83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295" t="s">
        <v>25</v>
      </c>
      <c r="B17" s="296"/>
      <c r="C17" s="271">
        <f>(C5*C14)/C49</f>
        <v>351.6</v>
      </c>
      <c r="D17" s="125">
        <f>(D5*D9)/(((D9/D14)*D49)+((D9-(D9/D14))*(60/D12)))</f>
        <v>357.00000000000006</v>
      </c>
      <c r="E17" s="125">
        <f>(E5*E12)/60</f>
        <v>240.16666666666666</v>
      </c>
      <c r="F17" s="125">
        <f>(F5*F9)/(((F9/F14)*F49)+((F9-(F9/F14))*(60/F12)))</f>
        <v>624.44444444444446</v>
      </c>
      <c r="G17" s="125" t="s">
        <v>26</v>
      </c>
      <c r="H17" s="125">
        <f>(((H63-(H63/H63))*(H5*H44))+((H63/H63)*(H5*H45)))/((H63)*(60/H12))</f>
        <v>955.50000000000011</v>
      </c>
      <c r="I17" s="125">
        <f>(I5*I12)/60</f>
        <v>604</v>
      </c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297" t="s">
        <v>27</v>
      </c>
      <c r="B18" s="298"/>
      <c r="C18" s="44">
        <f>(C6*C14)/C49</f>
        <v>439.20000000000005</v>
      </c>
      <c r="D18" s="158">
        <f>(D6*D9)/(((D9/D14)*D49)+((D9-(D9/D14))*(60/D12)))</f>
        <v>446</v>
      </c>
      <c r="E18" s="158">
        <f>(E6*E12)/60</f>
        <v>300.66666666666669</v>
      </c>
      <c r="F18" s="158">
        <f>(F6*F9)/(((F9/F14)*F49)+((F9-(F9/F14))*(60/F12)))</f>
        <v>780</v>
      </c>
      <c r="G18" s="158" t="s">
        <v>26</v>
      </c>
      <c r="H18" s="158">
        <f>(((H63-(H63/H63))*(H6*H44))+((H63/H63)*(H6*H45)))/((H63)*(60/H12))</f>
        <v>1195.5</v>
      </c>
      <c r="I18" s="158">
        <f>(I6*I12)/60</f>
        <v>755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299" t="s">
        <v>28</v>
      </c>
      <c r="B19" s="300"/>
      <c r="C19" s="66">
        <f>(C5*C9) / (((C9/C14)*C49)+C15)</f>
        <v>285.08108108108104</v>
      </c>
      <c r="D19" s="274">
        <f>(D5*D9)/((((D9/D14)*D49)+((D9-(D9/D14))*(60/D12)))+D15)</f>
        <v>274.61538461538464</v>
      </c>
      <c r="E19" s="274">
        <f>(E5*E9) / ((E9/(E12/60))+E15)</f>
        <v>181.82965299684543</v>
      </c>
      <c r="F19" s="274">
        <f>(F5*F9)/((((F9/F14)*F49)+((F9-(F9/F14))*(60/F12)))+F15)</f>
        <v>471.60839160839163</v>
      </c>
      <c r="G19" s="274" t="s">
        <v>26</v>
      </c>
      <c r="H19" s="274">
        <f>(((H9-(H9/H63))*(H5*H44))+((H9/H63)*(H5*H45)))/(((H9)*(60/H12))+(H15))</f>
        <v>694.90909090909088</v>
      </c>
      <c r="I19" s="274">
        <f>(I5*20) / ((20/(I12/60))+I15)</f>
        <v>345.14285714285717</v>
      </c>
      <c r="J19" s="27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01" t="s">
        <v>29</v>
      </c>
      <c r="B20" s="302"/>
      <c r="C20" s="222">
        <f>(C6*C9) / (((C9/C14)*C49)+C15)</f>
        <v>356.10810810810813</v>
      </c>
      <c r="D20" s="162">
        <f>(D6*D9)/((((D9/D14)*D49)+((D9-(D9/D14))*(60/D12)))+D15)</f>
        <v>343.07692307692309</v>
      </c>
      <c r="E20" s="162">
        <f>(E6*E9) / ((E9/(E12/60))+E15)</f>
        <v>227.63406940063092</v>
      </c>
      <c r="F20" s="162">
        <f>(F6*F9)/((((F9/F14)*F49)+((F9-(F9/F14))*(60/F12)))+F15)</f>
        <v>589.09090909090912</v>
      </c>
      <c r="G20" s="162" t="s">
        <v>26</v>
      </c>
      <c r="H20" s="162">
        <f>(((H9-(H9/H63))*(H6*H44))+((H9/H63)*(H6*H45)))/(((H9)*(60/H12))+(H15))</f>
        <v>869.4545454545455</v>
      </c>
      <c r="I20" s="162">
        <f>(I6*20) / ((20/(I12/60))+I15)</f>
        <v>431.42857142857144</v>
      </c>
      <c r="J20" s="162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295" t="s">
        <v>30</v>
      </c>
      <c r="B21" s="296"/>
      <c r="C21" s="271">
        <f>(C5*C9) / (((C9/C14)*C49)+C16)</f>
        <v>311.15044247787608</v>
      </c>
      <c r="D21" s="125">
        <f>(D5*D9)/((((D9/D14)*D49)+((D9-(D9/D14))*(60/D12)))+D16)</f>
        <v>306.1749571183534</v>
      </c>
      <c r="E21" s="125">
        <f>(E5*E9) / ((E9/(E12/60))+E16)</f>
        <v>203.74690703428772</v>
      </c>
      <c r="F21" s="125">
        <f>(F5*F9)/((((F9/F14)*F49)+((F9-(F9/F14))*(60/F12)))+F16)</f>
        <v>528.94117647058829</v>
      </c>
      <c r="G21" s="125" t="s">
        <v>26</v>
      </c>
      <c r="H21" s="125">
        <f>(((H9-(H9/H63))*(H5*H44))+((H9/H63)*(H5*H45)))/(((H9)*(60/H12))+(H16))</f>
        <v>791.304347826087</v>
      </c>
      <c r="I21" s="125">
        <f>(I5*20) / ((20/(I12/60))+I16)</f>
        <v>426.85512367491162</v>
      </c>
      <c r="J21" s="125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297" t="s">
        <v>31</v>
      </c>
      <c r="B22" s="298"/>
      <c r="C22" s="44">
        <f>(C6*C9) / (((C9/C14)*C49)+C16)</f>
        <v>388.67256637168146</v>
      </c>
      <c r="D22" s="158">
        <f>(D6*D9)/((((D9/D14)*D49)+((D9-(D9/D14))*(60/D12)))+D16)</f>
        <v>382.50428816466552</v>
      </c>
      <c r="E22" s="158">
        <f>(E6*E9) / ((E9/(E12/60))+E16)</f>
        <v>255.07246376811591</v>
      </c>
      <c r="F22" s="158">
        <f>(F6*F9)/((((F9/F14)*F49)+((F9-(F9/F14))*(60/F12)))+F16)</f>
        <v>660.70588235294122</v>
      </c>
      <c r="G22" s="158" t="s">
        <v>26</v>
      </c>
      <c r="H22" s="158">
        <f>(((H9-(H9/H63))*(H6*H44))+((H9/H63)*(H6*H45)))/(((H9)*(60/H12))+(H16))</f>
        <v>990.06211180124217</v>
      </c>
      <c r="I22" s="158">
        <f>(I6*20) / ((20/(I12/60))+I16)</f>
        <v>533.56890459363956</v>
      </c>
      <c r="J22" s="158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19" t="s">
        <v>32</v>
      </c>
      <c r="B23" s="320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1" t="s">
        <v>33</v>
      </c>
      <c r="B24" s="322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23" t="s">
        <v>34</v>
      </c>
      <c r="B25" s="324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17">
        <v>1</v>
      </c>
      <c r="I25" s="117">
        <v>1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25" t="s">
        <v>37</v>
      </c>
      <c r="B26" s="326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22.5</v>
      </c>
      <c r="I26" s="176">
        <v>35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25" t="s">
        <v>38</v>
      </c>
      <c r="B27" s="326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8</v>
      </c>
      <c r="I27" s="176">
        <v>5</v>
      </c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25" t="s">
        <v>39</v>
      </c>
      <c r="B28" s="326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25" t="s">
        <v>40</v>
      </c>
      <c r="B29" s="326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2.9</v>
      </c>
      <c r="I29" s="176">
        <v>2.75</v>
      </c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25" t="s">
        <v>41</v>
      </c>
      <c r="B30" s="326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7</v>
      </c>
      <c r="I30" s="176">
        <v>4.0999999999999996</v>
      </c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25" t="s">
        <v>42</v>
      </c>
      <c r="B31" s="326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0.35</v>
      </c>
      <c r="I31" s="176">
        <v>0.95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25" t="s">
        <v>43</v>
      </c>
      <c r="B32" s="326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25" t="s">
        <v>44</v>
      </c>
      <c r="B33" s="326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4.25" customHeight="1" x14ac:dyDescent="0.2">
      <c r="A34" s="325" t="s">
        <v>45</v>
      </c>
      <c r="B34" s="326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15</v>
      </c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4.25" customHeight="1" x14ac:dyDescent="0.2">
      <c r="A35" s="325" t="s">
        <v>46</v>
      </c>
      <c r="B35" s="326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12.5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4.25" customHeight="1" x14ac:dyDescent="0.2">
      <c r="A36" s="325" t="s">
        <v>47</v>
      </c>
      <c r="B36" s="326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1.5</v>
      </c>
      <c r="I36" s="176">
        <v>1.6</v>
      </c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4.25" customHeight="1" x14ac:dyDescent="0.2">
      <c r="A37" s="325" t="s">
        <v>48</v>
      </c>
      <c r="B37" s="326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3.5</v>
      </c>
      <c r="I37" s="176">
        <v>3.6</v>
      </c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4.25" customHeight="1" x14ac:dyDescent="0.2">
      <c r="A38" s="325" t="s">
        <v>49</v>
      </c>
      <c r="B38" s="326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0.5</v>
      </c>
      <c r="I38" s="176">
        <v>1.25</v>
      </c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4.25" customHeight="1" x14ac:dyDescent="0.2">
      <c r="A39" s="325" t="s">
        <v>50</v>
      </c>
      <c r="B39" s="326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45</v>
      </c>
      <c r="I39" s="176">
        <v>25</v>
      </c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4.25" customHeight="1" x14ac:dyDescent="0.2">
      <c r="A40" s="325" t="s">
        <v>51</v>
      </c>
      <c r="B40" s="326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90</v>
      </c>
      <c r="I40" s="176">
        <v>100</v>
      </c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25" t="s">
        <v>52</v>
      </c>
      <c r="B41" s="326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25" t="s">
        <v>54</v>
      </c>
      <c r="B42" s="326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25" t="s">
        <v>55</v>
      </c>
      <c r="B43" s="326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27" t="s">
        <v>56</v>
      </c>
      <c r="B44" s="328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>
        <v>1</v>
      </c>
      <c r="I44" s="128" t="s">
        <v>53</v>
      </c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27" t="s">
        <v>57</v>
      </c>
      <c r="B45" s="328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>
        <v>5</v>
      </c>
      <c r="I45" s="128" t="s">
        <v>53</v>
      </c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29" t="s">
        <v>58</v>
      </c>
      <c r="B46" s="33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 t="s">
        <v>53</v>
      </c>
      <c r="I46" s="40" t="s">
        <v>53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29" t="s">
        <v>59</v>
      </c>
      <c r="B47" s="33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>
        <v>5</v>
      </c>
      <c r="I47" s="40" t="s">
        <v>53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31" t="s">
        <v>60</v>
      </c>
      <c r="B48" s="332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33" t="s">
        <v>62</v>
      </c>
      <c r="B49" s="334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0.15</v>
      </c>
      <c r="I49" s="218">
        <v>0.15</v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35" t="s">
        <v>63</v>
      </c>
      <c r="B50" s="33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35" t="s">
        <v>64</v>
      </c>
      <c r="B51" s="33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33" t="s">
        <v>65</v>
      </c>
      <c r="B52" s="334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33" t="s">
        <v>66</v>
      </c>
      <c r="B53" s="334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29" t="s">
        <v>67</v>
      </c>
      <c r="B54" s="33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29" t="s">
        <v>69</v>
      </c>
      <c r="B55" s="330"/>
      <c r="C55" s="79">
        <v>2.5</v>
      </c>
      <c r="D55" s="40">
        <v>2.5</v>
      </c>
      <c r="E55" s="40">
        <v>2.5</v>
      </c>
      <c r="F55" s="40">
        <v>2.5</v>
      </c>
      <c r="G55" s="40">
        <v>2.5</v>
      </c>
      <c r="H55" s="40" t="s">
        <v>70</v>
      </c>
      <c r="I55" s="40">
        <v>2.5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27" t="s">
        <v>71</v>
      </c>
      <c r="B56" s="328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27" t="s">
        <v>73</v>
      </c>
      <c r="B57" s="328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29" t="s">
        <v>75</v>
      </c>
      <c r="B58" s="33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33" t="s">
        <v>76</v>
      </c>
      <c r="B59" s="337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 t="s">
        <v>53</v>
      </c>
      <c r="I59" s="107">
        <v>0</v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29" t="s">
        <v>77</v>
      </c>
      <c r="B60" s="33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29" t="s">
        <v>78</v>
      </c>
      <c r="B61" s="33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38" t="s">
        <v>79</v>
      </c>
      <c r="B62" s="339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38" t="s">
        <v>247</v>
      </c>
      <c r="B63" s="339"/>
      <c r="C63" s="119" t="s">
        <v>53</v>
      </c>
      <c r="D63" s="38" t="s">
        <v>53</v>
      </c>
      <c r="E63" s="38" t="s">
        <v>53</v>
      </c>
      <c r="F63" s="38" t="s">
        <v>53</v>
      </c>
      <c r="G63" s="38" t="s">
        <v>53</v>
      </c>
      <c r="H63" s="38">
        <v>8</v>
      </c>
      <c r="I63" s="38" t="s">
        <v>53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 x14ac:dyDescent="0.2">
      <c r="A64" s="329" t="s">
        <v>248</v>
      </c>
      <c r="B64" s="330"/>
      <c r="C64" s="79" t="s">
        <v>53</v>
      </c>
      <c r="D64" s="40" t="s">
        <v>53</v>
      </c>
      <c r="E64" s="40" t="s">
        <v>53</v>
      </c>
      <c r="F64" s="40" t="s">
        <v>53</v>
      </c>
      <c r="G64" s="40" t="s">
        <v>53</v>
      </c>
      <c r="H64" s="40">
        <v>5</v>
      </c>
      <c r="I64" s="40" t="s">
        <v>53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" customHeight="1" x14ac:dyDescent="0.2">
      <c r="A65" s="329" t="s">
        <v>249</v>
      </c>
      <c r="B65" s="330"/>
      <c r="C65" s="79" t="s">
        <v>53</v>
      </c>
      <c r="D65" s="40" t="s">
        <v>53</v>
      </c>
      <c r="E65" s="40" t="s">
        <v>53</v>
      </c>
      <c r="F65" s="40" t="s">
        <v>53</v>
      </c>
      <c r="G65" s="40" t="s">
        <v>53</v>
      </c>
      <c r="H65" s="40">
        <v>5</v>
      </c>
      <c r="I65" s="40" t="s">
        <v>53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" customHeight="1" x14ac:dyDescent="0.2">
      <c r="A66" s="340"/>
      <c r="B66" s="340"/>
      <c r="C66" s="286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" customHeight="1" x14ac:dyDescent="0.2">
      <c r="A67" s="341" t="s">
        <v>80</v>
      </c>
      <c r="B67" s="342"/>
      <c r="C67" s="165" t="s">
        <v>81</v>
      </c>
      <c r="D67" s="193" t="s">
        <v>82</v>
      </c>
      <c r="E67" s="193" t="s">
        <v>83</v>
      </c>
      <c r="F67" s="193" t="s">
        <v>84</v>
      </c>
      <c r="G67" s="193" t="s">
        <v>85</v>
      </c>
      <c r="H67" s="202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" customHeight="1" x14ac:dyDescent="0.2">
      <c r="A68" s="388" t="s">
        <v>86</v>
      </c>
      <c r="B68" s="63" t="s">
        <v>87</v>
      </c>
      <c r="C68" s="238">
        <v>0.15</v>
      </c>
      <c r="D68" s="43">
        <v>0.2</v>
      </c>
      <c r="E68" s="43">
        <v>0.25</v>
      </c>
      <c r="F68" s="43">
        <v>0.3</v>
      </c>
      <c r="G68" s="43">
        <v>0.35</v>
      </c>
      <c r="H68" s="176"/>
      <c r="I68" s="202"/>
      <c r="J68" s="202"/>
      <c r="K68" s="202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" customHeight="1" x14ac:dyDescent="0.2">
      <c r="A69" s="388"/>
      <c r="B69" s="63" t="s">
        <v>88</v>
      </c>
      <c r="C69" s="238">
        <v>0.15</v>
      </c>
      <c r="D69" s="43">
        <v>0.2</v>
      </c>
      <c r="E69" s="43">
        <v>0.25</v>
      </c>
      <c r="F69" s="43">
        <v>0.3</v>
      </c>
      <c r="G69" s="43">
        <v>0.35</v>
      </c>
      <c r="H69" s="176"/>
      <c r="I69" s="202"/>
      <c r="J69" s="202"/>
      <c r="K69" s="202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" customHeight="1" x14ac:dyDescent="0.2">
      <c r="A70" s="388"/>
      <c r="B70" s="63" t="s">
        <v>89</v>
      </c>
      <c r="C70" s="238">
        <v>-0.6</v>
      </c>
      <c r="D70" s="43">
        <v>-0.56999999999999995</v>
      </c>
      <c r="E70" s="43">
        <v>-0.74</v>
      </c>
      <c r="F70" s="43">
        <v>-0.81</v>
      </c>
      <c r="G70" s="43">
        <v>-0.9</v>
      </c>
      <c r="H70" s="176"/>
      <c r="I70" s="202"/>
      <c r="J70" s="202"/>
      <c r="K70" s="202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" customHeight="1" x14ac:dyDescent="0.2">
      <c r="A71" s="136" t="s">
        <v>90</v>
      </c>
      <c r="B71" s="89" t="s">
        <v>91</v>
      </c>
      <c r="C71" s="41">
        <v>0.25</v>
      </c>
      <c r="D71" s="154">
        <v>0.3</v>
      </c>
      <c r="E71" s="154">
        <v>0.35</v>
      </c>
      <c r="F71" s="154">
        <v>0.4</v>
      </c>
      <c r="G71" s="154">
        <v>0.45</v>
      </c>
      <c r="H71" s="17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" customHeight="1" x14ac:dyDescent="0.2">
      <c r="A72" s="12" t="s">
        <v>92</v>
      </c>
      <c r="B72" s="63" t="s">
        <v>93</v>
      </c>
      <c r="C72" s="238">
        <v>0.15</v>
      </c>
      <c r="D72" s="43">
        <v>0.17499999999999999</v>
      </c>
      <c r="E72" s="43">
        <v>0.2</v>
      </c>
      <c r="F72" s="43">
        <v>0.22500000000000001</v>
      </c>
      <c r="G72" s="43">
        <v>0.25</v>
      </c>
      <c r="H72" s="176"/>
      <c r="I72" s="202"/>
      <c r="J72" s="202"/>
      <c r="K72" s="202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" customHeight="1" x14ac:dyDescent="0.2">
      <c r="A73" s="136" t="s">
        <v>170</v>
      </c>
      <c r="B73" s="89" t="s">
        <v>132</v>
      </c>
      <c r="C73" s="41">
        <v>0.4</v>
      </c>
      <c r="D73" s="154">
        <v>0.5</v>
      </c>
      <c r="E73" s="154">
        <v>0.6</v>
      </c>
      <c r="F73" s="154">
        <v>0.7</v>
      </c>
      <c r="G73" s="154">
        <v>0.8</v>
      </c>
      <c r="H73" s="17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" customHeight="1" x14ac:dyDescent="0.2">
      <c r="A74" s="12" t="s">
        <v>136</v>
      </c>
      <c r="B74" s="63" t="s">
        <v>97</v>
      </c>
      <c r="C74" s="238">
        <v>-0.5</v>
      </c>
      <c r="D74" s="43">
        <v>-0.6</v>
      </c>
      <c r="E74" s="43">
        <v>-0.7</v>
      </c>
      <c r="F74" s="43">
        <v>-0.8</v>
      </c>
      <c r="G74" s="43">
        <v>-0.9</v>
      </c>
      <c r="H74" s="176"/>
      <c r="I74" s="202"/>
      <c r="J74" s="202"/>
      <c r="K74" s="202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" customHeight="1" x14ac:dyDescent="0.2">
      <c r="A75" s="344"/>
      <c r="B75" s="344"/>
      <c r="C75" s="159"/>
      <c r="D75" s="181"/>
      <c r="E75" s="181"/>
      <c r="F75" s="181"/>
      <c r="G75" s="181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5" customHeight="1" x14ac:dyDescent="0.2">
      <c r="A76" s="345"/>
      <c r="B76" s="346"/>
      <c r="C76" s="347"/>
      <c r="D76" s="347"/>
      <c r="E76" s="347"/>
      <c r="F76" s="347"/>
      <c r="G76" s="347"/>
      <c r="H76" s="347"/>
      <c r="I76" s="347"/>
      <c r="J76" s="347"/>
      <c r="K76" s="347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</row>
    <row r="77" spans="1:26" ht="15" customHeight="1" x14ac:dyDescent="0.2">
      <c r="A77" s="349" t="s">
        <v>104</v>
      </c>
      <c r="B77" s="350"/>
      <c r="C77" s="253" t="s">
        <v>105</v>
      </c>
      <c r="D77" s="48" t="s">
        <v>106</v>
      </c>
      <c r="E77" s="28" t="s">
        <v>107</v>
      </c>
      <c r="F77" s="28" t="s">
        <v>108</v>
      </c>
      <c r="G77" s="28" t="s">
        <v>109</v>
      </c>
      <c r="H77" s="227" t="s">
        <v>111</v>
      </c>
      <c r="I77" s="137" t="s">
        <v>112</v>
      </c>
      <c r="J77" s="137" t="s">
        <v>113</v>
      </c>
      <c r="K77" s="137" t="s">
        <v>114</v>
      </c>
      <c r="L77" s="137" t="s">
        <v>115</v>
      </c>
      <c r="M77" s="23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">
      <c r="A78" s="293"/>
      <c r="B78" s="294"/>
      <c r="C78" s="209"/>
      <c r="D78" s="276"/>
      <c r="E78" s="265"/>
      <c r="F78" s="90"/>
      <c r="G78" s="90"/>
      <c r="H78" s="90"/>
      <c r="I78" s="171"/>
      <c r="J78" s="138"/>
      <c r="K78" s="171"/>
      <c r="L78" s="17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5" customHeight="1" x14ac:dyDescent="0.2">
      <c r="A79" s="295" t="s">
        <v>9</v>
      </c>
      <c r="B79" s="296"/>
      <c r="C79" s="271">
        <v>0.5</v>
      </c>
      <c r="D79" s="125">
        <v>0.6</v>
      </c>
      <c r="E79" s="125">
        <v>1.5</v>
      </c>
      <c r="F79" s="125">
        <v>0.65</v>
      </c>
      <c r="G79" s="125">
        <v>0.5</v>
      </c>
      <c r="H79" s="125">
        <v>1.25</v>
      </c>
      <c r="I79" s="125">
        <v>0.75</v>
      </c>
      <c r="J79" s="170">
        <v>1.5</v>
      </c>
      <c r="K79" s="170">
        <v>1.5</v>
      </c>
      <c r="L79" s="170">
        <v>0.6</v>
      </c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04"/>
    </row>
    <row r="80" spans="1:26" ht="15" customHeight="1" x14ac:dyDescent="0.2">
      <c r="A80" s="297" t="s">
        <v>10</v>
      </c>
      <c r="B80" s="298"/>
      <c r="C80" s="44">
        <v>0.2</v>
      </c>
      <c r="D80" s="158">
        <v>0.25</v>
      </c>
      <c r="E80" s="158">
        <v>0.9</v>
      </c>
      <c r="F80" s="158">
        <v>0.35</v>
      </c>
      <c r="G80" s="158">
        <v>0.2</v>
      </c>
      <c r="H80" s="158">
        <v>0.7</v>
      </c>
      <c r="I80" s="158">
        <v>0.35</v>
      </c>
      <c r="J80" s="103">
        <v>0.9</v>
      </c>
      <c r="K80" s="103">
        <v>0.9</v>
      </c>
      <c r="L80" s="103">
        <v>0.25</v>
      </c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83"/>
    </row>
    <row r="81" spans="1:26" ht="15" customHeight="1" x14ac:dyDescent="0.2">
      <c r="A81" s="299" t="s">
        <v>11</v>
      </c>
      <c r="B81" s="300"/>
      <c r="C81" s="66">
        <v>58.8</v>
      </c>
      <c r="D81" s="274">
        <v>114.8</v>
      </c>
      <c r="E81" s="274">
        <v>56.6</v>
      </c>
      <c r="F81" s="274">
        <v>276.10000000000002</v>
      </c>
      <c r="G81" s="274">
        <v>420.2</v>
      </c>
      <c r="H81" s="274">
        <v>872.1</v>
      </c>
      <c r="I81" s="274">
        <v>350.9</v>
      </c>
      <c r="J81" s="35">
        <v>375.2</v>
      </c>
      <c r="K81" s="35">
        <v>72.099999999999994</v>
      </c>
      <c r="L81" s="35">
        <v>42.4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179"/>
    </row>
    <row r="82" spans="1:26" ht="15" customHeight="1" x14ac:dyDescent="0.2">
      <c r="A82" s="301" t="s">
        <v>12</v>
      </c>
      <c r="B82" s="302"/>
      <c r="C82" s="222">
        <v>73.5</v>
      </c>
      <c r="D82" s="162">
        <v>143.5</v>
      </c>
      <c r="E82" s="162">
        <v>71.099999999999994</v>
      </c>
      <c r="F82" s="162">
        <v>345.1</v>
      </c>
      <c r="G82" s="162">
        <v>490</v>
      </c>
      <c r="H82" s="162">
        <v>1090.0999999999999</v>
      </c>
      <c r="I82" s="162">
        <v>438.7</v>
      </c>
      <c r="J82" s="68">
        <v>469</v>
      </c>
      <c r="K82" s="68">
        <v>90.1</v>
      </c>
      <c r="L82" s="68">
        <v>53.1</v>
      </c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129"/>
    </row>
    <row r="83" spans="1:26" ht="15" customHeight="1" x14ac:dyDescent="0.2">
      <c r="A83" s="295" t="s">
        <v>13</v>
      </c>
      <c r="B83" s="296"/>
      <c r="C83" s="271">
        <f>(C81*C89)*C90</f>
        <v>58.8</v>
      </c>
      <c r="D83" s="125">
        <f>(D81*D89)*D90</f>
        <v>114.8</v>
      </c>
      <c r="E83" s="125">
        <f>(((E81*E89)*E90)*E122)*E141</f>
        <v>339.6</v>
      </c>
      <c r="F83" s="125">
        <f>(F81*F89)*F90</f>
        <v>276.10000000000002</v>
      </c>
      <c r="G83" s="125">
        <f>G81*G89</f>
        <v>420.2</v>
      </c>
      <c r="H83" s="125">
        <v>872.1</v>
      </c>
      <c r="I83" s="125">
        <f>(I81*I89)*I90</f>
        <v>350.9</v>
      </c>
      <c r="J83" s="125">
        <f>(J81*J89)*J90</f>
        <v>375.2</v>
      </c>
      <c r="K83" s="125">
        <f>(K81*K89)*K90</f>
        <v>432.59999999999997</v>
      </c>
      <c r="L83" s="125">
        <f>(L81*L89)*L90</f>
        <v>42.4</v>
      </c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04"/>
    </row>
    <row r="84" spans="1:26" ht="15" customHeight="1" x14ac:dyDescent="0.2">
      <c r="A84" s="297" t="s">
        <v>14</v>
      </c>
      <c r="B84" s="298"/>
      <c r="C84" s="44">
        <f>(C82*C89)*C90</f>
        <v>73.5</v>
      </c>
      <c r="D84" s="158">
        <f>(D82*D89)*D90</f>
        <v>143.5</v>
      </c>
      <c r="E84" s="158">
        <f>(((E82*E89)*E90)*E122)*E141</f>
        <v>426.59999999999997</v>
      </c>
      <c r="F84" s="158">
        <f>(F82*F89)*F90</f>
        <v>345.1</v>
      </c>
      <c r="G84" s="158">
        <f>G82*G89</f>
        <v>490</v>
      </c>
      <c r="H84" s="158">
        <v>1090.0999999999999</v>
      </c>
      <c r="I84" s="158">
        <f>(I82*I89)*I90</f>
        <v>438.7</v>
      </c>
      <c r="J84" s="158">
        <f>(J82*J89)*J90</f>
        <v>469</v>
      </c>
      <c r="K84" s="158">
        <f>(K82*K89)*K90</f>
        <v>540.59999999999991</v>
      </c>
      <c r="L84" s="158">
        <f>(L82*L89)*L90</f>
        <v>53.1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83"/>
    </row>
    <row r="85" spans="1:26" ht="15" customHeight="1" x14ac:dyDescent="0.2">
      <c r="A85" s="303" t="s">
        <v>15</v>
      </c>
      <c r="B85" s="304"/>
      <c r="C85" s="82">
        <v>15</v>
      </c>
      <c r="D85" s="169">
        <v>12</v>
      </c>
      <c r="E85" s="169">
        <v>18</v>
      </c>
      <c r="F85" s="169">
        <v>6</v>
      </c>
      <c r="G85" s="169">
        <v>3</v>
      </c>
      <c r="H85" s="169">
        <v>1</v>
      </c>
      <c r="I85" s="169">
        <v>4</v>
      </c>
      <c r="J85" s="151">
        <v>4</v>
      </c>
      <c r="K85" s="151">
        <v>4</v>
      </c>
      <c r="L85" s="151">
        <v>18</v>
      </c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5" customHeight="1" x14ac:dyDescent="0.2">
      <c r="A86" s="305" t="s">
        <v>17</v>
      </c>
      <c r="B86" s="306"/>
      <c r="C86" s="149">
        <v>90</v>
      </c>
      <c r="D86" s="243">
        <v>72</v>
      </c>
      <c r="E86" s="243">
        <v>72</v>
      </c>
      <c r="F86" s="243">
        <v>30</v>
      </c>
      <c r="G86" s="243">
        <v>12</v>
      </c>
      <c r="H86" s="243">
        <v>15</v>
      </c>
      <c r="I86" s="243">
        <v>16</v>
      </c>
      <c r="J86" s="234">
        <v>20</v>
      </c>
      <c r="K86" s="234">
        <v>24</v>
      </c>
      <c r="L86" s="234">
        <v>180</v>
      </c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spans="1:26" ht="15" customHeight="1" x14ac:dyDescent="0.2">
      <c r="A87" s="307" t="s">
        <v>19</v>
      </c>
      <c r="B87" s="308"/>
      <c r="C87" s="60">
        <v>112</v>
      </c>
      <c r="D87" s="224">
        <v>90</v>
      </c>
      <c r="E87" s="224">
        <v>90</v>
      </c>
      <c r="F87" s="224">
        <v>40</v>
      </c>
      <c r="G87" s="224">
        <v>24</v>
      </c>
      <c r="H87" s="224">
        <v>25</v>
      </c>
      <c r="I87" s="224">
        <v>26</v>
      </c>
      <c r="J87" s="215">
        <v>30</v>
      </c>
      <c r="K87" s="215">
        <v>36</v>
      </c>
      <c r="L87" s="215">
        <v>225</v>
      </c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</row>
    <row r="88" spans="1:26" ht="15" customHeight="1" x14ac:dyDescent="0.2">
      <c r="A88" s="309" t="s">
        <v>20</v>
      </c>
      <c r="B88" s="310"/>
      <c r="C88" s="111">
        <v>500</v>
      </c>
      <c r="D88" s="178">
        <v>250</v>
      </c>
      <c r="E88" s="178">
        <v>550</v>
      </c>
      <c r="F88" s="178">
        <v>100</v>
      </c>
      <c r="G88" s="178">
        <v>40</v>
      </c>
      <c r="H88" s="178">
        <v>60</v>
      </c>
      <c r="I88" s="178">
        <v>100</v>
      </c>
      <c r="J88" s="207">
        <v>80</v>
      </c>
      <c r="K88" s="207">
        <v>75</v>
      </c>
      <c r="L88" s="207">
        <v>400</v>
      </c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spans="1:26" ht="15" customHeight="1" x14ac:dyDescent="0.2">
      <c r="A89" s="311" t="s">
        <v>21</v>
      </c>
      <c r="B89" s="312"/>
      <c r="C89" s="174">
        <v>1</v>
      </c>
      <c r="D89" s="64">
        <v>1</v>
      </c>
      <c r="E89" s="64">
        <v>1</v>
      </c>
      <c r="F89" s="64">
        <v>1</v>
      </c>
      <c r="G89" s="64">
        <v>1</v>
      </c>
      <c r="H89" s="64">
        <v>1</v>
      </c>
      <c r="I89" s="64">
        <v>1</v>
      </c>
      <c r="J89" s="245">
        <v>1</v>
      </c>
      <c r="K89" s="245">
        <v>6</v>
      </c>
      <c r="L89" s="245">
        <v>1</v>
      </c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</row>
    <row r="90" spans="1:26" ht="15" customHeight="1" x14ac:dyDescent="0.2">
      <c r="A90" s="313" t="s">
        <v>22</v>
      </c>
      <c r="B90" s="314"/>
      <c r="C90" s="251">
        <v>1</v>
      </c>
      <c r="D90" s="30">
        <v>1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204">
        <v>1</v>
      </c>
      <c r="K90" s="204">
        <v>1</v>
      </c>
      <c r="L90" s="204">
        <v>1</v>
      </c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" customHeight="1" x14ac:dyDescent="0.2">
      <c r="A91" s="315" t="s">
        <v>23</v>
      </c>
      <c r="B91" s="316"/>
      <c r="C91" s="87">
        <v>0.7</v>
      </c>
      <c r="D91" s="256">
        <v>1.5</v>
      </c>
      <c r="E91" s="256">
        <v>1.5</v>
      </c>
      <c r="F91" s="256">
        <v>1.5</v>
      </c>
      <c r="G91" s="256">
        <v>1.5</v>
      </c>
      <c r="H91" s="256">
        <v>1.5</v>
      </c>
      <c r="I91" s="256">
        <v>1.5</v>
      </c>
      <c r="J91" s="124">
        <v>1.5</v>
      </c>
      <c r="K91" s="124">
        <v>1.5</v>
      </c>
      <c r="L91" s="124">
        <v>1.5</v>
      </c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 ht="15" customHeight="1" x14ac:dyDescent="0.2">
      <c r="A92" s="317" t="s">
        <v>24</v>
      </c>
      <c r="B92" s="318"/>
      <c r="C92" s="186">
        <v>0.39</v>
      </c>
      <c r="D92" s="200">
        <v>0.84</v>
      </c>
      <c r="E92" s="200">
        <v>0.84</v>
      </c>
      <c r="F92" s="200">
        <v>0.84</v>
      </c>
      <c r="G92" s="200">
        <v>0.84</v>
      </c>
      <c r="H92" s="200">
        <v>0.84</v>
      </c>
      <c r="I92" s="200">
        <v>0.84</v>
      </c>
      <c r="J92" s="26">
        <v>0.84</v>
      </c>
      <c r="K92" s="26">
        <v>0.84</v>
      </c>
      <c r="L92" s="26">
        <v>0.84</v>
      </c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" customHeight="1" x14ac:dyDescent="0.2">
      <c r="A93" s="295" t="s">
        <v>25</v>
      </c>
      <c r="B93" s="296"/>
      <c r="C93" s="271">
        <f>(C81*C88)/60</f>
        <v>490</v>
      </c>
      <c r="D93" s="125">
        <f>(D81*D88)/60</f>
        <v>478.33333333333331</v>
      </c>
      <c r="E93" s="125">
        <f>(E81*E88)/60</f>
        <v>518.83333333333337</v>
      </c>
      <c r="F93" s="125">
        <f>(F81*F88)/60</f>
        <v>460.16666666666674</v>
      </c>
      <c r="G93" s="125">
        <f>(G81*G88)/60</f>
        <v>280.13333333333333</v>
      </c>
      <c r="H93" s="125" t="s">
        <v>116</v>
      </c>
      <c r="I93" s="125">
        <f>(I81*I88)/60</f>
        <v>584.83333333333337</v>
      </c>
      <c r="J93" s="170">
        <f>(J81*J88)/60</f>
        <v>500.26666666666665</v>
      </c>
      <c r="K93" s="170">
        <f>((K81*K89)*K88)/60</f>
        <v>540.74999999999989</v>
      </c>
      <c r="L93" s="170">
        <f>(L81*L88)/60</f>
        <v>282.66666666666669</v>
      </c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04"/>
    </row>
    <row r="94" spans="1:26" ht="15" customHeight="1" x14ac:dyDescent="0.2">
      <c r="A94" s="297" t="s">
        <v>27</v>
      </c>
      <c r="B94" s="298"/>
      <c r="C94" s="44">
        <f>(C82*C88)/60</f>
        <v>612.5</v>
      </c>
      <c r="D94" s="158">
        <f>(D82*D88)/60</f>
        <v>597.91666666666663</v>
      </c>
      <c r="E94" s="158">
        <f>(E82*E88)/60</f>
        <v>651.75</v>
      </c>
      <c r="F94" s="158">
        <f>(F82*F88)/60</f>
        <v>575.16666666666663</v>
      </c>
      <c r="G94" s="158">
        <f>(G82*G88)/60</f>
        <v>326.66666666666669</v>
      </c>
      <c r="H94" s="158" t="s">
        <v>116</v>
      </c>
      <c r="I94" s="158">
        <f>(I82*I88)/60</f>
        <v>731.16666666666663</v>
      </c>
      <c r="J94" s="103">
        <f>(J82*J88)/60</f>
        <v>625.33333333333337</v>
      </c>
      <c r="K94" s="103">
        <f>((K82*K89)*K88)/60</f>
        <v>675.74999999999989</v>
      </c>
      <c r="L94" s="103">
        <f>(L82*L88)/60</f>
        <v>354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83"/>
    </row>
    <row r="95" spans="1:26" ht="15" customHeight="1" x14ac:dyDescent="0.2">
      <c r="A95" s="299" t="s">
        <v>28</v>
      </c>
      <c r="B95" s="300"/>
      <c r="C95" s="66">
        <f>(C81*C85) / ((C85/(C88/60))+C91)</f>
        <v>352.8</v>
      </c>
      <c r="D95" s="274">
        <f>(D81*D85) / ((D85/(D88/60))+D91)</f>
        <v>314.52054794520546</v>
      </c>
      <c r="E95" s="274">
        <f>(E81*E85) / ((E85/(E88/60))+E91)</f>
        <v>294.14173228346459</v>
      </c>
      <c r="F95" s="274">
        <f>(F81*F85) / ((F85/(F88/60))+F91)</f>
        <v>324.82352941176475</v>
      </c>
      <c r="G95" s="274">
        <f>(G81*G85) / (((60/G88)*G85)+G91)</f>
        <v>210.1</v>
      </c>
      <c r="H95" s="274">
        <f>(H81*H85) / ((H85/(H88/60))+H91)</f>
        <v>348.84000000000003</v>
      </c>
      <c r="I95" s="274">
        <f>(I81*I85) / ((I85/(I88/60))+I91)</f>
        <v>359.89743589743586</v>
      </c>
      <c r="J95" s="274">
        <f>(J81*J85) / ((J85/(J88/60))+J91)</f>
        <v>333.51111111111112</v>
      </c>
      <c r="K95" s="35">
        <f>((K81*6)*K85) / ((K85/(K88/60))+K91)</f>
        <v>368.17021276595739</v>
      </c>
      <c r="L95" s="35">
        <f>(L81*L85) / ((L85/(L88/60))+L91)</f>
        <v>181.71428571428572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179"/>
    </row>
    <row r="96" spans="1:26" ht="15" customHeight="1" x14ac:dyDescent="0.2">
      <c r="A96" s="301" t="s">
        <v>29</v>
      </c>
      <c r="B96" s="302"/>
      <c r="C96" s="222">
        <f>(C82*C85) / ((C85/(C88/60))+C91)</f>
        <v>441</v>
      </c>
      <c r="D96" s="162">
        <f>(D82*D85) / ((D85/(D88/60))+D91)</f>
        <v>393.15068493150687</v>
      </c>
      <c r="E96" s="162">
        <f>(E82*E85) / ((E85/(E88/60))+E91)</f>
        <v>369.49606299212593</v>
      </c>
      <c r="F96" s="162">
        <f>(F82*F85) / ((F85/(F88/60))+F91)</f>
        <v>406.00000000000011</v>
      </c>
      <c r="G96" s="162">
        <f>(G82*G85) / (((60/G88)*G85)+G91)</f>
        <v>245</v>
      </c>
      <c r="H96" s="162">
        <f>(H82*H85) / ((H85/(H88/60))+H91)</f>
        <v>436.03999999999996</v>
      </c>
      <c r="I96" s="162">
        <f>(I82*I85) / ((I85/(I88/60))+I91)</f>
        <v>449.94871794871796</v>
      </c>
      <c r="J96" s="162">
        <f>(J82*J85) / ((J85/(J88/60))+J91)</f>
        <v>416.88888888888891</v>
      </c>
      <c r="K96" s="68">
        <f>((K82*6)*K85) / ((K85/(K88/60))+K91)</f>
        <v>460.08510638297861</v>
      </c>
      <c r="L96" s="68">
        <f>(L82*L85) / ((L85/(L88/60))+L91)</f>
        <v>227.57142857142861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129"/>
    </row>
    <row r="97" spans="1:26" ht="15" customHeight="1" x14ac:dyDescent="0.2">
      <c r="A97" s="295" t="s">
        <v>30</v>
      </c>
      <c r="B97" s="296"/>
      <c r="C97" s="271">
        <f>(C81*C85) / ((C85/(C88/60))+C92)</f>
        <v>402.7397260273973</v>
      </c>
      <c r="D97" s="125">
        <f>(D81*D85) / ((D85/(D88/60))+D92)</f>
        <v>370.32258064516128</v>
      </c>
      <c r="E97" s="125">
        <f>(E81*E85) / ((E85/(E88/60))+E92)</f>
        <v>363.38521400778211</v>
      </c>
      <c r="F97" s="125">
        <f>(F81*F85) / ((F85/(F88/60))+F92)</f>
        <v>373.10810810810818</v>
      </c>
      <c r="G97" s="125">
        <f>(G81*G85) / (((60/G88)*G85)+G92)</f>
        <v>236.06741573033707</v>
      </c>
      <c r="H97" s="125">
        <f>(H81*H85) / ((H85/(H88/60))+H92)</f>
        <v>473.96739130434787</v>
      </c>
      <c r="I97" s="125">
        <f>(I81*I85) / ((I85/(I88/60))+I92)</f>
        <v>433.20987654320987</v>
      </c>
      <c r="J97" s="125">
        <f>(J81*J85) / ((J85/(J88/60))+J92)</f>
        <v>390.83333333333331</v>
      </c>
      <c r="K97" s="170">
        <f>((K81*6)*K85) / ((K85/(K88/60))+K92)</f>
        <v>428.31683168316829</v>
      </c>
      <c r="L97" s="170">
        <f>(L81*L85) / ((L85/(L88/60))+L92)</f>
        <v>215.59322033898306</v>
      </c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04"/>
    </row>
    <row r="98" spans="1:26" ht="15" customHeight="1" x14ac:dyDescent="0.2">
      <c r="A98" s="297" t="s">
        <v>31</v>
      </c>
      <c r="B98" s="298"/>
      <c r="C98" s="44">
        <f>(C82*C85) / ((C85/(C88/60))+C92)</f>
        <v>503.42465753424659</v>
      </c>
      <c r="D98" s="158">
        <f>(D82*D85) / ((D85/(D88/60))+D92)</f>
        <v>462.90322580645164</v>
      </c>
      <c r="E98" s="158">
        <f>(E82*E85) / ((E85/(E88/60))+E92)</f>
        <v>456.47859922178986</v>
      </c>
      <c r="F98" s="158">
        <f>(F82*F85) / ((F85/(F88/60))+F92)</f>
        <v>466.35135135135147</v>
      </c>
      <c r="G98" s="158">
        <f>(G82*G85) / (((60/G88)*G85)+G92)</f>
        <v>275.28089887640448</v>
      </c>
      <c r="H98" s="158">
        <f>(H82*H85) / ((H85/(H88/60))+H92)</f>
        <v>592.445652173913</v>
      </c>
      <c r="I98" s="158">
        <f>(I82*I85) / ((I85/(I88/60))+I92)</f>
        <v>541.60493827160496</v>
      </c>
      <c r="J98" s="158">
        <f>(J82*J85) / ((J85/(J88/60))+J92)</f>
        <v>488.54166666666669</v>
      </c>
      <c r="K98" s="103">
        <f>((K82*6)*K85) / ((K85/(K88/60))+K92)</f>
        <v>535.2475247524751</v>
      </c>
      <c r="L98" s="103">
        <f>(L82*L85) / ((L85/(L88/60))+L92)</f>
        <v>270.00000000000006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83"/>
    </row>
    <row r="99" spans="1:26" ht="15" customHeight="1" x14ac:dyDescent="0.2">
      <c r="A99" s="319" t="s">
        <v>32</v>
      </c>
      <c r="B99" s="320"/>
      <c r="C99" s="279">
        <v>1</v>
      </c>
      <c r="D99" s="190">
        <v>1</v>
      </c>
      <c r="E99" s="190">
        <v>1</v>
      </c>
      <c r="F99" s="190">
        <v>1</v>
      </c>
      <c r="G99" s="34">
        <v>5</v>
      </c>
      <c r="H99" s="190" t="s">
        <v>35</v>
      </c>
      <c r="I99" s="190">
        <v>1</v>
      </c>
      <c r="J99" s="190">
        <v>1</v>
      </c>
      <c r="K99" s="34">
        <v>1.5</v>
      </c>
      <c r="L99" s="190">
        <v>1</v>
      </c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5" customHeight="1" x14ac:dyDescent="0.2">
      <c r="A100" s="321" t="s">
        <v>33</v>
      </c>
      <c r="B100" s="322"/>
      <c r="C100" s="184">
        <v>1</v>
      </c>
      <c r="D100" s="58">
        <v>1</v>
      </c>
      <c r="E100" s="58">
        <v>1</v>
      </c>
      <c r="F100" s="58">
        <v>1</v>
      </c>
      <c r="G100" s="226">
        <v>5</v>
      </c>
      <c r="H100" s="58" t="s">
        <v>35</v>
      </c>
      <c r="I100" s="58">
        <v>1</v>
      </c>
      <c r="J100" s="58">
        <v>1</v>
      </c>
      <c r="K100" s="226">
        <v>1.5</v>
      </c>
      <c r="L100" s="58">
        <v>1</v>
      </c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" customHeight="1" x14ac:dyDescent="0.2">
      <c r="A101" s="323" t="s">
        <v>34</v>
      </c>
      <c r="B101" s="324"/>
      <c r="C101" s="290">
        <v>1</v>
      </c>
      <c r="D101" s="117">
        <v>1</v>
      </c>
      <c r="E101" s="117">
        <v>1</v>
      </c>
      <c r="F101" s="117">
        <v>1</v>
      </c>
      <c r="G101" s="117">
        <v>1</v>
      </c>
      <c r="H101" s="117" t="s">
        <v>35</v>
      </c>
      <c r="I101" s="117">
        <v>1</v>
      </c>
      <c r="J101" s="117">
        <v>1</v>
      </c>
      <c r="K101" s="117">
        <v>1</v>
      </c>
      <c r="L101" s="117">
        <v>1</v>
      </c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" customHeight="1" x14ac:dyDescent="0.2">
      <c r="A102" s="351" t="s">
        <v>37</v>
      </c>
      <c r="B102" s="352"/>
      <c r="C102" s="24">
        <v>55</v>
      </c>
      <c r="D102" s="49">
        <v>50</v>
      </c>
      <c r="E102" s="49">
        <v>65</v>
      </c>
      <c r="F102" s="49">
        <v>65</v>
      </c>
      <c r="G102" s="49">
        <v>50</v>
      </c>
      <c r="H102" s="49">
        <v>65</v>
      </c>
      <c r="I102" s="49">
        <v>65</v>
      </c>
      <c r="J102" s="49">
        <v>50</v>
      </c>
      <c r="K102" s="49">
        <v>65</v>
      </c>
      <c r="L102" s="49">
        <v>50</v>
      </c>
      <c r="M102" s="263"/>
      <c r="N102" s="263"/>
      <c r="O102" s="263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" customHeight="1" x14ac:dyDescent="0.2">
      <c r="A103" s="351" t="s">
        <v>38</v>
      </c>
      <c r="B103" s="352"/>
      <c r="C103" s="24">
        <v>20</v>
      </c>
      <c r="D103" s="49">
        <v>420</v>
      </c>
      <c r="E103" s="49">
        <v>420</v>
      </c>
      <c r="F103" s="49">
        <v>20</v>
      </c>
      <c r="G103" s="49">
        <v>20</v>
      </c>
      <c r="H103" s="49">
        <v>20</v>
      </c>
      <c r="I103" s="49">
        <v>20</v>
      </c>
      <c r="J103" s="49">
        <v>20</v>
      </c>
      <c r="K103" s="49">
        <v>420</v>
      </c>
      <c r="L103" s="49">
        <v>10</v>
      </c>
      <c r="M103" s="263"/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51" t="s">
        <v>39</v>
      </c>
      <c r="B104" s="352"/>
      <c r="C104" s="24">
        <v>6</v>
      </c>
      <c r="D104" s="49">
        <v>260</v>
      </c>
      <c r="E104" s="49">
        <v>320</v>
      </c>
      <c r="F104" s="49">
        <v>6</v>
      </c>
      <c r="G104" s="49">
        <v>20.8</v>
      </c>
      <c r="H104" s="49">
        <v>6</v>
      </c>
      <c r="I104" s="49">
        <v>6</v>
      </c>
      <c r="J104" s="49">
        <v>20.8</v>
      </c>
      <c r="K104" s="49">
        <v>320</v>
      </c>
      <c r="L104" s="49">
        <v>6</v>
      </c>
      <c r="M104" s="263"/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51" t="s">
        <v>40</v>
      </c>
      <c r="B105" s="352"/>
      <c r="C105" s="24">
        <v>1</v>
      </c>
      <c r="D105" s="49">
        <v>1</v>
      </c>
      <c r="E105" s="49">
        <v>0.6</v>
      </c>
      <c r="F105" s="49">
        <v>1</v>
      </c>
      <c r="G105" s="49">
        <v>0.2</v>
      </c>
      <c r="H105" s="49">
        <v>1</v>
      </c>
      <c r="I105" s="49">
        <v>1</v>
      </c>
      <c r="J105" s="49">
        <v>0.2</v>
      </c>
      <c r="K105" s="49">
        <v>3.6</v>
      </c>
      <c r="L105" s="49">
        <v>2</v>
      </c>
      <c r="M105" s="263"/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51" t="s">
        <v>41</v>
      </c>
      <c r="B106" s="352"/>
      <c r="C106" s="24">
        <v>6</v>
      </c>
      <c r="D106" s="49">
        <v>3</v>
      </c>
      <c r="E106" s="49">
        <v>1.5</v>
      </c>
      <c r="F106" s="49">
        <v>6</v>
      </c>
      <c r="G106" s="49">
        <v>0.4</v>
      </c>
      <c r="H106" s="49">
        <v>6</v>
      </c>
      <c r="I106" s="49">
        <v>6</v>
      </c>
      <c r="J106" s="49">
        <v>0.4</v>
      </c>
      <c r="K106" s="49">
        <v>6</v>
      </c>
      <c r="L106" s="49">
        <v>6</v>
      </c>
      <c r="M106" s="263"/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51" t="s">
        <v>42</v>
      </c>
      <c r="B107" s="352"/>
      <c r="C107" s="24">
        <v>4</v>
      </c>
      <c r="D107" s="49">
        <v>0.13100000000000001</v>
      </c>
      <c r="E107" s="49">
        <v>0.13100000000000001</v>
      </c>
      <c r="F107" s="49">
        <v>0.26200000000000001</v>
      </c>
      <c r="G107" s="49">
        <v>0.26200000000000001</v>
      </c>
      <c r="H107" s="49">
        <v>5.8</v>
      </c>
      <c r="I107" s="49">
        <v>0.437</v>
      </c>
      <c r="J107" s="49">
        <v>0.26200000000000001</v>
      </c>
      <c r="K107" s="49">
        <v>0.35</v>
      </c>
      <c r="L107" s="49">
        <v>0.4</v>
      </c>
      <c r="M107" s="263"/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51" t="s">
        <v>117</v>
      </c>
      <c r="B108" s="352"/>
      <c r="C108" s="24">
        <v>1.5</v>
      </c>
      <c r="D108" s="49" t="s">
        <v>53</v>
      </c>
      <c r="E108" s="49" t="s">
        <v>53</v>
      </c>
      <c r="F108" s="49" t="s">
        <v>53</v>
      </c>
      <c r="G108" s="49" t="s">
        <v>53</v>
      </c>
      <c r="H108" s="49" t="s">
        <v>53</v>
      </c>
      <c r="I108" s="49" t="s">
        <v>53</v>
      </c>
      <c r="J108" s="49" t="s">
        <v>53</v>
      </c>
      <c r="K108" s="49" t="s">
        <v>53</v>
      </c>
      <c r="L108" s="49" t="s">
        <v>53</v>
      </c>
      <c r="M108" s="263"/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51" t="s">
        <v>118</v>
      </c>
      <c r="B109" s="352"/>
      <c r="C109" s="24">
        <v>25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49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263"/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51" t="s">
        <v>43</v>
      </c>
      <c r="B110" s="352"/>
      <c r="C110" s="24" t="s">
        <v>53</v>
      </c>
      <c r="D110" s="49">
        <v>0.5</v>
      </c>
      <c r="E110" s="49">
        <v>1.1000000000000001</v>
      </c>
      <c r="F110" s="49">
        <v>0.5</v>
      </c>
      <c r="G110" s="49">
        <v>0.5</v>
      </c>
      <c r="H110" s="49">
        <v>0.5</v>
      </c>
      <c r="I110" s="49">
        <v>0.5</v>
      </c>
      <c r="J110" s="49">
        <v>0.5</v>
      </c>
      <c r="K110" s="49">
        <v>1.1000000000000001</v>
      </c>
      <c r="L110" s="49">
        <v>3</v>
      </c>
      <c r="M110" s="263"/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51" t="s">
        <v>44</v>
      </c>
      <c r="B111" s="352"/>
      <c r="C111" s="24">
        <v>0.1</v>
      </c>
      <c r="D111" s="49">
        <v>0.2</v>
      </c>
      <c r="E111" s="49">
        <v>0.15</v>
      </c>
      <c r="F111" s="49">
        <v>0.2</v>
      </c>
      <c r="G111" s="49">
        <v>0.2</v>
      </c>
      <c r="H111" s="49">
        <v>0.2</v>
      </c>
      <c r="I111" s="49">
        <v>0.2</v>
      </c>
      <c r="J111" s="49">
        <v>0.2</v>
      </c>
      <c r="K111" s="49" t="s">
        <v>53</v>
      </c>
      <c r="L111" s="49">
        <v>1</v>
      </c>
      <c r="M111" s="263"/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51" t="s">
        <v>119</v>
      </c>
      <c r="B112" s="352"/>
      <c r="C112" s="24">
        <v>12</v>
      </c>
      <c r="D112" s="49">
        <v>31</v>
      </c>
      <c r="E112" s="49">
        <v>38</v>
      </c>
      <c r="F112" s="49">
        <v>12</v>
      </c>
      <c r="G112" s="49">
        <v>10</v>
      </c>
      <c r="H112" s="49">
        <v>12</v>
      </c>
      <c r="I112" s="49">
        <v>12</v>
      </c>
      <c r="J112" s="49">
        <v>10</v>
      </c>
      <c r="K112" s="49">
        <v>38</v>
      </c>
      <c r="L112" s="49">
        <v>12</v>
      </c>
      <c r="M112" s="263"/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51" t="s">
        <v>46</v>
      </c>
      <c r="B113" s="352"/>
      <c r="C113" s="24">
        <v>8</v>
      </c>
      <c r="D113" s="49">
        <v>32</v>
      </c>
      <c r="E113" s="49">
        <v>40</v>
      </c>
      <c r="F113" s="49">
        <v>8</v>
      </c>
      <c r="G113" s="49">
        <v>10.4</v>
      </c>
      <c r="H113" s="49">
        <v>8</v>
      </c>
      <c r="I113" s="49">
        <v>8</v>
      </c>
      <c r="J113" s="49">
        <v>10.4</v>
      </c>
      <c r="K113" s="49">
        <v>40</v>
      </c>
      <c r="L113" s="49">
        <v>8</v>
      </c>
      <c r="M113" s="263"/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51" t="s">
        <v>47</v>
      </c>
      <c r="B114" s="352"/>
      <c r="C114" s="24">
        <v>0.3</v>
      </c>
      <c r="D114" s="49">
        <v>0.25</v>
      </c>
      <c r="E114" s="49">
        <v>0.35</v>
      </c>
      <c r="F114" s="49">
        <v>0.3</v>
      </c>
      <c r="G114" s="49">
        <v>0.01</v>
      </c>
      <c r="H114" s="49">
        <v>0.3</v>
      </c>
      <c r="I114" s="49">
        <v>0.3</v>
      </c>
      <c r="J114" s="49">
        <v>0.01</v>
      </c>
      <c r="K114" s="49">
        <v>1.5</v>
      </c>
      <c r="L114" s="49">
        <v>0.3</v>
      </c>
      <c r="M114" s="263"/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51" t="s">
        <v>48</v>
      </c>
      <c r="B115" s="352"/>
      <c r="C115" s="24">
        <v>1.5</v>
      </c>
      <c r="D115" s="49">
        <v>1.5</v>
      </c>
      <c r="E115" s="49">
        <v>0.75</v>
      </c>
      <c r="F115" s="49">
        <v>1.5</v>
      </c>
      <c r="G115" s="49">
        <v>0.1</v>
      </c>
      <c r="H115" s="49">
        <v>1.5</v>
      </c>
      <c r="I115" s="49">
        <v>1.5</v>
      </c>
      <c r="J115" s="49">
        <v>0.1</v>
      </c>
      <c r="K115" s="49">
        <v>3.6</v>
      </c>
      <c r="L115" s="49">
        <v>1.5</v>
      </c>
      <c r="M115" s="263"/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51" t="s">
        <v>49</v>
      </c>
      <c r="B116" s="352"/>
      <c r="C116" s="24">
        <v>1.5</v>
      </c>
      <c r="D116" s="49">
        <v>0.17499999999999999</v>
      </c>
      <c r="E116" s="49">
        <v>0.17499999999999999</v>
      </c>
      <c r="F116" s="49">
        <v>0.437</v>
      </c>
      <c r="G116" s="49">
        <v>0.35</v>
      </c>
      <c r="H116" s="49">
        <v>6.8</v>
      </c>
      <c r="I116" s="49">
        <v>0.61199999999999999</v>
      </c>
      <c r="J116" s="49">
        <v>0.35</v>
      </c>
      <c r="K116" s="49">
        <v>0.7</v>
      </c>
      <c r="L116" s="49">
        <v>0.6</v>
      </c>
      <c r="M116" s="263"/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51" t="s">
        <v>120</v>
      </c>
      <c r="B117" s="352"/>
      <c r="C117" s="24">
        <v>1.25</v>
      </c>
      <c r="D117" s="49" t="s">
        <v>53</v>
      </c>
      <c r="E117" s="49" t="s">
        <v>53</v>
      </c>
      <c r="F117" s="49" t="s">
        <v>53</v>
      </c>
      <c r="G117" s="49" t="s">
        <v>53</v>
      </c>
      <c r="H117" s="49" t="s">
        <v>53</v>
      </c>
      <c r="I117" s="49" t="s">
        <v>53</v>
      </c>
      <c r="J117" s="49" t="s">
        <v>53</v>
      </c>
      <c r="K117" s="49" t="s">
        <v>53</v>
      </c>
      <c r="L117" s="49" t="s">
        <v>53</v>
      </c>
      <c r="M117" s="263"/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51" t="s">
        <v>121</v>
      </c>
      <c r="B118" s="352"/>
      <c r="C118" s="24" t="s">
        <v>53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49" t="s">
        <v>53</v>
      </c>
      <c r="I118" s="49" t="s">
        <v>53</v>
      </c>
      <c r="J118" s="49" t="s">
        <v>53</v>
      </c>
      <c r="K118" s="49">
        <v>300</v>
      </c>
      <c r="L118" s="49" t="s">
        <v>53</v>
      </c>
      <c r="M118" s="263"/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51" t="s">
        <v>122</v>
      </c>
      <c r="B119" s="35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49" t="s">
        <v>53</v>
      </c>
      <c r="I119" s="49" t="s">
        <v>53</v>
      </c>
      <c r="J119" s="49" t="s">
        <v>53</v>
      </c>
      <c r="K119" s="49">
        <v>1600</v>
      </c>
      <c r="L119" s="49" t="s">
        <v>53</v>
      </c>
      <c r="M119" s="263"/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51" t="s">
        <v>123</v>
      </c>
      <c r="B120" s="35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49" t="s">
        <v>53</v>
      </c>
      <c r="I120" s="49" t="s">
        <v>53</v>
      </c>
      <c r="J120" s="49" t="s">
        <v>53</v>
      </c>
      <c r="K120" s="49">
        <v>800</v>
      </c>
      <c r="L120" s="49" t="s">
        <v>53</v>
      </c>
      <c r="M120" s="263"/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27" t="s">
        <v>56</v>
      </c>
      <c r="B121" s="328"/>
      <c r="C121" s="250" t="s">
        <v>53</v>
      </c>
      <c r="D121" s="128" t="s">
        <v>53</v>
      </c>
      <c r="E121" s="128">
        <v>1</v>
      </c>
      <c r="F121" s="128" t="s">
        <v>53</v>
      </c>
      <c r="G121" s="128">
        <v>1</v>
      </c>
      <c r="H121" s="128" t="s">
        <v>53</v>
      </c>
      <c r="I121" s="128" t="s">
        <v>53</v>
      </c>
      <c r="J121" s="128" t="s">
        <v>53</v>
      </c>
      <c r="K121" s="128" t="s">
        <v>53</v>
      </c>
      <c r="L121" s="128" t="s">
        <v>53</v>
      </c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5" customHeight="1" x14ac:dyDescent="0.2">
      <c r="A122" s="327" t="s">
        <v>57</v>
      </c>
      <c r="B122" s="328"/>
      <c r="C122" s="250" t="s">
        <v>53</v>
      </c>
      <c r="D122" s="128" t="s">
        <v>53</v>
      </c>
      <c r="E122" s="128">
        <v>2</v>
      </c>
      <c r="F122" s="128" t="s">
        <v>53</v>
      </c>
      <c r="G122" s="128">
        <v>1</v>
      </c>
      <c r="H122" s="128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29" t="s">
        <v>58</v>
      </c>
      <c r="B123" s="330"/>
      <c r="C123" s="79" t="s">
        <v>53</v>
      </c>
      <c r="D123" s="40" t="s">
        <v>53</v>
      </c>
      <c r="E123" s="40">
        <v>1</v>
      </c>
      <c r="F123" s="40" t="s">
        <v>53</v>
      </c>
      <c r="G123" s="40">
        <v>1</v>
      </c>
      <c r="H123" s="40" t="s">
        <v>53</v>
      </c>
      <c r="I123" s="40" t="s">
        <v>53</v>
      </c>
      <c r="J123" s="40" t="s">
        <v>53</v>
      </c>
      <c r="K123" s="40" t="s">
        <v>53</v>
      </c>
      <c r="L123" s="40" t="s">
        <v>53</v>
      </c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" customHeight="1" x14ac:dyDescent="0.2">
      <c r="A124" s="329" t="s">
        <v>59</v>
      </c>
      <c r="B124" s="330"/>
      <c r="C124" s="79" t="s">
        <v>53</v>
      </c>
      <c r="D124" s="40" t="s">
        <v>53</v>
      </c>
      <c r="E124" s="40">
        <v>4</v>
      </c>
      <c r="F124" s="40" t="s">
        <v>53</v>
      </c>
      <c r="G124" s="40" t="s">
        <v>53</v>
      </c>
      <c r="H124" s="40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31" t="s">
        <v>60</v>
      </c>
      <c r="B125" s="332"/>
      <c r="C125" s="235" t="s">
        <v>53</v>
      </c>
      <c r="D125" s="92" t="s">
        <v>53</v>
      </c>
      <c r="E125" s="92" t="s">
        <v>53</v>
      </c>
      <c r="F125" s="92" t="s">
        <v>53</v>
      </c>
      <c r="G125" s="92" t="s">
        <v>53</v>
      </c>
      <c r="H125" s="92" t="s">
        <v>53</v>
      </c>
      <c r="I125" s="92" t="s">
        <v>53</v>
      </c>
      <c r="J125" s="188" t="s">
        <v>53</v>
      </c>
      <c r="K125" s="188" t="s">
        <v>53</v>
      </c>
      <c r="L125" s="188" t="s">
        <v>53</v>
      </c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</row>
    <row r="126" spans="1:26" ht="15" customHeight="1" x14ac:dyDescent="0.2">
      <c r="A126" s="333" t="s">
        <v>62</v>
      </c>
      <c r="B126" s="334"/>
      <c r="C126" s="241" t="s">
        <v>53</v>
      </c>
      <c r="D126" s="218" t="s">
        <v>53</v>
      </c>
      <c r="E126" s="218" t="s">
        <v>53</v>
      </c>
      <c r="F126" s="218" t="s">
        <v>53</v>
      </c>
      <c r="G126" s="218" t="s">
        <v>53</v>
      </c>
      <c r="H126" s="218" t="s">
        <v>53</v>
      </c>
      <c r="I126" s="218" t="s">
        <v>53</v>
      </c>
      <c r="J126" s="107" t="s">
        <v>53</v>
      </c>
      <c r="K126" s="107" t="s">
        <v>53</v>
      </c>
      <c r="L126" s="107" t="s">
        <v>53</v>
      </c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" customHeight="1" x14ac:dyDescent="0.2">
      <c r="A127" s="335" t="s">
        <v>63</v>
      </c>
      <c r="B127" s="336"/>
      <c r="C127" s="254" t="s">
        <v>53</v>
      </c>
      <c r="D127" s="213" t="s">
        <v>53</v>
      </c>
      <c r="E127" s="213">
        <v>0</v>
      </c>
      <c r="F127" s="213" t="s">
        <v>53</v>
      </c>
      <c r="G127" s="213">
        <v>1</v>
      </c>
      <c r="H127" s="213" t="s">
        <v>53</v>
      </c>
      <c r="I127" s="213" t="s">
        <v>53</v>
      </c>
      <c r="J127" s="16" t="s">
        <v>53</v>
      </c>
      <c r="K127" s="16" t="s">
        <v>53</v>
      </c>
      <c r="L127" s="16" t="s">
        <v>53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" customHeight="1" x14ac:dyDescent="0.2">
      <c r="A128" s="335" t="s">
        <v>64</v>
      </c>
      <c r="B128" s="336"/>
      <c r="C128" s="254" t="s">
        <v>53</v>
      </c>
      <c r="D128" s="213" t="s">
        <v>53</v>
      </c>
      <c r="E128" s="213">
        <v>1</v>
      </c>
      <c r="F128" s="213" t="s">
        <v>53</v>
      </c>
      <c r="G128" s="213">
        <v>1</v>
      </c>
      <c r="H128" s="213" t="s">
        <v>53</v>
      </c>
      <c r="I128" s="213" t="s">
        <v>53</v>
      </c>
      <c r="J128" s="16" t="s">
        <v>53</v>
      </c>
      <c r="K128" s="16" t="s">
        <v>53</v>
      </c>
      <c r="L128" s="16" t="s">
        <v>53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33" t="s">
        <v>65</v>
      </c>
      <c r="B129" s="334"/>
      <c r="C129" s="241" t="s">
        <v>53</v>
      </c>
      <c r="D129" s="218" t="s">
        <v>53</v>
      </c>
      <c r="E129" s="218">
        <v>1</v>
      </c>
      <c r="F129" s="218" t="s">
        <v>53</v>
      </c>
      <c r="G129" s="218">
        <v>1.1000000000000001</v>
      </c>
      <c r="H129" s="218" t="s">
        <v>53</v>
      </c>
      <c r="I129" s="218" t="s">
        <v>53</v>
      </c>
      <c r="J129" s="107" t="s">
        <v>53</v>
      </c>
      <c r="K129" s="107" t="s">
        <v>53</v>
      </c>
      <c r="L129" s="107" t="s">
        <v>53</v>
      </c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" customHeight="1" x14ac:dyDescent="0.2">
      <c r="A130" s="333" t="s">
        <v>66</v>
      </c>
      <c r="B130" s="334"/>
      <c r="C130" s="241" t="s">
        <v>53</v>
      </c>
      <c r="D130" s="218" t="s">
        <v>53</v>
      </c>
      <c r="E130" s="218" t="s">
        <v>53</v>
      </c>
      <c r="F130" s="218" t="s">
        <v>53</v>
      </c>
      <c r="G130" s="218" t="s">
        <v>53</v>
      </c>
      <c r="H130" s="218" t="s">
        <v>53</v>
      </c>
      <c r="I130" s="218" t="s">
        <v>53</v>
      </c>
      <c r="J130" s="107" t="s">
        <v>53</v>
      </c>
      <c r="K130" s="107" t="s">
        <v>53</v>
      </c>
      <c r="L130" s="107" t="s">
        <v>53</v>
      </c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29" t="s">
        <v>67</v>
      </c>
      <c r="B131" s="330"/>
      <c r="C131" s="93" t="s">
        <v>68</v>
      </c>
      <c r="D131" s="228" t="s">
        <v>68</v>
      </c>
      <c r="E131" s="115" t="s">
        <v>68</v>
      </c>
      <c r="F131" s="228" t="s">
        <v>68</v>
      </c>
      <c r="G131" s="228" t="s">
        <v>72</v>
      </c>
      <c r="H131" s="228" t="s">
        <v>68</v>
      </c>
      <c r="I131" s="228" t="s">
        <v>68</v>
      </c>
      <c r="J131" s="57" t="s">
        <v>72</v>
      </c>
      <c r="K131" s="57" t="s">
        <v>68</v>
      </c>
      <c r="L131" s="57" t="s">
        <v>68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" customHeight="1" x14ac:dyDescent="0.2">
      <c r="A132" s="329" t="s">
        <v>69</v>
      </c>
      <c r="B132" s="330"/>
      <c r="C132" s="79">
        <v>2.5</v>
      </c>
      <c r="D132" s="40">
        <v>2.5</v>
      </c>
      <c r="E132" s="72">
        <v>2.5</v>
      </c>
      <c r="F132" s="40">
        <v>2.5</v>
      </c>
      <c r="G132" s="40" t="s">
        <v>53</v>
      </c>
      <c r="H132" s="40">
        <v>2.5</v>
      </c>
      <c r="I132" s="40">
        <v>2.5</v>
      </c>
      <c r="J132" s="40" t="s">
        <v>53</v>
      </c>
      <c r="K132" s="40">
        <v>2.5</v>
      </c>
      <c r="L132" s="40">
        <v>2.5</v>
      </c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" customHeight="1" x14ac:dyDescent="0.2">
      <c r="A133" s="327" t="s">
        <v>71</v>
      </c>
      <c r="B133" s="328"/>
      <c r="C133" s="15" t="s">
        <v>72</v>
      </c>
      <c r="D133" s="62" t="s">
        <v>72</v>
      </c>
      <c r="E133" s="62" t="s">
        <v>68</v>
      </c>
      <c r="F133" s="62" t="s">
        <v>72</v>
      </c>
      <c r="G133" s="62" t="s">
        <v>68</v>
      </c>
      <c r="H133" s="62" t="s">
        <v>72</v>
      </c>
      <c r="I133" s="62" t="s">
        <v>72</v>
      </c>
      <c r="J133" s="75" t="s">
        <v>72</v>
      </c>
      <c r="K133" s="75" t="s">
        <v>72</v>
      </c>
      <c r="L133" s="75" t="s">
        <v>72</v>
      </c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5" customHeight="1" x14ac:dyDescent="0.2">
      <c r="A134" s="327" t="s">
        <v>73</v>
      </c>
      <c r="B134" s="328"/>
      <c r="C134" s="15" t="s">
        <v>53</v>
      </c>
      <c r="D134" s="62" t="s">
        <v>53</v>
      </c>
      <c r="E134" s="62" t="s">
        <v>124</v>
      </c>
      <c r="F134" s="62" t="s">
        <v>53</v>
      </c>
      <c r="G134" s="62" t="s">
        <v>250</v>
      </c>
      <c r="H134" s="62" t="s">
        <v>53</v>
      </c>
      <c r="I134" s="62" t="s">
        <v>53</v>
      </c>
      <c r="J134" s="75" t="s">
        <v>53</v>
      </c>
      <c r="K134" s="75" t="s">
        <v>53</v>
      </c>
      <c r="L134" s="75" t="s">
        <v>53</v>
      </c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29" t="s">
        <v>75</v>
      </c>
      <c r="B135" s="330"/>
      <c r="C135" s="93" t="s">
        <v>68</v>
      </c>
      <c r="D135" s="228" t="s">
        <v>68</v>
      </c>
      <c r="E135" s="115" t="s">
        <v>125</v>
      </c>
      <c r="F135" s="228" t="s">
        <v>68</v>
      </c>
      <c r="G135" s="228" t="s">
        <v>72</v>
      </c>
      <c r="H135" s="228" t="s">
        <v>68</v>
      </c>
      <c r="I135" s="228" t="s">
        <v>68</v>
      </c>
      <c r="J135" s="57" t="s">
        <v>72</v>
      </c>
      <c r="K135" s="57" t="s">
        <v>68</v>
      </c>
      <c r="L135" s="57" t="s">
        <v>68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" customHeight="1" x14ac:dyDescent="0.2">
      <c r="A136" s="333" t="s">
        <v>76</v>
      </c>
      <c r="B136" s="337"/>
      <c r="C136" s="194">
        <v>0</v>
      </c>
      <c r="D136" s="107">
        <v>0</v>
      </c>
      <c r="E136" s="272" t="s">
        <v>125</v>
      </c>
      <c r="F136" s="107">
        <v>0</v>
      </c>
      <c r="G136" s="107" t="s">
        <v>53</v>
      </c>
      <c r="H136" s="107">
        <v>0.5</v>
      </c>
      <c r="I136" s="107">
        <v>0</v>
      </c>
      <c r="J136" s="107" t="s">
        <v>53</v>
      </c>
      <c r="K136" s="107">
        <v>0</v>
      </c>
      <c r="L136" s="107">
        <v>0</v>
      </c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" customHeight="1" x14ac:dyDescent="0.2">
      <c r="A137" s="329" t="s">
        <v>77</v>
      </c>
      <c r="B137" s="330"/>
      <c r="C137" s="93" t="s">
        <v>72</v>
      </c>
      <c r="D137" s="228" t="s">
        <v>72</v>
      </c>
      <c r="E137" s="115" t="s">
        <v>125</v>
      </c>
      <c r="F137" s="228" t="s">
        <v>72</v>
      </c>
      <c r="G137" s="228" t="s">
        <v>68</v>
      </c>
      <c r="H137" s="228" t="s">
        <v>72</v>
      </c>
      <c r="I137" s="228" t="s">
        <v>72</v>
      </c>
      <c r="J137" s="109" t="s">
        <v>126</v>
      </c>
      <c r="K137" s="57" t="s">
        <v>72</v>
      </c>
      <c r="L137" s="57" t="s">
        <v>72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" customHeight="1" x14ac:dyDescent="0.2">
      <c r="A138" s="329" t="s">
        <v>78</v>
      </c>
      <c r="B138" s="330"/>
      <c r="C138" s="93" t="s">
        <v>72</v>
      </c>
      <c r="D138" s="228" t="s">
        <v>72</v>
      </c>
      <c r="E138" s="115" t="s">
        <v>125</v>
      </c>
      <c r="F138" s="228" t="s">
        <v>72</v>
      </c>
      <c r="G138" s="228" t="s">
        <v>68</v>
      </c>
      <c r="H138" s="228" t="s">
        <v>72</v>
      </c>
      <c r="I138" s="228" t="s">
        <v>72</v>
      </c>
      <c r="J138" s="109" t="s">
        <v>126</v>
      </c>
      <c r="K138" s="57" t="s">
        <v>72</v>
      </c>
      <c r="L138" s="57" t="s">
        <v>72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38" t="s">
        <v>127</v>
      </c>
      <c r="B139" s="339"/>
      <c r="C139" s="119" t="s">
        <v>72</v>
      </c>
      <c r="D139" s="38" t="s">
        <v>72</v>
      </c>
      <c r="E139" s="38" t="s">
        <v>72</v>
      </c>
      <c r="F139" s="38" t="s">
        <v>72</v>
      </c>
      <c r="G139" s="38" t="s">
        <v>68</v>
      </c>
      <c r="H139" s="38" t="s">
        <v>72</v>
      </c>
      <c r="I139" s="38" t="s">
        <v>72</v>
      </c>
      <c r="J139" s="14" t="s">
        <v>68</v>
      </c>
      <c r="K139" s="14" t="s">
        <v>72</v>
      </c>
      <c r="L139" s="14" t="s">
        <v>72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 x14ac:dyDescent="0.2">
      <c r="A140" s="338" t="s">
        <v>128</v>
      </c>
      <c r="B140" s="339"/>
      <c r="C140" s="119" t="s">
        <v>53</v>
      </c>
      <c r="D140" s="38" t="s">
        <v>53</v>
      </c>
      <c r="E140" s="38" t="s">
        <v>53</v>
      </c>
      <c r="F140" s="38" t="s">
        <v>53</v>
      </c>
      <c r="G140" s="38" t="s">
        <v>125</v>
      </c>
      <c r="H140" s="38" t="s">
        <v>53</v>
      </c>
      <c r="I140" s="38" t="s">
        <v>53</v>
      </c>
      <c r="J140" s="109" t="s">
        <v>125</v>
      </c>
      <c r="K140" s="14" t="s">
        <v>53</v>
      </c>
      <c r="L140" s="14" t="s">
        <v>53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53" t="s">
        <v>251</v>
      </c>
      <c r="B141" s="354"/>
      <c r="C141" s="119" t="s">
        <v>53</v>
      </c>
      <c r="D141" s="38" t="s">
        <v>53</v>
      </c>
      <c r="E141" s="38">
        <v>3</v>
      </c>
      <c r="F141" s="38" t="s">
        <v>53</v>
      </c>
      <c r="G141" s="38" t="s">
        <v>53</v>
      </c>
      <c r="H141" s="38" t="s">
        <v>53</v>
      </c>
      <c r="I141" s="38" t="s">
        <v>53</v>
      </c>
      <c r="J141" s="38" t="s">
        <v>53</v>
      </c>
      <c r="K141" s="38" t="s">
        <v>53</v>
      </c>
      <c r="L141" s="38" t="s">
        <v>53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40"/>
      <c r="B142" s="340"/>
      <c r="C142" s="286"/>
      <c r="D142" s="51"/>
      <c r="E142" s="51"/>
      <c r="F142" s="51"/>
      <c r="G142" s="51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" customHeight="1" x14ac:dyDescent="0.2">
      <c r="A143" s="341" t="s">
        <v>80</v>
      </c>
      <c r="B143" s="342"/>
      <c r="C143" s="165" t="s">
        <v>81</v>
      </c>
      <c r="D143" s="193" t="s">
        <v>82</v>
      </c>
      <c r="E143" s="193" t="s">
        <v>83</v>
      </c>
      <c r="F143" s="193" t="s">
        <v>84</v>
      </c>
      <c r="G143" s="193" t="s">
        <v>85</v>
      </c>
      <c r="H143" s="202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88" t="s">
        <v>252</v>
      </c>
      <c r="B144" s="63" t="s">
        <v>87</v>
      </c>
      <c r="C144" s="238">
        <v>0.15</v>
      </c>
      <c r="D144" s="43">
        <v>0.2</v>
      </c>
      <c r="E144" s="43">
        <v>0.25</v>
      </c>
      <c r="F144" s="43">
        <v>0.3</v>
      </c>
      <c r="G144" s="43">
        <v>0.35</v>
      </c>
      <c r="H144" s="176"/>
      <c r="I144" s="202"/>
      <c r="J144" s="202"/>
      <c r="K144" s="202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388"/>
      <c r="B145" s="63" t="s">
        <v>88</v>
      </c>
      <c r="C145" s="238">
        <v>0.15</v>
      </c>
      <c r="D145" s="43">
        <v>0.2</v>
      </c>
      <c r="E145" s="43">
        <v>0.25</v>
      </c>
      <c r="F145" s="43">
        <v>0.3</v>
      </c>
      <c r="G145" s="43">
        <v>0.35</v>
      </c>
      <c r="H145" s="176"/>
      <c r="I145" s="202"/>
      <c r="J145" s="202"/>
      <c r="K145" s="202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" customHeight="1" x14ac:dyDescent="0.2">
      <c r="A146" s="388"/>
      <c r="B146" s="63" t="s">
        <v>130</v>
      </c>
      <c r="C146" s="238">
        <v>-0.6</v>
      </c>
      <c r="D146" s="43">
        <v>-0.67</v>
      </c>
      <c r="E146" s="43">
        <v>-0.74</v>
      </c>
      <c r="F146" s="43">
        <v>-0.81</v>
      </c>
      <c r="G146" s="43">
        <v>-0.9</v>
      </c>
      <c r="H146" s="176"/>
      <c r="I146" s="202"/>
      <c r="J146" s="202"/>
      <c r="K146" s="202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" customHeight="1" x14ac:dyDescent="0.2">
      <c r="A147" s="136" t="s">
        <v>92</v>
      </c>
      <c r="B147" s="89" t="s">
        <v>93</v>
      </c>
      <c r="C147" s="41">
        <v>0.15</v>
      </c>
      <c r="D147" s="154">
        <v>0.17499999999999999</v>
      </c>
      <c r="E147" s="154">
        <v>0.2</v>
      </c>
      <c r="F147" s="154">
        <v>0.22500000000000001</v>
      </c>
      <c r="G147" s="154">
        <v>0.25</v>
      </c>
      <c r="H147" s="17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" customHeight="1" x14ac:dyDescent="0.2">
      <c r="A148" s="12" t="s">
        <v>170</v>
      </c>
      <c r="B148" s="63" t="s">
        <v>132</v>
      </c>
      <c r="C148" s="238">
        <v>0.4</v>
      </c>
      <c r="D148" s="43">
        <v>0.5</v>
      </c>
      <c r="E148" s="43">
        <v>0.6</v>
      </c>
      <c r="F148" s="43">
        <v>0.7</v>
      </c>
      <c r="G148" s="43">
        <v>0.8</v>
      </c>
      <c r="H148" s="176"/>
      <c r="I148" s="202"/>
      <c r="J148" s="202"/>
      <c r="K148" s="202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" customHeight="1" x14ac:dyDescent="0.2">
      <c r="A149" s="389" t="s">
        <v>253</v>
      </c>
      <c r="B149" s="18" t="s">
        <v>101</v>
      </c>
      <c r="C149" s="41">
        <v>0.5</v>
      </c>
      <c r="D149" s="154">
        <v>0.65</v>
      </c>
      <c r="E149" s="154">
        <v>0.8</v>
      </c>
      <c r="F149" s="154">
        <v>0.95</v>
      </c>
      <c r="G149" s="154">
        <v>1.1000000000000001</v>
      </c>
      <c r="H149" s="17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" customHeight="1" x14ac:dyDescent="0.2">
      <c r="A150" s="390"/>
      <c r="B150" s="89" t="s">
        <v>102</v>
      </c>
      <c r="C150" s="41">
        <v>-0.6</v>
      </c>
      <c r="D150" s="154">
        <v>-0.55000000000000004</v>
      </c>
      <c r="E150" s="154">
        <v>-0.5</v>
      </c>
      <c r="F150" s="154">
        <v>-0.45</v>
      </c>
      <c r="G150" s="154">
        <v>-0.4</v>
      </c>
      <c r="H150" s="17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" customHeight="1" x14ac:dyDescent="0.2">
      <c r="A151" s="389"/>
      <c r="B151" s="18" t="s">
        <v>103</v>
      </c>
      <c r="C151" s="41">
        <v>0.25</v>
      </c>
      <c r="D151" s="154">
        <v>0.35</v>
      </c>
      <c r="E151" s="154">
        <v>0.45</v>
      </c>
      <c r="F151" s="154">
        <v>0.55000000000000004</v>
      </c>
      <c r="G151" s="154">
        <v>0.65</v>
      </c>
      <c r="H151" s="17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" customHeight="1" x14ac:dyDescent="0.2">
      <c r="A152" s="12" t="s">
        <v>134</v>
      </c>
      <c r="B152" s="63" t="s">
        <v>135</v>
      </c>
      <c r="C152" s="238">
        <v>0.15</v>
      </c>
      <c r="D152" s="43">
        <v>0.17499999999999999</v>
      </c>
      <c r="E152" s="43">
        <v>0.2</v>
      </c>
      <c r="F152" s="43">
        <v>0.22500000000000001</v>
      </c>
      <c r="G152" s="43">
        <v>0.25</v>
      </c>
      <c r="H152" s="176"/>
      <c r="I152" s="202"/>
      <c r="J152" s="202"/>
      <c r="K152" s="202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" customHeight="1" x14ac:dyDescent="0.2">
      <c r="A153" s="344"/>
      <c r="B153" s="344"/>
      <c r="C153" s="159"/>
      <c r="D153" s="181"/>
      <c r="E153" s="181"/>
      <c r="F153" s="181"/>
      <c r="G153" s="181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5" customHeight="1" x14ac:dyDescent="0.2">
      <c r="A154" s="345"/>
      <c r="B154" s="346"/>
      <c r="C154" s="347"/>
      <c r="D154" s="347"/>
      <c r="E154" s="347"/>
      <c r="F154" s="347"/>
      <c r="G154" s="347"/>
      <c r="H154" s="347"/>
      <c r="I154" s="347"/>
      <c r="J154" s="347"/>
      <c r="K154" s="347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</row>
    <row r="155" spans="1:26" ht="15" customHeight="1" x14ac:dyDescent="0.2">
      <c r="A155" s="349" t="s">
        <v>141</v>
      </c>
      <c r="B155" s="350"/>
      <c r="C155" s="253" t="s">
        <v>142</v>
      </c>
      <c r="D155" s="86" t="s">
        <v>143</v>
      </c>
      <c r="E155" s="71" t="s">
        <v>144</v>
      </c>
      <c r="F155" s="232" t="s">
        <v>145</v>
      </c>
      <c r="G155" s="28" t="s">
        <v>146</v>
      </c>
      <c r="H155" s="28" t="s">
        <v>147</v>
      </c>
      <c r="I155" s="28" t="s">
        <v>148</v>
      </c>
      <c r="J155" s="28" t="s">
        <v>149</v>
      </c>
      <c r="K155" s="28" t="s">
        <v>254</v>
      </c>
      <c r="L155" s="28" t="s">
        <v>255</v>
      </c>
      <c r="M155" s="28" t="s">
        <v>256</v>
      </c>
      <c r="N155" s="227" t="s">
        <v>151</v>
      </c>
      <c r="O155" s="137" t="s">
        <v>155</v>
      </c>
      <c r="P155" s="137" t="s">
        <v>156</v>
      </c>
      <c r="Q155" s="137" t="s">
        <v>157</v>
      </c>
      <c r="R155" s="137" t="s">
        <v>152</v>
      </c>
      <c r="S155" s="137" t="s">
        <v>158</v>
      </c>
      <c r="T155" s="32"/>
      <c r="U155" s="233"/>
      <c r="V155" s="3"/>
      <c r="W155" s="3"/>
      <c r="X155" s="3"/>
      <c r="Y155" s="3"/>
      <c r="Z155" s="3"/>
    </row>
    <row r="156" spans="1:26" ht="15" customHeight="1" x14ac:dyDescent="0.2">
      <c r="A156" s="293"/>
      <c r="B156" s="294"/>
      <c r="C156" s="270"/>
      <c r="D156" s="152"/>
      <c r="E156" s="142"/>
      <c r="F156" s="142"/>
      <c r="G156" s="81"/>
      <c r="H156" s="81"/>
      <c r="I156" s="81"/>
      <c r="J156" s="77"/>
      <c r="K156" s="81"/>
      <c r="L156" s="81"/>
      <c r="M156" s="81"/>
      <c r="N156" s="81"/>
      <c r="O156" s="259"/>
      <c r="P156" s="259"/>
      <c r="Q156" s="259"/>
      <c r="R156" s="259"/>
      <c r="S156" s="259"/>
      <c r="T156" s="259"/>
      <c r="U156" s="181"/>
      <c r="V156" s="181"/>
      <c r="W156" s="181"/>
      <c r="X156" s="181"/>
      <c r="Y156" s="181"/>
      <c r="Z156" s="181"/>
    </row>
    <row r="157" spans="1:26" ht="15" customHeight="1" x14ac:dyDescent="0.2">
      <c r="A157" s="295" t="s">
        <v>9</v>
      </c>
      <c r="B157" s="296"/>
      <c r="C157" s="271">
        <v>1</v>
      </c>
      <c r="D157" s="125">
        <v>1.5</v>
      </c>
      <c r="E157" s="125">
        <v>1</v>
      </c>
      <c r="F157" s="125">
        <v>1.5</v>
      </c>
      <c r="G157" s="125">
        <v>1.5</v>
      </c>
      <c r="H157" s="125">
        <v>2</v>
      </c>
      <c r="I157" s="125">
        <v>2</v>
      </c>
      <c r="J157" s="170">
        <v>2</v>
      </c>
      <c r="K157" s="170">
        <v>2</v>
      </c>
      <c r="L157" s="170">
        <v>1.75</v>
      </c>
      <c r="M157" s="170">
        <v>2</v>
      </c>
      <c r="N157" s="170">
        <v>2</v>
      </c>
      <c r="O157" s="170">
        <v>2</v>
      </c>
      <c r="P157" s="170">
        <v>2</v>
      </c>
      <c r="Q157" s="170">
        <v>1.75</v>
      </c>
      <c r="R157" s="170">
        <v>2</v>
      </c>
      <c r="S157" s="170">
        <v>2.5</v>
      </c>
      <c r="T157" s="170"/>
      <c r="U157" s="170"/>
      <c r="V157" s="170"/>
      <c r="W157" s="170"/>
      <c r="X157" s="170"/>
      <c r="Y157" s="170"/>
      <c r="Z157" s="104"/>
    </row>
    <row r="158" spans="1:26" ht="15" customHeight="1" x14ac:dyDescent="0.2">
      <c r="A158" s="297" t="s">
        <v>10</v>
      </c>
      <c r="B158" s="298"/>
      <c r="C158" s="44">
        <v>0.5</v>
      </c>
      <c r="D158" s="158">
        <v>0.9</v>
      </c>
      <c r="E158" s="158">
        <v>0.5</v>
      </c>
      <c r="F158" s="158">
        <v>0.9</v>
      </c>
      <c r="G158" s="158">
        <v>0.9</v>
      </c>
      <c r="H158" s="158">
        <v>1.4</v>
      </c>
      <c r="I158" s="158">
        <v>1.4</v>
      </c>
      <c r="J158" s="103">
        <v>1.4</v>
      </c>
      <c r="K158" s="103">
        <v>1.4</v>
      </c>
      <c r="L158" s="103">
        <v>1</v>
      </c>
      <c r="M158" s="103">
        <v>1.4</v>
      </c>
      <c r="N158" s="103">
        <v>1.4</v>
      </c>
      <c r="O158" s="103">
        <v>1.4</v>
      </c>
      <c r="P158" s="103">
        <v>1.4</v>
      </c>
      <c r="Q158" s="103">
        <v>1</v>
      </c>
      <c r="R158" s="103">
        <v>1.4</v>
      </c>
      <c r="S158" s="103">
        <v>2</v>
      </c>
      <c r="T158" s="103"/>
      <c r="U158" s="103"/>
      <c r="V158" s="103"/>
      <c r="W158" s="103"/>
      <c r="X158" s="103"/>
      <c r="Y158" s="103"/>
      <c r="Z158" s="183"/>
    </row>
    <row r="159" spans="1:26" ht="15" customHeight="1" x14ac:dyDescent="0.2">
      <c r="A159" s="299" t="s">
        <v>11</v>
      </c>
      <c r="B159" s="300"/>
      <c r="C159" s="66">
        <v>38.6</v>
      </c>
      <c r="D159" s="274">
        <v>29.7</v>
      </c>
      <c r="E159" s="274">
        <v>62.4</v>
      </c>
      <c r="F159" s="274">
        <v>76.099999999999994</v>
      </c>
      <c r="G159" s="274">
        <v>21.9</v>
      </c>
      <c r="H159" s="274">
        <v>325.7</v>
      </c>
      <c r="I159" s="274">
        <v>47.6</v>
      </c>
      <c r="J159" s="35">
        <v>96.8</v>
      </c>
      <c r="K159" s="35">
        <v>79.900000000000006</v>
      </c>
      <c r="L159" s="35">
        <v>277.89999999999998</v>
      </c>
      <c r="M159" s="35">
        <v>144.69999999999999</v>
      </c>
      <c r="N159" s="35">
        <v>44.3</v>
      </c>
      <c r="O159" s="35">
        <v>350.1</v>
      </c>
      <c r="P159" s="35">
        <v>17.2</v>
      </c>
      <c r="Q159" s="35">
        <v>106.2</v>
      </c>
      <c r="R159" s="35">
        <v>129.5</v>
      </c>
      <c r="S159" s="35">
        <v>44.4</v>
      </c>
      <c r="T159" s="35"/>
      <c r="U159" s="35"/>
      <c r="V159" s="35"/>
      <c r="W159" s="35"/>
      <c r="X159" s="35"/>
      <c r="Y159" s="35"/>
      <c r="Z159" s="179"/>
    </row>
    <row r="160" spans="1:26" ht="15" customHeight="1" x14ac:dyDescent="0.2">
      <c r="A160" s="301" t="s">
        <v>12</v>
      </c>
      <c r="B160" s="302"/>
      <c r="C160" s="222">
        <v>48.2</v>
      </c>
      <c r="D160" s="162">
        <v>37.200000000000003</v>
      </c>
      <c r="E160" s="162">
        <v>78</v>
      </c>
      <c r="F160" s="162">
        <v>95.2</v>
      </c>
      <c r="G160" s="162">
        <v>27.4</v>
      </c>
      <c r="H160" s="162">
        <v>407.1</v>
      </c>
      <c r="I160" s="162">
        <v>59.6</v>
      </c>
      <c r="J160" s="68">
        <v>120.9</v>
      </c>
      <c r="K160" s="68">
        <v>99.9</v>
      </c>
      <c r="L160" s="68">
        <v>347.4</v>
      </c>
      <c r="M160" s="68">
        <v>180.9</v>
      </c>
      <c r="N160" s="68">
        <v>55.4</v>
      </c>
      <c r="O160" s="68">
        <v>437.6</v>
      </c>
      <c r="P160" s="68">
        <v>21.4</v>
      </c>
      <c r="Q160" s="68">
        <v>129.5</v>
      </c>
      <c r="R160" s="68">
        <v>161.9</v>
      </c>
      <c r="S160" s="68">
        <v>55.5</v>
      </c>
      <c r="T160" s="68"/>
      <c r="U160" s="68"/>
      <c r="V160" s="68"/>
      <c r="W160" s="68"/>
      <c r="X160" s="68"/>
      <c r="Y160" s="68"/>
      <c r="Z160" s="129"/>
    </row>
    <row r="161" spans="1:26" ht="15" customHeight="1" x14ac:dyDescent="0.2">
      <c r="A161" s="295" t="s">
        <v>13</v>
      </c>
      <c r="B161" s="296"/>
      <c r="C161" s="271">
        <f>(C159*C167)*C168</f>
        <v>38.6</v>
      </c>
      <c r="D161" s="125">
        <f>(D159*D167)*D168</f>
        <v>29.7</v>
      </c>
      <c r="E161" s="125">
        <f>(E159*E167)*E168</f>
        <v>187.2</v>
      </c>
      <c r="F161" s="125">
        <f>(F159*F167)*F168</f>
        <v>76.099999999999994</v>
      </c>
      <c r="G161" s="125">
        <f>(G159*G167)*G168</f>
        <v>21.9</v>
      </c>
      <c r="H161" s="125"/>
      <c r="I161" s="125">
        <f>(I159*I167)*I168</f>
        <v>47.6</v>
      </c>
      <c r="J161" s="125">
        <f>(J159*J167)*J168</f>
        <v>290.39999999999998</v>
      </c>
      <c r="K161" s="125">
        <f>(K159*K167)*K168</f>
        <v>159.80000000000001</v>
      </c>
      <c r="L161" s="125"/>
      <c r="M161" s="170">
        <f>(M159*M167)*M168</f>
        <v>144.69999999999999</v>
      </c>
      <c r="N161" s="170">
        <f>(N159*N167)*N168</f>
        <v>44.3</v>
      </c>
      <c r="O161" s="170">
        <f>(O159*O167)*O168</f>
        <v>350.1</v>
      </c>
      <c r="P161" s="170">
        <f>((P159*P167)*P168)*P197</f>
        <v>68.8</v>
      </c>
      <c r="Q161" s="170">
        <f>(Q159*Q167)*Q168</f>
        <v>106.2</v>
      </c>
      <c r="R161" s="170"/>
      <c r="S161" s="170">
        <f>((S159*S167)*S168)*S197</f>
        <v>88.8</v>
      </c>
      <c r="T161" s="170"/>
      <c r="U161" s="170"/>
      <c r="V161" s="170"/>
      <c r="W161" s="170"/>
      <c r="X161" s="170"/>
      <c r="Y161" s="170"/>
      <c r="Z161" s="104"/>
    </row>
    <row r="162" spans="1:26" ht="15" customHeight="1" x14ac:dyDescent="0.2">
      <c r="A162" s="297" t="s">
        <v>14</v>
      </c>
      <c r="B162" s="298"/>
      <c r="C162" s="44">
        <f>(C160*C167)*C168</f>
        <v>48.2</v>
      </c>
      <c r="D162" s="158">
        <f>(D160*D167)*D168</f>
        <v>37.200000000000003</v>
      </c>
      <c r="E162" s="158">
        <f>(E160*E167)*E168</f>
        <v>234</v>
      </c>
      <c r="F162" s="158">
        <f>(F160*F167)*F168</f>
        <v>95.2</v>
      </c>
      <c r="G162" s="158">
        <f>(G160*G167)*G168</f>
        <v>27.4</v>
      </c>
      <c r="H162" s="158"/>
      <c r="I162" s="158">
        <f>(I160*I167)*I168</f>
        <v>59.6</v>
      </c>
      <c r="J162" s="158">
        <f>(J160*J167)*J168</f>
        <v>362.70000000000005</v>
      </c>
      <c r="K162" s="158">
        <f>(K160*K167)*K168</f>
        <v>199.8</v>
      </c>
      <c r="L162" s="158"/>
      <c r="M162" s="103">
        <f>(M160*M167)*M168</f>
        <v>180.9</v>
      </c>
      <c r="N162" s="103">
        <f>(N160*N167)*N168</f>
        <v>55.4</v>
      </c>
      <c r="O162" s="103">
        <f>(O160*O167)*O168</f>
        <v>437.6</v>
      </c>
      <c r="P162" s="103">
        <f>((P160*P167)*P168)*P197</f>
        <v>85.6</v>
      </c>
      <c r="Q162" s="103">
        <f>(Q160*Q167)*Q168</f>
        <v>129.5</v>
      </c>
      <c r="R162" s="103"/>
      <c r="S162" s="103">
        <f>((S160*S167)*S168)*S197</f>
        <v>111</v>
      </c>
      <c r="T162" s="103"/>
      <c r="U162" s="103"/>
      <c r="V162" s="103"/>
      <c r="W162" s="103"/>
      <c r="X162" s="103"/>
      <c r="Y162" s="103"/>
      <c r="Z162" s="183"/>
    </row>
    <row r="163" spans="1:26" ht="15" customHeight="1" x14ac:dyDescent="0.2">
      <c r="A163" s="303" t="s">
        <v>15</v>
      </c>
      <c r="B163" s="304"/>
      <c r="C163" s="82">
        <v>30</v>
      </c>
      <c r="D163" s="169">
        <v>50</v>
      </c>
      <c r="E163" s="169">
        <v>24</v>
      </c>
      <c r="F163" s="169">
        <v>16</v>
      </c>
      <c r="G163" s="169">
        <v>80</v>
      </c>
      <c r="H163" s="169">
        <v>4</v>
      </c>
      <c r="I163" s="169">
        <v>60</v>
      </c>
      <c r="J163" s="151">
        <v>21</v>
      </c>
      <c r="K163" s="151">
        <v>16</v>
      </c>
      <c r="L163" s="151">
        <v>4</v>
      </c>
      <c r="M163" s="151">
        <v>12</v>
      </c>
      <c r="N163" s="151">
        <v>28</v>
      </c>
      <c r="O163" s="151">
        <v>8</v>
      </c>
      <c r="P163" s="151">
        <v>100</v>
      </c>
      <c r="Q163" s="151">
        <v>20</v>
      </c>
      <c r="R163" s="151">
        <v>24</v>
      </c>
      <c r="S163" s="151">
        <v>100</v>
      </c>
      <c r="T163" s="151"/>
      <c r="U163" s="151"/>
      <c r="V163" s="151"/>
      <c r="W163" s="151"/>
      <c r="X163" s="151"/>
      <c r="Y163" s="151"/>
      <c r="Z163" s="151"/>
    </row>
    <row r="164" spans="1:26" ht="15" customHeight="1" x14ac:dyDescent="0.2">
      <c r="A164" s="305" t="s">
        <v>17</v>
      </c>
      <c r="B164" s="306"/>
      <c r="C164" s="149">
        <v>210</v>
      </c>
      <c r="D164" s="243">
        <v>300</v>
      </c>
      <c r="E164" s="243">
        <v>144</v>
      </c>
      <c r="F164" s="243">
        <v>96</v>
      </c>
      <c r="G164" s="243">
        <v>400</v>
      </c>
      <c r="H164" s="243">
        <v>24</v>
      </c>
      <c r="I164" s="243">
        <v>320</v>
      </c>
      <c r="J164" s="234">
        <v>168</v>
      </c>
      <c r="K164" s="234">
        <v>144</v>
      </c>
      <c r="L164" s="234">
        <v>40</v>
      </c>
      <c r="M164" s="234">
        <v>48</v>
      </c>
      <c r="N164" s="234">
        <v>280</v>
      </c>
      <c r="O164" s="234">
        <v>40</v>
      </c>
      <c r="P164" s="234" t="s">
        <v>18</v>
      </c>
      <c r="Q164" s="234">
        <v>80</v>
      </c>
      <c r="R164" s="234">
        <v>72</v>
      </c>
      <c r="S164" s="234">
        <v>400</v>
      </c>
      <c r="T164" s="234"/>
      <c r="U164" s="234"/>
      <c r="V164" s="234"/>
      <c r="W164" s="234"/>
      <c r="X164" s="234"/>
      <c r="Y164" s="234"/>
      <c r="Z164" s="234"/>
    </row>
    <row r="165" spans="1:26" ht="15" customHeight="1" x14ac:dyDescent="0.2">
      <c r="A165" s="307" t="s">
        <v>19</v>
      </c>
      <c r="B165" s="308"/>
      <c r="C165" s="60">
        <v>262</v>
      </c>
      <c r="D165" s="224">
        <v>375</v>
      </c>
      <c r="E165" s="224">
        <v>180</v>
      </c>
      <c r="F165" s="224">
        <v>120</v>
      </c>
      <c r="G165" s="224">
        <v>500</v>
      </c>
      <c r="H165" s="224">
        <v>34</v>
      </c>
      <c r="I165" s="224">
        <v>400</v>
      </c>
      <c r="J165" s="215">
        <v>210</v>
      </c>
      <c r="K165" s="215">
        <v>180</v>
      </c>
      <c r="L165" s="215">
        <v>50</v>
      </c>
      <c r="M165" s="215">
        <v>60</v>
      </c>
      <c r="N165" s="215">
        <v>350</v>
      </c>
      <c r="O165" s="215">
        <v>50</v>
      </c>
      <c r="P165" s="215" t="s">
        <v>18</v>
      </c>
      <c r="Q165" s="215">
        <v>100</v>
      </c>
      <c r="R165" s="215">
        <v>96</v>
      </c>
      <c r="S165" s="215">
        <v>500</v>
      </c>
      <c r="T165" s="215"/>
      <c r="U165" s="215"/>
      <c r="V165" s="215"/>
      <c r="W165" s="215"/>
      <c r="X165" s="215"/>
      <c r="Y165" s="215"/>
      <c r="Z165" s="215"/>
    </row>
    <row r="166" spans="1:26" ht="15" customHeight="1" x14ac:dyDescent="0.2">
      <c r="A166" s="309" t="s">
        <v>20</v>
      </c>
      <c r="B166" s="310"/>
      <c r="C166" s="111">
        <v>500</v>
      </c>
      <c r="D166" s="178">
        <v>600</v>
      </c>
      <c r="E166" s="178">
        <v>550</v>
      </c>
      <c r="F166" s="178">
        <v>450</v>
      </c>
      <c r="G166" s="178">
        <v>900</v>
      </c>
      <c r="H166" s="178">
        <v>125</v>
      </c>
      <c r="I166" s="178">
        <v>650</v>
      </c>
      <c r="J166" s="207">
        <v>500</v>
      </c>
      <c r="K166" s="207">
        <v>600</v>
      </c>
      <c r="L166" s="207">
        <v>150</v>
      </c>
      <c r="M166" s="207">
        <v>260</v>
      </c>
      <c r="N166" s="207">
        <v>500</v>
      </c>
      <c r="O166" s="207">
        <v>80</v>
      </c>
      <c r="P166" s="207">
        <v>800</v>
      </c>
      <c r="Q166" s="207">
        <v>550</v>
      </c>
      <c r="R166" s="207">
        <v>350</v>
      </c>
      <c r="S166" s="207">
        <v>600</v>
      </c>
      <c r="T166" s="207"/>
      <c r="U166" s="207"/>
      <c r="V166" s="207"/>
      <c r="W166" s="207"/>
      <c r="X166" s="207"/>
      <c r="Y166" s="207"/>
      <c r="Z166" s="207"/>
    </row>
    <row r="167" spans="1:26" ht="15" customHeight="1" x14ac:dyDescent="0.2">
      <c r="A167" s="311" t="s">
        <v>21</v>
      </c>
      <c r="B167" s="312"/>
      <c r="C167" s="174">
        <v>1</v>
      </c>
      <c r="D167" s="64">
        <v>1</v>
      </c>
      <c r="E167" s="64">
        <v>1</v>
      </c>
      <c r="F167" s="64">
        <v>1</v>
      </c>
      <c r="G167" s="64">
        <v>1</v>
      </c>
      <c r="H167" s="64">
        <v>1</v>
      </c>
      <c r="I167" s="64">
        <v>1</v>
      </c>
      <c r="J167" s="245">
        <v>1</v>
      </c>
      <c r="K167" s="245">
        <v>1</v>
      </c>
      <c r="L167" s="245">
        <v>1</v>
      </c>
      <c r="M167" s="245">
        <v>1</v>
      </c>
      <c r="N167" s="245">
        <v>1</v>
      </c>
      <c r="O167" s="245">
        <v>1</v>
      </c>
      <c r="P167" s="245">
        <v>1</v>
      </c>
      <c r="Q167" s="245">
        <v>1</v>
      </c>
      <c r="R167" s="245">
        <v>1</v>
      </c>
      <c r="S167" s="245">
        <v>1</v>
      </c>
      <c r="T167" s="245"/>
      <c r="U167" s="245"/>
      <c r="V167" s="245"/>
      <c r="W167" s="245"/>
      <c r="X167" s="245"/>
      <c r="Y167" s="245"/>
      <c r="Z167" s="245"/>
    </row>
    <row r="168" spans="1:26" ht="15" customHeight="1" x14ac:dyDescent="0.2">
      <c r="A168" s="313" t="s">
        <v>22</v>
      </c>
      <c r="B168" s="314"/>
      <c r="C168" s="251">
        <v>1</v>
      </c>
      <c r="D168" s="30">
        <v>1</v>
      </c>
      <c r="E168" s="30">
        <v>3</v>
      </c>
      <c r="F168" s="30">
        <v>1</v>
      </c>
      <c r="G168" s="30">
        <v>1</v>
      </c>
      <c r="H168" s="30">
        <v>1</v>
      </c>
      <c r="I168" s="30">
        <v>1</v>
      </c>
      <c r="J168" s="204">
        <v>3</v>
      </c>
      <c r="K168" s="204">
        <v>2</v>
      </c>
      <c r="L168" s="204">
        <v>1</v>
      </c>
      <c r="M168" s="204">
        <v>1</v>
      </c>
      <c r="N168" s="204">
        <v>1</v>
      </c>
      <c r="O168" s="204">
        <v>1</v>
      </c>
      <c r="P168" s="204">
        <v>1</v>
      </c>
      <c r="Q168" s="204">
        <v>1</v>
      </c>
      <c r="R168" s="204">
        <v>1</v>
      </c>
      <c r="S168" s="204">
        <v>1</v>
      </c>
      <c r="T168" s="204"/>
      <c r="U168" s="204"/>
      <c r="V168" s="204"/>
      <c r="W168" s="204"/>
      <c r="X168" s="204"/>
      <c r="Y168" s="204"/>
      <c r="Z168" s="204"/>
    </row>
    <row r="169" spans="1:26" ht="15" customHeight="1" x14ac:dyDescent="0.2">
      <c r="A169" s="315" t="s">
        <v>23</v>
      </c>
      <c r="B169" s="316"/>
      <c r="C169" s="87">
        <v>0.8</v>
      </c>
      <c r="D169" s="256">
        <v>1.37</v>
      </c>
      <c r="E169" s="256">
        <v>0.8</v>
      </c>
      <c r="F169" s="256">
        <v>1.37</v>
      </c>
      <c r="G169" s="256">
        <v>2.9</v>
      </c>
      <c r="H169" s="256">
        <v>2.9</v>
      </c>
      <c r="I169" s="256">
        <v>2.9</v>
      </c>
      <c r="J169" s="124">
        <v>2.9</v>
      </c>
      <c r="K169" s="124">
        <v>1.37</v>
      </c>
      <c r="L169" s="124">
        <v>1.37</v>
      </c>
      <c r="M169" s="124">
        <v>2.9</v>
      </c>
      <c r="N169" s="124">
        <v>1.37</v>
      </c>
      <c r="O169" s="124">
        <v>2.9</v>
      </c>
      <c r="P169" s="124">
        <v>5</v>
      </c>
      <c r="Q169" s="124">
        <v>1.37</v>
      </c>
      <c r="R169" s="124">
        <v>2.9</v>
      </c>
      <c r="S169" s="124">
        <v>2.9</v>
      </c>
      <c r="T169" s="124"/>
      <c r="U169" s="124"/>
      <c r="V169" s="124"/>
      <c r="W169" s="124"/>
      <c r="X169" s="124"/>
      <c r="Y169" s="124"/>
      <c r="Z169" s="124"/>
    </row>
    <row r="170" spans="1:26" ht="15" customHeight="1" x14ac:dyDescent="0.2">
      <c r="A170" s="317" t="s">
        <v>24</v>
      </c>
      <c r="B170" s="318"/>
      <c r="C170" s="186">
        <v>0.34</v>
      </c>
      <c r="D170" s="200">
        <v>0.67</v>
      </c>
      <c r="E170" s="200">
        <v>0.34</v>
      </c>
      <c r="F170" s="200">
        <v>0.67</v>
      </c>
      <c r="G170" s="200">
        <v>1.33</v>
      </c>
      <c r="H170" s="200">
        <v>1.33</v>
      </c>
      <c r="I170" s="200">
        <v>1.33</v>
      </c>
      <c r="J170" s="26">
        <v>1.33</v>
      </c>
      <c r="K170" s="26">
        <v>0.67</v>
      </c>
      <c r="L170" s="26">
        <v>0.67</v>
      </c>
      <c r="M170" s="26">
        <v>1.33</v>
      </c>
      <c r="N170" s="26">
        <v>0.67</v>
      </c>
      <c r="O170" s="26">
        <v>1.33</v>
      </c>
      <c r="P170" s="26">
        <v>4</v>
      </c>
      <c r="Q170" s="26">
        <v>0.67</v>
      </c>
      <c r="R170" s="26">
        <v>1.33</v>
      </c>
      <c r="S170" s="26">
        <v>1.33</v>
      </c>
      <c r="T170" s="26"/>
      <c r="U170" s="26"/>
      <c r="V170" s="26"/>
      <c r="W170" s="26"/>
      <c r="X170" s="26"/>
      <c r="Y170" s="26"/>
      <c r="Z170" s="26"/>
    </row>
    <row r="171" spans="1:26" ht="15" customHeight="1" x14ac:dyDescent="0.2">
      <c r="A171" s="295" t="s">
        <v>25</v>
      </c>
      <c r="B171" s="296"/>
      <c r="C171" s="271">
        <f>(C159*C166)/60</f>
        <v>321.66666666666669</v>
      </c>
      <c r="D171" s="125">
        <f>(D159*D166)/60</f>
        <v>297</v>
      </c>
      <c r="E171" s="125">
        <f>(E159*E163)/(((E163/E168)*E201)+((E163-(E163/E168))*(60/E166)))</f>
        <v>399.84466019417476</v>
      </c>
      <c r="F171" s="125">
        <f>(F159*F166)/60</f>
        <v>570.75</v>
      </c>
      <c r="G171" s="125">
        <f>(G159*G166)/60</f>
        <v>328.5</v>
      </c>
      <c r="H171" s="125">
        <f>(H159*H166)/60</f>
        <v>678.54166666666663</v>
      </c>
      <c r="I171" s="125">
        <f>(I159*I166)/60</f>
        <v>515.66666666666663</v>
      </c>
      <c r="J171" s="170">
        <f>(J159*J163)/(((J163/J168)*J201)+((J163-(J163/J168))*(60/J166)))</f>
        <v>326.29213483146071</v>
      </c>
      <c r="K171" s="170">
        <f>(K159*K163)/(((K163/K168)*K201)+((K163-(K163/K168))*(60/K166)))</f>
        <v>456.57142857142861</v>
      </c>
      <c r="L171" s="170">
        <f>(L159*L166)/60</f>
        <v>694.75</v>
      </c>
      <c r="M171" s="170" t="s">
        <v>26</v>
      </c>
      <c r="N171" s="170">
        <f>(N159*N166)/60</f>
        <v>369.16666666666669</v>
      </c>
      <c r="O171" s="170">
        <f>(O159*O166)/60</f>
        <v>466.8</v>
      </c>
      <c r="P171" s="170">
        <f>(P159*P166)/60</f>
        <v>229.33333333333334</v>
      </c>
      <c r="Q171" s="170">
        <f>(Q159*Q166)/60</f>
        <v>973.5</v>
      </c>
      <c r="R171" s="170">
        <v>755.42</v>
      </c>
      <c r="S171" s="170" t="s">
        <v>26</v>
      </c>
      <c r="T171" s="170"/>
      <c r="U171" s="170"/>
      <c r="V171" s="170"/>
      <c r="W171" s="170"/>
      <c r="X171" s="170"/>
      <c r="Y171" s="170"/>
      <c r="Z171" s="104"/>
    </row>
    <row r="172" spans="1:26" ht="15" customHeight="1" x14ac:dyDescent="0.2">
      <c r="A172" s="297" t="s">
        <v>27</v>
      </c>
      <c r="B172" s="298"/>
      <c r="C172" s="44">
        <f>(C160*C166)/60</f>
        <v>401.66666666666669</v>
      </c>
      <c r="D172" s="158">
        <f>(D160*D166)/60</f>
        <v>372</v>
      </c>
      <c r="E172" s="158">
        <f>(E160*E163)/(((E163/E168)*E201)+((E163-(E163/E168))*(60/E166)))</f>
        <v>499.80582524271847</v>
      </c>
      <c r="F172" s="158">
        <f>(F160*F166)/60</f>
        <v>714</v>
      </c>
      <c r="G172" s="158">
        <f>(G160*G166)/60</f>
        <v>411</v>
      </c>
      <c r="H172" s="158">
        <f>(H160*H166)/60</f>
        <v>848.125</v>
      </c>
      <c r="I172" s="158">
        <f>(I160*I166)/60</f>
        <v>645.66666666666663</v>
      </c>
      <c r="J172" s="103">
        <f>(J160*J163)/(((J163/J168)*J201)+((J163-(J163/J168))*(60/J166)))</f>
        <v>407.52808988764048</v>
      </c>
      <c r="K172" s="103">
        <f>(K160*K163)/(((K163/K168)*K201)+((K163-(K163/K168))*(60/K166)))</f>
        <v>570.85714285714289</v>
      </c>
      <c r="L172" s="103">
        <f>(L160*L166)/60</f>
        <v>868.5</v>
      </c>
      <c r="M172" s="103" t="s">
        <v>26</v>
      </c>
      <c r="N172" s="103">
        <f>(N160*N166)/60</f>
        <v>461.66666666666669</v>
      </c>
      <c r="O172" s="103">
        <f>(O160*O166)/60</f>
        <v>583.4666666666667</v>
      </c>
      <c r="P172" s="103">
        <f>(P160*P166)/60</f>
        <v>285.33333333333331</v>
      </c>
      <c r="Q172" s="103">
        <f>(Q160*Q166)/60</f>
        <v>1187.0833333333333</v>
      </c>
      <c r="R172" s="103">
        <v>944.42</v>
      </c>
      <c r="S172" s="103" t="s">
        <v>26</v>
      </c>
      <c r="T172" s="103"/>
      <c r="U172" s="103"/>
      <c r="V172" s="103"/>
      <c r="W172" s="103"/>
      <c r="X172" s="103"/>
      <c r="Y172" s="103"/>
      <c r="Z172" s="183"/>
    </row>
    <row r="173" spans="1:26" ht="15" customHeight="1" x14ac:dyDescent="0.2">
      <c r="A173" s="299" t="s">
        <v>28</v>
      </c>
      <c r="B173" s="300"/>
      <c r="C173" s="66">
        <f>(C159*C163) / ((C163/(C166/60))+C169)</f>
        <v>263.18181818181819</v>
      </c>
      <c r="D173" s="274">
        <f>(D159*D163) / ((D163/(D166/60))+D169)</f>
        <v>233.12401883830455</v>
      </c>
      <c r="E173" s="274">
        <f>(E159*E163)/((((E163/E168)*E201)+((E163-(E163/E168))*(60/E166)))+E169)</f>
        <v>329.47200000000004</v>
      </c>
      <c r="F173" s="274">
        <f>(F159*F163) / ((F163/(F166/60))+F169)</f>
        <v>347.55470980019027</v>
      </c>
      <c r="G173" s="274">
        <f>(G159*G163) / ((G163/(G166/60))+G169)</f>
        <v>212.7935222672065</v>
      </c>
      <c r="H173" s="274">
        <f>(H159*H163) / ((H163/(H166/60))+H169)</f>
        <v>270.29045643153523</v>
      </c>
      <c r="I173" s="274">
        <f>(I159*I163) / ((I163/(I166/60))+I169)</f>
        <v>338.45031905195987</v>
      </c>
      <c r="J173" s="274">
        <f>(J159*J163)/((((J163/J168)*J201)+((J163-(J163/J168))*(60/J166)))+J169)</f>
        <v>222.65060240963857</v>
      </c>
      <c r="K173" s="35">
        <f>(K159*K163)/((((K163/K168)*K201)+((K163-(K163/K168))*(60/K166)))+K169)</f>
        <v>306.57074340527583</v>
      </c>
      <c r="L173" s="35">
        <f>(L159*L163) / ((L163/(L166/60))+L169)</f>
        <v>374.27609427609423</v>
      </c>
      <c r="M173" s="35" t="s">
        <v>26</v>
      </c>
      <c r="N173" s="35">
        <f>(N159*N163) / ((N163/(N166/60))+N169)</f>
        <v>262.2410147991543</v>
      </c>
      <c r="O173" s="35">
        <f>(O159*O163) / ((O163/(O166/60))+O169)</f>
        <v>314.69662921348316</v>
      </c>
      <c r="P173" s="35">
        <v>360.64</v>
      </c>
      <c r="Q173" s="35">
        <f>(Q159*Q163) / ((Q163/(Q166/60))+Q169)</f>
        <v>598.00358331200403</v>
      </c>
      <c r="R173" s="35">
        <v>443.1</v>
      </c>
      <c r="S173" s="35" t="s">
        <v>26</v>
      </c>
      <c r="T173" s="35"/>
      <c r="U173" s="35"/>
      <c r="V173" s="35"/>
      <c r="W173" s="35"/>
      <c r="X173" s="35"/>
      <c r="Y173" s="35"/>
      <c r="Z173" s="179"/>
    </row>
    <row r="174" spans="1:26" ht="15" customHeight="1" x14ac:dyDescent="0.2">
      <c r="A174" s="301" t="s">
        <v>29</v>
      </c>
      <c r="B174" s="302"/>
      <c r="C174" s="222">
        <f>(C160*C163) / ((C163/(C166/60))+C169)</f>
        <v>328.63636363636368</v>
      </c>
      <c r="D174" s="162">
        <f>(D160*D163) / ((D163/(D166/60))+D169)</f>
        <v>291.99372056514915</v>
      </c>
      <c r="E174" s="162">
        <f>(E160*E163)/((((E163/E168)*E201)+((E163-(E163/E168))*(60/E166)))+E169)</f>
        <v>411.84000000000003</v>
      </c>
      <c r="F174" s="162">
        <f>(F160*F163) / ((F163/(F166/60))+F169)</f>
        <v>434.7859181731684</v>
      </c>
      <c r="G174" s="162">
        <f>(G160*G163) / ((G163/(G166/60))+G169)</f>
        <v>266.23481781376523</v>
      </c>
      <c r="H174" s="162">
        <f>(H160*H163) / ((H163/(H166/60))+H169)</f>
        <v>337.84232365145226</v>
      </c>
      <c r="I174" s="162">
        <f>(I160*I163) / ((I163/(I166/60))+I169)</f>
        <v>423.77392889699178</v>
      </c>
      <c r="J174" s="162">
        <f>(J160*J163)/((((J163/J168)*J201)+((J163-(J163/J168))*(60/J166)))+J169)</f>
        <v>278.08324205914573</v>
      </c>
      <c r="K174" s="68">
        <f>(K160*K163)/((((K163/K168)*K201)+((K163-(K163/K168))*(60/K166)))+K169)</f>
        <v>383.30935251798564</v>
      </c>
      <c r="L174" s="68">
        <f>(L160*L163) / ((L163/(L166/60))+L169)</f>
        <v>467.87878787878782</v>
      </c>
      <c r="M174" s="68" t="s">
        <v>26</v>
      </c>
      <c r="N174" s="68">
        <f>(N160*N163) / ((N163/(N166/60))+N169)</f>
        <v>327.9492600422833</v>
      </c>
      <c r="O174" s="68">
        <f>(O160*O163) / ((O163/(O166/60))+O169)</f>
        <v>393.34831460674155</v>
      </c>
      <c r="P174" s="68">
        <v>448.7</v>
      </c>
      <c r="Q174" s="68">
        <f>(Q160*Q163) / ((Q163/(Q166/60))+Q169)</f>
        <v>729.20399283337588</v>
      </c>
      <c r="R174" s="68">
        <v>554</v>
      </c>
      <c r="S174" s="68" t="s">
        <v>26</v>
      </c>
      <c r="T174" s="68"/>
      <c r="U174" s="68"/>
      <c r="V174" s="68"/>
      <c r="W174" s="68"/>
      <c r="X174" s="68"/>
      <c r="Y174" s="68"/>
      <c r="Z174" s="129"/>
    </row>
    <row r="175" spans="1:26" ht="15" customHeight="1" x14ac:dyDescent="0.2">
      <c r="A175" s="295" t="s">
        <v>30</v>
      </c>
      <c r="B175" s="296"/>
      <c r="C175" s="271">
        <f>(C159*C163) / ((C163/(C166/60))+C170)</f>
        <v>293.90862944162438</v>
      </c>
      <c r="D175" s="125">
        <f>(D159*D163) / ((D163/(D166/60))+D170)</f>
        <v>261.90476190476193</v>
      </c>
      <c r="E175" s="125">
        <f>(E159*E163)/((((E163/E168)*E201)+((E163-(E163/E168))*(60/E166)))+E170)</f>
        <v>366.5687583444593</v>
      </c>
      <c r="F175" s="125">
        <f>(F159*F163) / ((F163/(F166/60))+F170)</f>
        <v>434.3400713436385</v>
      </c>
      <c r="G175" s="125">
        <f>(G159*G163) / ((G163/(G166/60))+G170)</f>
        <v>262.93146573286646</v>
      </c>
      <c r="H175" s="125">
        <f>(H159*H163) / ((H163/(H166/60))+H170)</f>
        <v>400.86153846153843</v>
      </c>
      <c r="I175" s="125">
        <f>(I159*I163) / ((I163/(I166/60))+I170)</f>
        <v>415.81364094523462</v>
      </c>
      <c r="J175" s="125">
        <f>(J159*J163)/((((J163/J168)*J201)+((J163-(J163/J168))*(60/J166)))+J170)</f>
        <v>268.88888888888891</v>
      </c>
      <c r="K175" s="170">
        <f>(K159*K163)/((((K163/K168)*K201)+((K163-(K163/K168))*(60/K166)))+K170)</f>
        <v>368.41498559077814</v>
      </c>
      <c r="L175" s="170">
        <f>(L159*L163) / ((L163/(L166/60))+L170)</f>
        <v>489.69162995594706</v>
      </c>
      <c r="M175" s="170" t="s">
        <v>26</v>
      </c>
      <c r="N175" s="170">
        <f>(N159*N163) / ((N163/(N166/60))+N170)</f>
        <v>307.79156327543421</v>
      </c>
      <c r="O175" s="170">
        <f>(O159*O163) / ((O163/(O166/60))+O170)</f>
        <v>382.1009549795362</v>
      </c>
      <c r="P175" s="170">
        <v>465.35</v>
      </c>
      <c r="Q175" s="170">
        <f>(Q159*Q163) / ((Q163/(Q166/60))+Q170)</f>
        <v>744.78801402613954</v>
      </c>
      <c r="R175" s="170">
        <v>570.87</v>
      </c>
      <c r="S175" s="170" t="s">
        <v>26</v>
      </c>
      <c r="T175" s="170"/>
      <c r="U175" s="170"/>
      <c r="V175" s="170"/>
      <c r="W175" s="170"/>
      <c r="X175" s="170"/>
      <c r="Y175" s="170"/>
      <c r="Z175" s="104"/>
    </row>
    <row r="176" spans="1:26" ht="15" customHeight="1" x14ac:dyDescent="0.2">
      <c r="A176" s="297" t="s">
        <v>31</v>
      </c>
      <c r="B176" s="298"/>
      <c r="C176" s="44">
        <f>(C160*C163) / ((C163/(C166/60))+C170)</f>
        <v>367.00507614213205</v>
      </c>
      <c r="D176" s="158">
        <f>(D160*D163) / ((D163/(D166/60))+D170)</f>
        <v>328.04232804232811</v>
      </c>
      <c r="E176" s="158">
        <f>(E160*E163)/((((E163/E168)*E201)+((E163-(E163/E168))*(60/E166)))+E170)</f>
        <v>458.21094793057415</v>
      </c>
      <c r="F176" s="158">
        <f>(F160*F163) / ((F163/(F166/60))+F170)</f>
        <v>543.35315101070159</v>
      </c>
      <c r="G176" s="158">
        <f>(G160*G163) / ((G163/(G166/60))+G170)</f>
        <v>328.96448224112055</v>
      </c>
      <c r="H176" s="158">
        <f>(H160*H163) / ((H163/(H166/60))+H170)</f>
        <v>501.04615384615386</v>
      </c>
      <c r="I176" s="158">
        <f>(I160*I163) / ((I163/(I166/60))+I170)</f>
        <v>520.64060925075592</v>
      </c>
      <c r="J176" s="158">
        <f>(J160*J163)/((((J163/J168)*J201)+((J163-(J163/J168))*(60/J166)))+J170)</f>
        <v>335.83333333333337</v>
      </c>
      <c r="K176" s="103">
        <f>(K160*K163)/((((K163/K168)*K201)+((K163-(K163/K168))*(60/K166)))+K170)</f>
        <v>460.63400576368883</v>
      </c>
      <c r="L176" s="103">
        <f>(L160*L163) / ((L163/(L166/60))+L170)</f>
        <v>612.15859030836998</v>
      </c>
      <c r="M176" s="103" t="s">
        <v>26</v>
      </c>
      <c r="N176" s="103">
        <f>(N160*N163) / ((N163/(N166/60))+N170)</f>
        <v>384.91315136476425</v>
      </c>
      <c r="O176" s="103">
        <f>(O160*O163) / ((O163/(O166/60))+O170)</f>
        <v>477.59890859481584</v>
      </c>
      <c r="P176" s="103">
        <v>578.99</v>
      </c>
      <c r="Q176" s="103">
        <f>(Q160*Q163) / ((Q163/(Q166/60))+Q170)</f>
        <v>908.19254064392726</v>
      </c>
      <c r="R176" s="103">
        <v>713.7</v>
      </c>
      <c r="S176" s="103" t="s">
        <v>26</v>
      </c>
      <c r="T176" s="103"/>
      <c r="U176" s="103"/>
      <c r="V176" s="103"/>
      <c r="W176" s="103"/>
      <c r="X176" s="103"/>
      <c r="Y176" s="103"/>
      <c r="Z176" s="183"/>
    </row>
    <row r="177" spans="1:26" ht="15" customHeight="1" x14ac:dyDescent="0.2">
      <c r="A177" s="319" t="s">
        <v>32</v>
      </c>
      <c r="B177" s="320"/>
      <c r="C177" s="279">
        <v>1</v>
      </c>
      <c r="D177" s="190">
        <v>1</v>
      </c>
      <c r="E177" s="190">
        <v>1</v>
      </c>
      <c r="F177" s="190">
        <v>1</v>
      </c>
      <c r="G177" s="190">
        <v>1</v>
      </c>
      <c r="H177" s="190">
        <v>1</v>
      </c>
      <c r="I177" s="190">
        <v>1</v>
      </c>
      <c r="J177" s="190">
        <v>1</v>
      </c>
      <c r="K177" s="190">
        <v>1</v>
      </c>
      <c r="L177" s="190">
        <v>1</v>
      </c>
      <c r="M177" s="190">
        <v>1</v>
      </c>
      <c r="N177" s="190">
        <v>1</v>
      </c>
      <c r="O177" s="190">
        <v>1</v>
      </c>
      <c r="P177" s="190">
        <v>1</v>
      </c>
      <c r="Q177" s="190">
        <v>1</v>
      </c>
      <c r="R177" s="34">
        <v>2</v>
      </c>
      <c r="S177" s="34" t="s">
        <v>36</v>
      </c>
      <c r="T177" s="190"/>
      <c r="U177" s="190"/>
      <c r="V177" s="190"/>
      <c r="W177" s="190"/>
      <c r="X177" s="190"/>
      <c r="Y177" s="190"/>
      <c r="Z177" s="190"/>
    </row>
    <row r="178" spans="1:26" ht="15" customHeight="1" x14ac:dyDescent="0.2">
      <c r="A178" s="321" t="s">
        <v>33</v>
      </c>
      <c r="B178" s="322"/>
      <c r="C178" s="184">
        <v>1</v>
      </c>
      <c r="D178" s="58">
        <v>1</v>
      </c>
      <c r="E178" s="58">
        <v>1</v>
      </c>
      <c r="F178" s="58">
        <v>1</v>
      </c>
      <c r="G178" s="58">
        <v>1</v>
      </c>
      <c r="H178" s="58">
        <v>1</v>
      </c>
      <c r="I178" s="58">
        <v>1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  <c r="Q178" s="58">
        <v>1</v>
      </c>
      <c r="R178" s="226">
        <v>2</v>
      </c>
      <c r="S178" s="226" t="s">
        <v>36</v>
      </c>
      <c r="T178" s="58"/>
      <c r="U178" s="58"/>
      <c r="V178" s="58"/>
      <c r="W178" s="58"/>
      <c r="X178" s="58"/>
      <c r="Y178" s="58"/>
      <c r="Z178" s="58"/>
    </row>
    <row r="179" spans="1:26" ht="15" customHeight="1" x14ac:dyDescent="0.2">
      <c r="A179" s="323" t="s">
        <v>34</v>
      </c>
      <c r="B179" s="324"/>
      <c r="C179" s="290">
        <v>1</v>
      </c>
      <c r="D179" s="117">
        <v>1</v>
      </c>
      <c r="E179" s="117">
        <v>1</v>
      </c>
      <c r="F179" s="117">
        <v>1</v>
      </c>
      <c r="G179" s="117">
        <v>1</v>
      </c>
      <c r="H179" s="117">
        <v>1</v>
      </c>
      <c r="I179" s="117">
        <v>1</v>
      </c>
      <c r="J179" s="117">
        <v>1</v>
      </c>
      <c r="K179" s="117">
        <v>1</v>
      </c>
      <c r="L179" s="117">
        <v>1</v>
      </c>
      <c r="M179" s="117">
        <v>1</v>
      </c>
      <c r="N179" s="117">
        <v>1</v>
      </c>
      <c r="O179" s="117">
        <v>1</v>
      </c>
      <c r="P179" s="117">
        <v>1</v>
      </c>
      <c r="Q179" s="117">
        <v>1</v>
      </c>
      <c r="R179" s="117">
        <v>1</v>
      </c>
      <c r="S179" s="133" t="s">
        <v>36</v>
      </c>
      <c r="T179" s="117"/>
      <c r="U179" s="117"/>
      <c r="V179" s="117"/>
      <c r="W179" s="117"/>
      <c r="X179" s="117"/>
      <c r="Y179" s="117"/>
      <c r="Z179" s="117"/>
    </row>
    <row r="180" spans="1:26" ht="15" customHeight="1" x14ac:dyDescent="0.2">
      <c r="A180" s="351" t="s">
        <v>37</v>
      </c>
      <c r="B180" s="352"/>
      <c r="C180" s="24">
        <v>15</v>
      </c>
      <c r="D180" s="49">
        <v>15</v>
      </c>
      <c r="E180" s="49">
        <v>45</v>
      </c>
      <c r="F180" s="49">
        <v>65</v>
      </c>
      <c r="G180" s="49">
        <v>40</v>
      </c>
      <c r="H180" s="49">
        <v>15</v>
      </c>
      <c r="I180" s="49">
        <v>15</v>
      </c>
      <c r="J180" s="144">
        <v>75</v>
      </c>
      <c r="K180" s="49">
        <v>75</v>
      </c>
      <c r="L180" s="49">
        <v>75</v>
      </c>
      <c r="M180" s="49">
        <v>15</v>
      </c>
      <c r="N180" s="49">
        <v>25</v>
      </c>
      <c r="O180" s="49">
        <v>75</v>
      </c>
      <c r="P180" s="49">
        <v>40</v>
      </c>
      <c r="Q180" s="49">
        <v>65</v>
      </c>
      <c r="R180" s="49">
        <v>15</v>
      </c>
      <c r="S180" s="49">
        <v>30</v>
      </c>
      <c r="T180" s="49"/>
      <c r="U180" s="49"/>
      <c r="V180" s="49"/>
      <c r="W180" s="49"/>
      <c r="X180" s="49"/>
      <c r="Y180" s="49"/>
      <c r="Z180" s="49"/>
    </row>
    <row r="181" spans="1:26" ht="15" customHeight="1" x14ac:dyDescent="0.2">
      <c r="A181" s="351" t="s">
        <v>38</v>
      </c>
      <c r="B181" s="352"/>
      <c r="C181" s="24">
        <v>12</v>
      </c>
      <c r="D181" s="49">
        <v>18</v>
      </c>
      <c r="E181" s="49">
        <v>18</v>
      </c>
      <c r="F181" s="49">
        <v>420</v>
      </c>
      <c r="G181" s="49">
        <v>18</v>
      </c>
      <c r="H181" s="49">
        <v>420</v>
      </c>
      <c r="I181" s="49">
        <v>18</v>
      </c>
      <c r="J181" s="144">
        <v>18</v>
      </c>
      <c r="K181" s="49">
        <v>18</v>
      </c>
      <c r="L181" s="49">
        <v>18</v>
      </c>
      <c r="M181" s="49">
        <v>18</v>
      </c>
      <c r="N181" s="49">
        <v>18</v>
      </c>
      <c r="O181" s="49">
        <v>18</v>
      </c>
      <c r="P181" s="49">
        <v>0</v>
      </c>
      <c r="Q181" s="49" t="s">
        <v>162</v>
      </c>
      <c r="R181" s="49">
        <v>18</v>
      </c>
      <c r="S181" s="49">
        <v>20</v>
      </c>
      <c r="T181" s="49"/>
      <c r="U181" s="49"/>
      <c r="V181" s="49"/>
      <c r="W181" s="49"/>
      <c r="X181" s="49"/>
      <c r="Y181" s="49"/>
      <c r="Z181" s="49"/>
    </row>
    <row r="182" spans="1:26" ht="15" customHeight="1" x14ac:dyDescent="0.2">
      <c r="A182" s="351" t="s">
        <v>39</v>
      </c>
      <c r="B182" s="352"/>
      <c r="C182" s="24">
        <v>10.7</v>
      </c>
      <c r="D182" s="49">
        <v>19</v>
      </c>
      <c r="E182" s="49">
        <v>19</v>
      </c>
      <c r="F182" s="49">
        <v>320</v>
      </c>
      <c r="G182" s="49">
        <v>19</v>
      </c>
      <c r="H182" s="49">
        <v>320</v>
      </c>
      <c r="I182" s="49">
        <v>19</v>
      </c>
      <c r="J182" s="144">
        <v>19</v>
      </c>
      <c r="K182" s="49">
        <v>9</v>
      </c>
      <c r="L182" s="49">
        <v>9</v>
      </c>
      <c r="M182" s="49">
        <v>19</v>
      </c>
      <c r="N182" s="49">
        <v>19</v>
      </c>
      <c r="O182" s="49">
        <v>19</v>
      </c>
      <c r="P182" s="49">
        <v>0</v>
      </c>
      <c r="Q182" s="49" t="s">
        <v>162</v>
      </c>
      <c r="R182" s="49">
        <v>19</v>
      </c>
      <c r="S182" s="49">
        <v>6</v>
      </c>
      <c r="T182" s="49"/>
      <c r="U182" s="49"/>
      <c r="V182" s="49"/>
      <c r="W182" s="49"/>
      <c r="X182" s="49"/>
      <c r="Y182" s="49"/>
      <c r="Z182" s="49"/>
    </row>
    <row r="183" spans="1:26" ht="15" customHeight="1" x14ac:dyDescent="0.2">
      <c r="A183" s="351" t="s">
        <v>40</v>
      </c>
      <c r="B183" s="352"/>
      <c r="C183" s="24">
        <v>2</v>
      </c>
      <c r="D183" s="49">
        <v>1.5</v>
      </c>
      <c r="E183" s="49">
        <v>2.5</v>
      </c>
      <c r="F183" s="49">
        <v>1.2</v>
      </c>
      <c r="G183" s="49">
        <v>1.25</v>
      </c>
      <c r="H183" s="49">
        <v>1.6</v>
      </c>
      <c r="I183" s="49">
        <v>2</v>
      </c>
      <c r="J183" s="144">
        <v>2.5</v>
      </c>
      <c r="K183" s="49">
        <v>2.5</v>
      </c>
      <c r="L183" s="49">
        <v>0</v>
      </c>
      <c r="M183" s="49">
        <v>0.5</v>
      </c>
      <c r="N183" s="49">
        <v>2.0499999999999998</v>
      </c>
      <c r="O183" s="49">
        <v>2.5</v>
      </c>
      <c r="P183" s="49">
        <v>0</v>
      </c>
      <c r="Q183" s="49">
        <v>2.5</v>
      </c>
      <c r="R183" s="49">
        <v>0.5</v>
      </c>
      <c r="S183" s="49">
        <v>1.75</v>
      </c>
      <c r="T183" s="49"/>
      <c r="U183" s="49"/>
      <c r="V183" s="49"/>
      <c r="W183" s="49"/>
      <c r="X183" s="49"/>
      <c r="Y183" s="49"/>
      <c r="Z183" s="49"/>
    </row>
    <row r="184" spans="1:26" ht="15" customHeight="1" x14ac:dyDescent="0.2">
      <c r="A184" s="351" t="s">
        <v>41</v>
      </c>
      <c r="B184" s="352"/>
      <c r="C184" s="24">
        <v>6.2</v>
      </c>
      <c r="D184" s="49">
        <v>3.5</v>
      </c>
      <c r="E184" s="49">
        <v>4.5</v>
      </c>
      <c r="F184" s="49">
        <v>4</v>
      </c>
      <c r="G184" s="49">
        <v>3</v>
      </c>
      <c r="H184" s="49">
        <v>4</v>
      </c>
      <c r="I184" s="49">
        <v>5.5</v>
      </c>
      <c r="J184" s="144">
        <v>5</v>
      </c>
      <c r="K184" s="49">
        <v>5</v>
      </c>
      <c r="L184" s="49">
        <v>0</v>
      </c>
      <c r="M184" s="49">
        <v>1</v>
      </c>
      <c r="N184" s="49">
        <v>3.05</v>
      </c>
      <c r="O184" s="49">
        <v>4.5</v>
      </c>
      <c r="P184" s="49">
        <v>0</v>
      </c>
      <c r="Q184" s="49">
        <v>4.5</v>
      </c>
      <c r="R184" s="49">
        <v>1</v>
      </c>
      <c r="S184" s="49">
        <v>3.5</v>
      </c>
      <c r="T184" s="49"/>
      <c r="U184" s="49"/>
      <c r="V184" s="49"/>
      <c r="W184" s="49"/>
      <c r="X184" s="49"/>
      <c r="Y184" s="49"/>
      <c r="Z184" s="49"/>
    </row>
    <row r="185" spans="1:26" ht="15" customHeight="1" x14ac:dyDescent="0.2">
      <c r="A185" s="351" t="s">
        <v>42</v>
      </c>
      <c r="B185" s="352"/>
      <c r="C185" s="24">
        <v>0.1</v>
      </c>
      <c r="D185" s="49">
        <v>0.13500000000000001</v>
      </c>
      <c r="E185" s="49">
        <v>0.23599999999999999</v>
      </c>
      <c r="F185" s="49">
        <v>3</v>
      </c>
      <c r="G185" s="49">
        <v>1.7500000000000002E-2</v>
      </c>
      <c r="H185" s="49">
        <v>4</v>
      </c>
      <c r="I185" s="49">
        <v>0.41</v>
      </c>
      <c r="J185" s="144">
        <v>0.81200000000000006</v>
      </c>
      <c r="K185" s="49">
        <v>0.6</v>
      </c>
      <c r="L185" s="49">
        <v>0.6</v>
      </c>
      <c r="M185" s="49">
        <v>2.2120000000000002</v>
      </c>
      <c r="N185" s="49">
        <v>2.75E-2</v>
      </c>
      <c r="O185" s="49">
        <v>0.81200000000000006</v>
      </c>
      <c r="P185" s="49">
        <v>0</v>
      </c>
      <c r="Q185" s="49" t="s">
        <v>162</v>
      </c>
      <c r="R185" s="49">
        <v>1.2E-2</v>
      </c>
      <c r="S185" s="49">
        <v>1.1100000000000001</v>
      </c>
      <c r="T185" s="49"/>
      <c r="U185" s="49"/>
      <c r="V185" s="49"/>
      <c r="W185" s="49"/>
      <c r="X185" s="49"/>
      <c r="Y185" s="49"/>
      <c r="Z185" s="49"/>
    </row>
    <row r="186" spans="1:26" ht="15" customHeight="1" x14ac:dyDescent="0.2">
      <c r="A186" s="351" t="s">
        <v>117</v>
      </c>
      <c r="B186" s="352"/>
      <c r="C186" s="24">
        <v>0</v>
      </c>
      <c r="D186" s="49" t="s">
        <v>53</v>
      </c>
      <c r="E186" s="49" t="s">
        <v>53</v>
      </c>
      <c r="F186" s="49">
        <v>3</v>
      </c>
      <c r="G186" s="49" t="s">
        <v>53</v>
      </c>
      <c r="H186" s="49">
        <v>3</v>
      </c>
      <c r="I186" s="49">
        <v>0</v>
      </c>
      <c r="J186" s="144" t="s">
        <v>53</v>
      </c>
      <c r="K186" s="49" t="s">
        <v>53</v>
      </c>
      <c r="L186" s="49" t="s">
        <v>53</v>
      </c>
      <c r="M186" s="49" t="s">
        <v>53</v>
      </c>
      <c r="N186" s="49" t="s">
        <v>53</v>
      </c>
      <c r="O186" s="49" t="s">
        <v>53</v>
      </c>
      <c r="P186" s="49">
        <v>1</v>
      </c>
      <c r="Q186" s="49" t="s">
        <v>162</v>
      </c>
      <c r="R186" s="49" t="s">
        <v>53</v>
      </c>
      <c r="S186" s="49">
        <v>0</v>
      </c>
      <c r="T186" s="49"/>
      <c r="U186" s="49"/>
      <c r="V186" s="49"/>
      <c r="W186" s="49"/>
      <c r="X186" s="49"/>
      <c r="Y186" s="49"/>
      <c r="Z186" s="49"/>
    </row>
    <row r="187" spans="1:26" ht="15" customHeight="1" x14ac:dyDescent="0.2">
      <c r="A187" s="351" t="s">
        <v>118</v>
      </c>
      <c r="B187" s="352"/>
      <c r="C187" s="24">
        <v>0</v>
      </c>
      <c r="D187" s="49" t="s">
        <v>53</v>
      </c>
      <c r="E187" s="49" t="s">
        <v>53</v>
      </c>
      <c r="F187" s="49">
        <v>15</v>
      </c>
      <c r="G187" s="49" t="s">
        <v>53</v>
      </c>
      <c r="H187" s="49">
        <v>15</v>
      </c>
      <c r="I187" s="49">
        <v>0</v>
      </c>
      <c r="J187" s="144" t="s">
        <v>53</v>
      </c>
      <c r="K187" s="49" t="s">
        <v>53</v>
      </c>
      <c r="L187" s="49" t="s">
        <v>53</v>
      </c>
      <c r="M187" s="49" t="s">
        <v>53</v>
      </c>
      <c r="N187" s="49" t="s">
        <v>53</v>
      </c>
      <c r="O187" s="49" t="s">
        <v>53</v>
      </c>
      <c r="P187" s="49">
        <v>1</v>
      </c>
      <c r="Q187" s="49" t="s">
        <v>162</v>
      </c>
      <c r="R187" s="49" t="s">
        <v>53</v>
      </c>
      <c r="S187" s="49">
        <v>0</v>
      </c>
      <c r="T187" s="49"/>
      <c r="U187" s="49"/>
      <c r="V187" s="49"/>
      <c r="W187" s="49"/>
      <c r="X187" s="49"/>
      <c r="Y187" s="49"/>
      <c r="Z187" s="49"/>
    </row>
    <row r="188" spans="1:26" ht="15" customHeight="1" x14ac:dyDescent="0.2">
      <c r="A188" s="351" t="s">
        <v>43</v>
      </c>
      <c r="B188" s="352"/>
      <c r="C188" s="24">
        <v>0.5</v>
      </c>
      <c r="D188" s="49">
        <v>4</v>
      </c>
      <c r="E188" s="49">
        <v>0.5</v>
      </c>
      <c r="F188" s="49">
        <v>60</v>
      </c>
      <c r="G188" s="49">
        <v>3</v>
      </c>
      <c r="H188" s="49">
        <v>60</v>
      </c>
      <c r="I188" s="49">
        <v>0.5</v>
      </c>
      <c r="J188" s="144">
        <v>0.5</v>
      </c>
      <c r="K188" s="49">
        <v>0.5</v>
      </c>
      <c r="L188" s="49">
        <v>0.5</v>
      </c>
      <c r="M188" s="49">
        <v>0.5</v>
      </c>
      <c r="N188" s="49">
        <v>3</v>
      </c>
      <c r="O188" s="49">
        <v>0.5</v>
      </c>
      <c r="P188" s="49" t="s">
        <v>53</v>
      </c>
      <c r="Q188" s="49">
        <v>60</v>
      </c>
      <c r="R188" s="49">
        <v>0.5</v>
      </c>
      <c r="S188" s="49">
        <v>2.25</v>
      </c>
      <c r="T188" s="49"/>
      <c r="U188" s="49"/>
      <c r="V188" s="49"/>
      <c r="W188" s="49"/>
      <c r="X188" s="49"/>
      <c r="Y188" s="49"/>
      <c r="Z188" s="49"/>
    </row>
    <row r="189" spans="1:26" ht="15" customHeight="1" x14ac:dyDescent="0.2">
      <c r="A189" s="351" t="s">
        <v>44</v>
      </c>
      <c r="B189" s="352"/>
      <c r="C189" s="24">
        <v>0.25</v>
      </c>
      <c r="D189" s="49">
        <v>0.2</v>
      </c>
      <c r="E189" s="49">
        <v>0.2</v>
      </c>
      <c r="F189" s="49">
        <v>0.2</v>
      </c>
      <c r="G189" s="49">
        <v>-0.1</v>
      </c>
      <c r="H189" s="49">
        <v>0.2</v>
      </c>
      <c r="I189" s="49">
        <v>0.25</v>
      </c>
      <c r="J189" s="144">
        <v>0.25</v>
      </c>
      <c r="K189" s="49">
        <v>0.25</v>
      </c>
      <c r="L189" s="49">
        <v>0.25</v>
      </c>
      <c r="M189" s="49">
        <v>0.2</v>
      </c>
      <c r="N189" s="49">
        <v>-0.1</v>
      </c>
      <c r="O189" s="49">
        <v>0.2</v>
      </c>
      <c r="P189" s="49">
        <v>0</v>
      </c>
      <c r="Q189" s="49">
        <v>0.2</v>
      </c>
      <c r="R189" s="49">
        <v>0.2</v>
      </c>
      <c r="S189" s="49">
        <v>2.25</v>
      </c>
      <c r="T189" s="49"/>
      <c r="U189" s="49"/>
      <c r="V189" s="49"/>
      <c r="W189" s="49"/>
      <c r="X189" s="49"/>
      <c r="Y189" s="49"/>
      <c r="Z189" s="49"/>
    </row>
    <row r="190" spans="1:26" ht="15" customHeight="1" x14ac:dyDescent="0.2">
      <c r="A190" s="351" t="s">
        <v>119</v>
      </c>
      <c r="B190" s="352"/>
      <c r="C190" s="24">
        <v>28</v>
      </c>
      <c r="D190" s="49">
        <v>35</v>
      </c>
      <c r="E190" s="49">
        <v>35</v>
      </c>
      <c r="F190" s="49">
        <v>38</v>
      </c>
      <c r="G190" s="49">
        <v>35</v>
      </c>
      <c r="H190" s="49">
        <v>38</v>
      </c>
      <c r="I190" s="49">
        <v>35</v>
      </c>
      <c r="J190" s="144">
        <v>35</v>
      </c>
      <c r="K190" s="49">
        <v>35</v>
      </c>
      <c r="L190" s="49">
        <v>35</v>
      </c>
      <c r="M190" s="49">
        <v>35</v>
      </c>
      <c r="N190" s="49">
        <v>35</v>
      </c>
      <c r="O190" s="49">
        <v>35</v>
      </c>
      <c r="P190" s="49">
        <v>0</v>
      </c>
      <c r="Q190" s="49" t="s">
        <v>162</v>
      </c>
      <c r="R190" s="49">
        <v>35</v>
      </c>
      <c r="S190" s="49">
        <v>35</v>
      </c>
      <c r="T190" s="49"/>
      <c r="U190" s="49"/>
      <c r="V190" s="49"/>
      <c r="W190" s="49"/>
      <c r="X190" s="49"/>
      <c r="Y190" s="49"/>
      <c r="Z190" s="49"/>
    </row>
    <row r="191" spans="1:26" ht="15" customHeight="1" x14ac:dyDescent="0.2">
      <c r="A191" s="351" t="s">
        <v>46</v>
      </c>
      <c r="B191" s="352"/>
      <c r="C191" s="24">
        <v>22.35</v>
      </c>
      <c r="D191" s="49">
        <v>37</v>
      </c>
      <c r="E191" s="49">
        <v>37</v>
      </c>
      <c r="F191" s="49">
        <v>40</v>
      </c>
      <c r="G191" s="49">
        <v>37</v>
      </c>
      <c r="H191" s="49">
        <v>40</v>
      </c>
      <c r="I191" s="49">
        <v>37</v>
      </c>
      <c r="J191" s="144">
        <v>37</v>
      </c>
      <c r="K191" s="49">
        <v>37</v>
      </c>
      <c r="L191" s="49">
        <v>37</v>
      </c>
      <c r="M191" s="49">
        <v>0.25</v>
      </c>
      <c r="N191" s="49">
        <v>37</v>
      </c>
      <c r="O191" s="49">
        <v>37</v>
      </c>
      <c r="P191" s="49">
        <v>0</v>
      </c>
      <c r="Q191" s="49" t="s">
        <v>162</v>
      </c>
      <c r="R191" s="49">
        <v>37</v>
      </c>
      <c r="S191" s="49">
        <v>37</v>
      </c>
      <c r="T191" s="49"/>
      <c r="U191" s="49"/>
      <c r="V191" s="49"/>
      <c r="W191" s="49"/>
      <c r="X191" s="49"/>
      <c r="Y191" s="49"/>
      <c r="Z191" s="49"/>
    </row>
    <row r="192" spans="1:26" ht="15" customHeight="1" x14ac:dyDescent="0.2">
      <c r="A192" s="351" t="s">
        <v>47</v>
      </c>
      <c r="B192" s="352"/>
      <c r="C192" s="24">
        <v>0.2</v>
      </c>
      <c r="D192" s="49">
        <v>0.3</v>
      </c>
      <c r="E192" s="49">
        <v>0.1</v>
      </c>
      <c r="F192" s="49">
        <v>0.35</v>
      </c>
      <c r="G192" s="49">
        <v>0.3</v>
      </c>
      <c r="H192" s="49">
        <v>0.35</v>
      </c>
      <c r="I192" s="49">
        <v>1.2</v>
      </c>
      <c r="J192" s="144">
        <v>0.5</v>
      </c>
      <c r="K192" s="49">
        <v>0.2</v>
      </c>
      <c r="L192" s="49" t="s">
        <v>53</v>
      </c>
      <c r="M192" s="49">
        <v>0.5</v>
      </c>
      <c r="N192" s="49">
        <v>0.5</v>
      </c>
      <c r="O192" s="49">
        <v>0.1</v>
      </c>
      <c r="P192" s="49">
        <v>0</v>
      </c>
      <c r="Q192" s="49">
        <v>0.1</v>
      </c>
      <c r="R192" s="49">
        <v>0.25</v>
      </c>
      <c r="S192" s="49">
        <v>0.65</v>
      </c>
      <c r="T192" s="49"/>
      <c r="U192" s="49"/>
      <c r="V192" s="49"/>
      <c r="W192" s="49"/>
      <c r="X192" s="49"/>
      <c r="Y192" s="49"/>
      <c r="Z192" s="49"/>
    </row>
    <row r="193" spans="1:26" ht="15" customHeight="1" x14ac:dyDescent="0.2">
      <c r="A193" s="351" t="s">
        <v>48</v>
      </c>
      <c r="B193" s="352"/>
      <c r="C193" s="24">
        <v>1</v>
      </c>
      <c r="D193" s="49">
        <v>1.2</v>
      </c>
      <c r="E193" s="49">
        <v>0.45</v>
      </c>
      <c r="F193" s="49">
        <v>1.5</v>
      </c>
      <c r="G193" s="49">
        <v>0.9</v>
      </c>
      <c r="H193" s="49">
        <v>1.5</v>
      </c>
      <c r="I193" s="49">
        <v>2.5</v>
      </c>
      <c r="J193" s="144">
        <v>1.45</v>
      </c>
      <c r="K193" s="49">
        <v>1.7</v>
      </c>
      <c r="L193" s="49" t="s">
        <v>53</v>
      </c>
      <c r="M193" s="49">
        <v>1</v>
      </c>
      <c r="N193" s="49">
        <v>0.9</v>
      </c>
      <c r="O193" s="49">
        <v>0.45</v>
      </c>
      <c r="P193" s="49">
        <v>0</v>
      </c>
      <c r="Q193" s="49">
        <v>0.45</v>
      </c>
      <c r="R193" s="49">
        <v>1</v>
      </c>
      <c r="S193" s="49">
        <v>1.2</v>
      </c>
      <c r="T193" s="49"/>
      <c r="U193" s="49"/>
      <c r="V193" s="49"/>
      <c r="W193" s="49"/>
      <c r="X193" s="49"/>
      <c r="Y193" s="49"/>
      <c r="Z193" s="49"/>
    </row>
    <row r="194" spans="1:26" ht="15" customHeight="1" x14ac:dyDescent="0.2">
      <c r="A194" s="351" t="s">
        <v>49</v>
      </c>
      <c r="B194" s="352"/>
      <c r="C194" s="24">
        <v>0.3</v>
      </c>
      <c r="D194" s="49">
        <v>0.26200000000000001</v>
      </c>
      <c r="E194" s="49">
        <v>0.7</v>
      </c>
      <c r="F194" s="49">
        <v>1.5</v>
      </c>
      <c r="G194" s="49">
        <v>4.3700000000000003E-2</v>
      </c>
      <c r="H194" s="49">
        <v>2</v>
      </c>
      <c r="I194" s="49">
        <v>0.61</v>
      </c>
      <c r="J194" s="144">
        <v>1.35</v>
      </c>
      <c r="K194" s="49">
        <v>0.35</v>
      </c>
      <c r="L194" s="49">
        <v>0.35</v>
      </c>
      <c r="M194" s="49">
        <v>2.2120000000000002</v>
      </c>
      <c r="N194" s="49">
        <v>0.13100000000000001</v>
      </c>
      <c r="O194" s="49">
        <v>1.75</v>
      </c>
      <c r="P194" s="49">
        <v>0</v>
      </c>
      <c r="Q194" s="49" t="s">
        <v>162</v>
      </c>
      <c r="R194" s="49">
        <v>1.2E-2</v>
      </c>
      <c r="S194" s="49">
        <v>1.1499999999999999</v>
      </c>
      <c r="T194" s="49"/>
      <c r="U194" s="49"/>
      <c r="V194" s="49"/>
      <c r="W194" s="49"/>
      <c r="X194" s="49"/>
      <c r="Y194" s="49"/>
      <c r="Z194" s="49"/>
    </row>
    <row r="195" spans="1:26" ht="15" customHeight="1" x14ac:dyDescent="0.2">
      <c r="A195" s="351" t="s">
        <v>120</v>
      </c>
      <c r="B195" s="352"/>
      <c r="C195" s="24">
        <v>0</v>
      </c>
      <c r="D195" s="49" t="s">
        <v>53</v>
      </c>
      <c r="E195" s="49" t="s">
        <v>53</v>
      </c>
      <c r="F195" s="49">
        <v>0.95</v>
      </c>
      <c r="G195" s="49" t="s">
        <v>53</v>
      </c>
      <c r="H195" s="49">
        <v>0.95</v>
      </c>
      <c r="I195" s="49">
        <v>0</v>
      </c>
      <c r="J195" s="144" t="s">
        <v>53</v>
      </c>
      <c r="K195" s="49" t="s">
        <v>53</v>
      </c>
      <c r="L195" s="49" t="s">
        <v>53</v>
      </c>
      <c r="M195" s="49" t="s">
        <v>53</v>
      </c>
      <c r="N195" s="49" t="s">
        <v>53</v>
      </c>
      <c r="O195" s="49" t="s">
        <v>53</v>
      </c>
      <c r="P195" s="49">
        <v>1</v>
      </c>
      <c r="Q195" s="49">
        <v>0.95</v>
      </c>
      <c r="R195" s="49" t="s">
        <v>53</v>
      </c>
      <c r="S195" s="49">
        <v>0</v>
      </c>
      <c r="T195" s="49"/>
      <c r="U195" s="49"/>
      <c r="V195" s="49"/>
      <c r="W195" s="49"/>
      <c r="X195" s="49"/>
      <c r="Y195" s="49"/>
      <c r="Z195" s="49"/>
    </row>
    <row r="196" spans="1:26" ht="15" customHeight="1" x14ac:dyDescent="0.2">
      <c r="A196" s="327" t="s">
        <v>56</v>
      </c>
      <c r="B196" s="328"/>
      <c r="C196" s="250" t="s">
        <v>53</v>
      </c>
      <c r="D196" s="128" t="s">
        <v>53</v>
      </c>
      <c r="E196" s="128" t="s">
        <v>53</v>
      </c>
      <c r="F196" s="128" t="s">
        <v>53</v>
      </c>
      <c r="G196" s="128" t="s">
        <v>53</v>
      </c>
      <c r="H196" s="128" t="s">
        <v>53</v>
      </c>
      <c r="I196" s="128" t="s">
        <v>53</v>
      </c>
      <c r="J196" s="128" t="s">
        <v>53</v>
      </c>
      <c r="K196" s="128" t="s">
        <v>53</v>
      </c>
      <c r="L196" s="72">
        <v>1</v>
      </c>
      <c r="M196" s="128" t="s">
        <v>53</v>
      </c>
      <c r="N196" s="128" t="s">
        <v>53</v>
      </c>
      <c r="O196" s="128" t="s">
        <v>53</v>
      </c>
      <c r="P196" s="128">
        <v>1</v>
      </c>
      <c r="Q196" s="128" t="s">
        <v>53</v>
      </c>
      <c r="R196" s="72" t="s">
        <v>53</v>
      </c>
      <c r="S196" s="128">
        <v>1</v>
      </c>
      <c r="T196" s="128"/>
      <c r="U196" s="128"/>
      <c r="V196" s="128"/>
      <c r="W196" s="128"/>
      <c r="X196" s="128"/>
      <c r="Y196" s="128"/>
      <c r="Z196" s="128"/>
    </row>
    <row r="197" spans="1:26" ht="15" customHeight="1" x14ac:dyDescent="0.2">
      <c r="A197" s="327" t="s">
        <v>57</v>
      </c>
      <c r="B197" s="328"/>
      <c r="C197" s="250" t="s">
        <v>53</v>
      </c>
      <c r="D197" s="128" t="s">
        <v>53</v>
      </c>
      <c r="E197" s="128" t="s">
        <v>53</v>
      </c>
      <c r="F197" s="128" t="s">
        <v>53</v>
      </c>
      <c r="G197" s="128" t="s">
        <v>53</v>
      </c>
      <c r="H197" s="128" t="s">
        <v>53</v>
      </c>
      <c r="I197" s="128" t="s">
        <v>53</v>
      </c>
      <c r="J197" s="128" t="s">
        <v>53</v>
      </c>
      <c r="K197" s="128" t="s">
        <v>53</v>
      </c>
      <c r="L197" s="72" t="s">
        <v>125</v>
      </c>
      <c r="M197" s="128" t="s">
        <v>53</v>
      </c>
      <c r="N197" s="128" t="s">
        <v>53</v>
      </c>
      <c r="O197" s="128" t="s">
        <v>53</v>
      </c>
      <c r="P197" s="128">
        <v>4</v>
      </c>
      <c r="Q197" s="128" t="s">
        <v>53</v>
      </c>
      <c r="R197" s="72" t="s">
        <v>53</v>
      </c>
      <c r="S197" s="128">
        <v>2</v>
      </c>
      <c r="T197" s="128"/>
      <c r="U197" s="128"/>
      <c r="V197" s="128"/>
      <c r="W197" s="128"/>
      <c r="X197" s="128"/>
      <c r="Y197" s="128"/>
      <c r="Z197" s="128"/>
    </row>
    <row r="198" spans="1:26" ht="15" customHeight="1" x14ac:dyDescent="0.2">
      <c r="A198" s="329" t="s">
        <v>58</v>
      </c>
      <c r="B198" s="330"/>
      <c r="C198" s="79" t="s">
        <v>53</v>
      </c>
      <c r="D198" s="40" t="s">
        <v>53</v>
      </c>
      <c r="E198" s="40" t="s">
        <v>53</v>
      </c>
      <c r="F198" s="40" t="s">
        <v>53</v>
      </c>
      <c r="G198" s="40" t="s">
        <v>53</v>
      </c>
      <c r="H198" s="40" t="s">
        <v>53</v>
      </c>
      <c r="I198" s="40" t="s">
        <v>53</v>
      </c>
      <c r="J198" s="40" t="s">
        <v>53</v>
      </c>
      <c r="K198" s="40" t="s">
        <v>53</v>
      </c>
      <c r="L198" s="72">
        <v>1</v>
      </c>
      <c r="M198" s="40" t="s">
        <v>53</v>
      </c>
      <c r="N198" s="40" t="s">
        <v>53</v>
      </c>
      <c r="O198" s="40" t="s">
        <v>53</v>
      </c>
      <c r="P198" s="40">
        <v>2</v>
      </c>
      <c r="Q198" s="40" t="s">
        <v>53</v>
      </c>
      <c r="R198" s="72" t="s">
        <v>53</v>
      </c>
      <c r="S198" s="40">
        <v>2</v>
      </c>
      <c r="T198" s="40"/>
      <c r="U198" s="40"/>
      <c r="V198" s="40"/>
      <c r="W198" s="40"/>
      <c r="X198" s="40"/>
      <c r="Y198" s="40"/>
      <c r="Z198" s="40"/>
    </row>
    <row r="199" spans="1:26" ht="15" customHeight="1" x14ac:dyDescent="0.2">
      <c r="A199" s="329" t="s">
        <v>59</v>
      </c>
      <c r="B199" s="330"/>
      <c r="C199" s="79" t="s">
        <v>53</v>
      </c>
      <c r="D199" s="40" t="s">
        <v>53</v>
      </c>
      <c r="E199" s="40" t="s">
        <v>53</v>
      </c>
      <c r="F199" s="40" t="s">
        <v>53</v>
      </c>
      <c r="G199" s="40" t="s">
        <v>53</v>
      </c>
      <c r="H199" s="40" t="s">
        <v>53</v>
      </c>
      <c r="I199" s="40" t="s">
        <v>53</v>
      </c>
      <c r="J199" s="40" t="s">
        <v>53</v>
      </c>
      <c r="K199" s="40" t="s">
        <v>53</v>
      </c>
      <c r="L199" s="72">
        <v>1</v>
      </c>
      <c r="M199" s="40" t="s">
        <v>53</v>
      </c>
      <c r="N199" s="40" t="s">
        <v>53</v>
      </c>
      <c r="O199" s="40" t="s">
        <v>53</v>
      </c>
      <c r="P199" s="40" t="s">
        <v>53</v>
      </c>
      <c r="Q199" s="40" t="s">
        <v>53</v>
      </c>
      <c r="R199" s="72" t="s">
        <v>53</v>
      </c>
      <c r="S199" s="40" t="s">
        <v>53</v>
      </c>
      <c r="T199" s="40"/>
      <c r="U199" s="40"/>
      <c r="V199" s="40"/>
      <c r="W199" s="40"/>
      <c r="X199" s="40"/>
      <c r="Y199" s="40"/>
      <c r="Z199" s="40"/>
    </row>
    <row r="200" spans="1:26" ht="15" customHeight="1" x14ac:dyDescent="0.2">
      <c r="A200" s="329" t="s">
        <v>60</v>
      </c>
      <c r="B200" s="358"/>
      <c r="C200" s="25" t="s">
        <v>53</v>
      </c>
      <c r="D200" s="57" t="s">
        <v>53</v>
      </c>
      <c r="E200" s="57" t="s">
        <v>53</v>
      </c>
      <c r="F200" s="57" t="s">
        <v>53</v>
      </c>
      <c r="G200" s="57" t="s">
        <v>53</v>
      </c>
      <c r="H200" s="57" t="s">
        <v>53</v>
      </c>
      <c r="I200" s="57" t="s">
        <v>53</v>
      </c>
      <c r="J200" s="57" t="s">
        <v>53</v>
      </c>
      <c r="K200" s="57" t="s">
        <v>53</v>
      </c>
      <c r="L200" s="109" t="s">
        <v>53</v>
      </c>
      <c r="M200" s="57" t="s">
        <v>125</v>
      </c>
      <c r="N200" s="57" t="s">
        <v>53</v>
      </c>
      <c r="O200" s="57" t="s">
        <v>53</v>
      </c>
      <c r="P200" s="57" t="s">
        <v>53</v>
      </c>
      <c r="Q200" s="57" t="s">
        <v>53</v>
      </c>
      <c r="R200" s="109" t="s">
        <v>53</v>
      </c>
      <c r="S200" s="57">
        <v>250</v>
      </c>
      <c r="T200" s="57"/>
      <c r="U200" s="57"/>
      <c r="V200" s="57"/>
      <c r="W200" s="57"/>
      <c r="X200" s="57"/>
      <c r="Y200" s="57"/>
      <c r="Z200" s="57"/>
    </row>
    <row r="201" spans="1:26" ht="15" customHeight="1" x14ac:dyDescent="0.2">
      <c r="A201" s="329" t="s">
        <v>62</v>
      </c>
      <c r="B201" s="330"/>
      <c r="C201" s="93">
        <v>0.01</v>
      </c>
      <c r="D201" s="228" t="s">
        <v>53</v>
      </c>
      <c r="E201" s="228">
        <v>0.25</v>
      </c>
      <c r="F201" s="228" t="s">
        <v>53</v>
      </c>
      <c r="G201" s="228" t="s">
        <v>53</v>
      </c>
      <c r="H201" s="228">
        <v>0.65</v>
      </c>
      <c r="I201" s="228" t="s">
        <v>53</v>
      </c>
      <c r="J201" s="228">
        <v>0.65</v>
      </c>
      <c r="K201" s="228">
        <v>0.25</v>
      </c>
      <c r="L201" s="115">
        <v>0.4</v>
      </c>
      <c r="M201" s="228">
        <v>0.75</v>
      </c>
      <c r="N201" s="228" t="s">
        <v>53</v>
      </c>
      <c r="O201" s="228">
        <v>0.75</v>
      </c>
      <c r="P201" s="228" t="s">
        <v>53</v>
      </c>
      <c r="Q201" s="228" t="s">
        <v>53</v>
      </c>
      <c r="R201" s="115">
        <v>0.75</v>
      </c>
      <c r="S201" s="228" t="s">
        <v>53</v>
      </c>
      <c r="T201" s="228"/>
      <c r="U201" s="228"/>
      <c r="V201" s="228"/>
      <c r="W201" s="228"/>
      <c r="X201" s="228"/>
      <c r="Y201" s="228"/>
      <c r="Z201" s="228"/>
    </row>
    <row r="202" spans="1:26" ht="15" customHeight="1" x14ac:dyDescent="0.2">
      <c r="A202" s="335" t="s">
        <v>63</v>
      </c>
      <c r="B202" s="336"/>
      <c r="C202" s="254" t="s">
        <v>53</v>
      </c>
      <c r="D202" s="213" t="s">
        <v>53</v>
      </c>
      <c r="E202" s="213" t="s">
        <v>53</v>
      </c>
      <c r="F202" s="213" t="s">
        <v>53</v>
      </c>
      <c r="G202" s="213" t="s">
        <v>53</v>
      </c>
      <c r="H202" s="16" t="s">
        <v>53</v>
      </c>
      <c r="I202" s="16" t="s">
        <v>53</v>
      </c>
      <c r="J202" s="213" t="s">
        <v>53</v>
      </c>
      <c r="K202" s="16" t="s">
        <v>53</v>
      </c>
      <c r="L202" s="272" t="s">
        <v>125</v>
      </c>
      <c r="M202" s="16" t="s">
        <v>53</v>
      </c>
      <c r="N202" s="16" t="s">
        <v>53</v>
      </c>
      <c r="O202" s="16" t="s">
        <v>53</v>
      </c>
      <c r="P202" s="16" t="s">
        <v>53</v>
      </c>
      <c r="Q202" s="16" t="s">
        <v>53</v>
      </c>
      <c r="R202" s="272" t="s">
        <v>53</v>
      </c>
      <c r="S202" s="16" t="s">
        <v>53</v>
      </c>
      <c r="T202" s="16"/>
      <c r="U202" s="16"/>
      <c r="V202" s="16"/>
      <c r="W202" s="16"/>
      <c r="X202" s="16"/>
      <c r="Y202" s="16"/>
      <c r="Z202" s="16"/>
    </row>
    <row r="203" spans="1:26" ht="15" customHeight="1" x14ac:dyDescent="0.2">
      <c r="A203" s="335" t="s">
        <v>64</v>
      </c>
      <c r="B203" s="336"/>
      <c r="C203" s="254" t="s">
        <v>53</v>
      </c>
      <c r="D203" s="213" t="s">
        <v>53</v>
      </c>
      <c r="E203" s="213" t="s">
        <v>53</v>
      </c>
      <c r="F203" s="213" t="s">
        <v>53</v>
      </c>
      <c r="G203" s="213" t="s">
        <v>53</v>
      </c>
      <c r="H203" s="16" t="s">
        <v>53</v>
      </c>
      <c r="I203" s="16" t="s">
        <v>53</v>
      </c>
      <c r="J203" s="213" t="s">
        <v>53</v>
      </c>
      <c r="K203" s="16" t="s">
        <v>53</v>
      </c>
      <c r="L203" s="272" t="s">
        <v>125</v>
      </c>
      <c r="M203" s="16" t="s">
        <v>53</v>
      </c>
      <c r="N203" s="16" t="s">
        <v>53</v>
      </c>
      <c r="O203" s="16" t="s">
        <v>53</v>
      </c>
      <c r="P203" s="16">
        <v>2</v>
      </c>
      <c r="Q203" s="16" t="s">
        <v>53</v>
      </c>
      <c r="R203" s="272" t="s">
        <v>53</v>
      </c>
      <c r="S203" s="16">
        <v>0.75</v>
      </c>
      <c r="T203" s="16"/>
      <c r="U203" s="16"/>
      <c r="V203" s="16"/>
      <c r="W203" s="16"/>
      <c r="X203" s="16"/>
      <c r="Y203" s="16"/>
      <c r="Z203" s="16"/>
    </row>
    <row r="204" spans="1:26" ht="15" customHeight="1" x14ac:dyDescent="0.2">
      <c r="A204" s="333" t="s">
        <v>65</v>
      </c>
      <c r="B204" s="334"/>
      <c r="C204" s="241" t="s">
        <v>53</v>
      </c>
      <c r="D204" s="218" t="s">
        <v>53</v>
      </c>
      <c r="E204" s="218" t="s">
        <v>53</v>
      </c>
      <c r="F204" s="218" t="s">
        <v>53</v>
      </c>
      <c r="G204" s="218" t="s">
        <v>53</v>
      </c>
      <c r="H204" s="107" t="s">
        <v>53</v>
      </c>
      <c r="I204" s="107" t="s">
        <v>53</v>
      </c>
      <c r="J204" s="218" t="s">
        <v>53</v>
      </c>
      <c r="K204" s="107" t="s">
        <v>53</v>
      </c>
      <c r="L204" s="272" t="s">
        <v>125</v>
      </c>
      <c r="M204" s="107" t="s">
        <v>53</v>
      </c>
      <c r="N204" s="107" t="s">
        <v>53</v>
      </c>
      <c r="O204" s="107" t="s">
        <v>53</v>
      </c>
      <c r="P204" s="107">
        <v>2</v>
      </c>
      <c r="Q204" s="107" t="s">
        <v>53</v>
      </c>
      <c r="R204" s="272" t="s">
        <v>53</v>
      </c>
      <c r="S204" s="107">
        <v>0.75</v>
      </c>
      <c r="T204" s="107"/>
      <c r="U204" s="107"/>
      <c r="V204" s="107"/>
      <c r="W204" s="107"/>
      <c r="X204" s="107"/>
      <c r="Y204" s="107"/>
      <c r="Z204" s="107"/>
    </row>
    <row r="205" spans="1:26" ht="15" customHeight="1" x14ac:dyDescent="0.2">
      <c r="A205" s="333" t="s">
        <v>66</v>
      </c>
      <c r="B205" s="334"/>
      <c r="C205" s="241" t="s">
        <v>53</v>
      </c>
      <c r="D205" s="218" t="s">
        <v>53</v>
      </c>
      <c r="E205" s="218" t="s">
        <v>53</v>
      </c>
      <c r="F205" s="218" t="s">
        <v>53</v>
      </c>
      <c r="G205" s="218" t="s">
        <v>53</v>
      </c>
      <c r="H205" s="107" t="s">
        <v>53</v>
      </c>
      <c r="I205" s="107" t="s">
        <v>53</v>
      </c>
      <c r="J205" s="218" t="s">
        <v>53</v>
      </c>
      <c r="K205" s="107" t="s">
        <v>53</v>
      </c>
      <c r="L205" s="272" t="s">
        <v>53</v>
      </c>
      <c r="M205" s="107" t="s">
        <v>125</v>
      </c>
      <c r="N205" s="107" t="s">
        <v>53</v>
      </c>
      <c r="O205" s="107" t="s">
        <v>53</v>
      </c>
      <c r="P205" s="107" t="s">
        <v>53</v>
      </c>
      <c r="Q205" s="107" t="s">
        <v>53</v>
      </c>
      <c r="R205" s="272" t="s">
        <v>53</v>
      </c>
      <c r="S205" s="107">
        <v>1.5</v>
      </c>
      <c r="T205" s="107"/>
      <c r="U205" s="107"/>
      <c r="V205" s="107"/>
      <c r="W205" s="107"/>
      <c r="X205" s="107"/>
      <c r="Y205" s="107"/>
      <c r="Z205" s="107"/>
    </row>
    <row r="206" spans="1:26" ht="15" customHeight="1" x14ac:dyDescent="0.2">
      <c r="A206" s="329" t="s">
        <v>67</v>
      </c>
      <c r="B206" s="330"/>
      <c r="C206" s="93" t="s">
        <v>68</v>
      </c>
      <c r="D206" s="228" t="s">
        <v>68</v>
      </c>
      <c r="E206" s="228" t="s">
        <v>68</v>
      </c>
      <c r="F206" s="228" t="s">
        <v>68</v>
      </c>
      <c r="G206" s="228" t="s">
        <v>68</v>
      </c>
      <c r="H206" s="57" t="s">
        <v>72</v>
      </c>
      <c r="I206" s="57" t="s">
        <v>68</v>
      </c>
      <c r="J206" s="228" t="s">
        <v>68</v>
      </c>
      <c r="K206" s="57" t="s">
        <v>68</v>
      </c>
      <c r="L206" s="109" t="s">
        <v>72</v>
      </c>
      <c r="M206" s="57" t="s">
        <v>72</v>
      </c>
      <c r="N206" s="57" t="s">
        <v>68</v>
      </c>
      <c r="O206" s="57" t="s">
        <v>68</v>
      </c>
      <c r="P206" s="57" t="s">
        <v>68</v>
      </c>
      <c r="Q206" s="57" t="s">
        <v>68</v>
      </c>
      <c r="R206" s="109" t="s">
        <v>125</v>
      </c>
      <c r="S206" s="57" t="s">
        <v>68</v>
      </c>
      <c r="T206" s="57"/>
      <c r="U206" s="57"/>
      <c r="V206" s="57"/>
      <c r="W206" s="57"/>
      <c r="X206" s="57"/>
      <c r="Y206" s="57"/>
      <c r="Z206" s="57"/>
    </row>
    <row r="207" spans="1:26" ht="15" customHeight="1" x14ac:dyDescent="0.2">
      <c r="A207" s="329" t="s">
        <v>69</v>
      </c>
      <c r="B207" s="330"/>
      <c r="C207" s="79">
        <v>2.5</v>
      </c>
      <c r="D207" s="40">
        <v>2.5</v>
      </c>
      <c r="E207" s="40">
        <v>2.5</v>
      </c>
      <c r="F207" s="40">
        <v>2.5</v>
      </c>
      <c r="G207" s="40">
        <v>2.5</v>
      </c>
      <c r="H207" s="40" t="s">
        <v>53</v>
      </c>
      <c r="I207" s="40">
        <v>2.5</v>
      </c>
      <c r="J207" s="40">
        <v>2.5</v>
      </c>
      <c r="K207" s="40">
        <v>2.5</v>
      </c>
      <c r="L207" s="72" t="s">
        <v>53</v>
      </c>
      <c r="M207" s="40" t="s">
        <v>53</v>
      </c>
      <c r="N207" s="40">
        <v>2.5</v>
      </c>
      <c r="O207" s="40">
        <v>2.5</v>
      </c>
      <c r="P207" s="40">
        <v>2.5</v>
      </c>
      <c r="Q207" s="40">
        <v>2.5</v>
      </c>
      <c r="R207" s="72" t="s">
        <v>125</v>
      </c>
      <c r="S207" s="40">
        <v>2.5</v>
      </c>
      <c r="T207" s="40"/>
      <c r="U207" s="40"/>
      <c r="V207" s="40"/>
      <c r="W207" s="40"/>
      <c r="X207" s="40"/>
      <c r="Y207" s="40"/>
      <c r="Z207" s="40"/>
    </row>
    <row r="208" spans="1:26" ht="15" customHeight="1" x14ac:dyDescent="0.2">
      <c r="A208" s="327" t="s">
        <v>71</v>
      </c>
      <c r="B208" s="328"/>
      <c r="C208" s="15" t="s">
        <v>72</v>
      </c>
      <c r="D208" s="62" t="s">
        <v>72</v>
      </c>
      <c r="E208" s="62" t="s">
        <v>72</v>
      </c>
      <c r="F208" s="62" t="s">
        <v>72</v>
      </c>
      <c r="G208" s="62" t="s">
        <v>72</v>
      </c>
      <c r="H208" s="75" t="s">
        <v>72</v>
      </c>
      <c r="I208" s="75" t="s">
        <v>72</v>
      </c>
      <c r="J208" s="62" t="s">
        <v>72</v>
      </c>
      <c r="K208" s="75" t="s">
        <v>72</v>
      </c>
      <c r="L208" s="109" t="s">
        <v>68</v>
      </c>
      <c r="M208" s="75" t="s">
        <v>68</v>
      </c>
      <c r="N208" s="75" t="s">
        <v>72</v>
      </c>
      <c r="O208" s="75" t="s">
        <v>72</v>
      </c>
      <c r="P208" s="75" t="s">
        <v>68</v>
      </c>
      <c r="Q208" s="75" t="s">
        <v>72</v>
      </c>
      <c r="R208" s="109" t="s">
        <v>125</v>
      </c>
      <c r="S208" s="75" t="s">
        <v>68</v>
      </c>
      <c r="T208" s="75"/>
      <c r="U208" s="75"/>
      <c r="V208" s="75"/>
      <c r="W208" s="75"/>
      <c r="X208" s="75"/>
      <c r="Y208" s="75"/>
      <c r="Z208" s="75"/>
    </row>
    <row r="209" spans="1:26" ht="15" customHeight="1" x14ac:dyDescent="0.2">
      <c r="A209" s="327" t="s">
        <v>73</v>
      </c>
      <c r="B209" s="328"/>
      <c r="C209" s="17" t="s">
        <v>53</v>
      </c>
      <c r="D209" s="75" t="s">
        <v>53</v>
      </c>
      <c r="E209" s="75" t="s">
        <v>53</v>
      </c>
      <c r="F209" s="75" t="s">
        <v>53</v>
      </c>
      <c r="G209" s="75" t="s">
        <v>53</v>
      </c>
      <c r="H209" s="75" t="s">
        <v>53</v>
      </c>
      <c r="I209" s="75" t="s">
        <v>53</v>
      </c>
      <c r="J209" s="75" t="s">
        <v>53</v>
      </c>
      <c r="K209" s="75" t="s">
        <v>53</v>
      </c>
      <c r="L209" s="109" t="s">
        <v>257</v>
      </c>
      <c r="M209" s="75" t="s">
        <v>164</v>
      </c>
      <c r="N209" s="75" t="s">
        <v>53</v>
      </c>
      <c r="O209" s="75" t="s">
        <v>53</v>
      </c>
      <c r="P209" s="75" t="s">
        <v>165</v>
      </c>
      <c r="Q209" s="75" t="s">
        <v>53</v>
      </c>
      <c r="R209" s="109" t="s">
        <v>125</v>
      </c>
      <c r="S209" s="75" t="s">
        <v>74</v>
      </c>
      <c r="T209" s="75"/>
      <c r="U209" s="75"/>
      <c r="V209" s="75"/>
      <c r="W209" s="75"/>
      <c r="X209" s="75"/>
      <c r="Y209" s="75"/>
      <c r="Z209" s="75"/>
    </row>
    <row r="210" spans="1:26" ht="15" customHeight="1" x14ac:dyDescent="0.2">
      <c r="A210" s="329" t="s">
        <v>75</v>
      </c>
      <c r="B210" s="330"/>
      <c r="C210" s="93" t="s">
        <v>68</v>
      </c>
      <c r="D210" s="228" t="s">
        <v>68</v>
      </c>
      <c r="E210" s="228" t="s">
        <v>68</v>
      </c>
      <c r="F210" s="228" t="s">
        <v>68</v>
      </c>
      <c r="G210" s="228" t="s">
        <v>68</v>
      </c>
      <c r="H210" s="57" t="s">
        <v>72</v>
      </c>
      <c r="I210" s="57" t="s">
        <v>68</v>
      </c>
      <c r="J210" s="228" t="s">
        <v>68</v>
      </c>
      <c r="K210" s="57" t="s">
        <v>68</v>
      </c>
      <c r="L210" s="109" t="s">
        <v>72</v>
      </c>
      <c r="M210" s="57" t="s">
        <v>72</v>
      </c>
      <c r="N210" s="57" t="s">
        <v>68</v>
      </c>
      <c r="O210" s="57" t="s">
        <v>68</v>
      </c>
      <c r="P210" s="57" t="s">
        <v>68</v>
      </c>
      <c r="Q210" s="57" t="s">
        <v>68</v>
      </c>
      <c r="R210" s="109" t="s">
        <v>72</v>
      </c>
      <c r="S210" s="57" t="s">
        <v>68</v>
      </c>
      <c r="T210" s="57"/>
      <c r="U210" s="57"/>
      <c r="V210" s="57"/>
      <c r="W210" s="57"/>
      <c r="X210" s="57"/>
      <c r="Y210" s="57"/>
      <c r="Z210" s="57"/>
    </row>
    <row r="211" spans="1:26" ht="15" customHeight="1" x14ac:dyDescent="0.2">
      <c r="A211" s="333" t="s">
        <v>76</v>
      </c>
      <c r="B211" s="337"/>
      <c r="C211" s="194">
        <v>0</v>
      </c>
      <c r="D211" s="107">
        <v>0</v>
      </c>
      <c r="E211" s="107">
        <v>0</v>
      </c>
      <c r="F211" s="107">
        <v>0</v>
      </c>
      <c r="G211" s="107">
        <v>0</v>
      </c>
      <c r="H211" s="107" t="s">
        <v>53</v>
      </c>
      <c r="I211" s="107">
        <v>0</v>
      </c>
      <c r="J211" s="107">
        <v>0</v>
      </c>
      <c r="K211" s="107">
        <v>0</v>
      </c>
      <c r="L211" s="272" t="s">
        <v>53</v>
      </c>
      <c r="M211" s="107" t="s">
        <v>166</v>
      </c>
      <c r="N211" s="107">
        <v>0</v>
      </c>
      <c r="O211" s="107">
        <v>0</v>
      </c>
      <c r="P211" s="107">
        <v>0</v>
      </c>
      <c r="Q211" s="107">
        <v>0</v>
      </c>
      <c r="R211" s="212">
        <v>0.5</v>
      </c>
      <c r="S211" s="107">
        <v>1</v>
      </c>
      <c r="T211" s="107"/>
      <c r="U211" s="107"/>
      <c r="V211" s="107"/>
      <c r="W211" s="107"/>
      <c r="X211" s="107"/>
      <c r="Y211" s="107"/>
      <c r="Z211" s="107"/>
    </row>
    <row r="212" spans="1:26" ht="15" customHeight="1" x14ac:dyDescent="0.2">
      <c r="A212" s="329" t="s">
        <v>77</v>
      </c>
      <c r="B212" s="330"/>
      <c r="C212" s="93" t="s">
        <v>72</v>
      </c>
      <c r="D212" s="228" t="s">
        <v>72</v>
      </c>
      <c r="E212" s="228" t="s">
        <v>72</v>
      </c>
      <c r="F212" s="228" t="s">
        <v>72</v>
      </c>
      <c r="G212" s="228" t="s">
        <v>72</v>
      </c>
      <c r="H212" s="57" t="s">
        <v>125</v>
      </c>
      <c r="I212" s="57" t="s">
        <v>72</v>
      </c>
      <c r="J212" s="228" t="s">
        <v>72</v>
      </c>
      <c r="K212" s="57" t="s">
        <v>72</v>
      </c>
      <c r="L212" s="109" t="s">
        <v>125</v>
      </c>
      <c r="M212" s="57" t="s">
        <v>125</v>
      </c>
      <c r="N212" s="57" t="s">
        <v>72</v>
      </c>
      <c r="O212" s="57" t="s">
        <v>72</v>
      </c>
      <c r="P212" s="57" t="s">
        <v>72</v>
      </c>
      <c r="Q212" s="57" t="s">
        <v>72</v>
      </c>
      <c r="R212" s="109" t="s">
        <v>125</v>
      </c>
      <c r="S212" s="57" t="s">
        <v>72</v>
      </c>
      <c r="T212" s="57"/>
      <c r="U212" s="57"/>
      <c r="V212" s="57"/>
      <c r="W212" s="57"/>
      <c r="X212" s="57"/>
      <c r="Y212" s="57"/>
      <c r="Z212" s="57"/>
    </row>
    <row r="213" spans="1:26" ht="15" customHeight="1" x14ac:dyDescent="0.2">
      <c r="A213" s="329" t="s">
        <v>78</v>
      </c>
      <c r="B213" s="330"/>
      <c r="C213" s="93" t="s">
        <v>72</v>
      </c>
      <c r="D213" s="228" t="s">
        <v>72</v>
      </c>
      <c r="E213" s="228" t="s">
        <v>72</v>
      </c>
      <c r="F213" s="228" t="s">
        <v>72</v>
      </c>
      <c r="G213" s="228" t="s">
        <v>72</v>
      </c>
      <c r="H213" s="57" t="s">
        <v>125</v>
      </c>
      <c r="I213" s="57" t="s">
        <v>72</v>
      </c>
      <c r="J213" s="228" t="s">
        <v>72</v>
      </c>
      <c r="K213" s="57" t="s">
        <v>72</v>
      </c>
      <c r="L213" s="109" t="s">
        <v>125</v>
      </c>
      <c r="M213" s="57" t="s">
        <v>125</v>
      </c>
      <c r="N213" s="57" t="s">
        <v>72</v>
      </c>
      <c r="O213" s="57" t="s">
        <v>72</v>
      </c>
      <c r="P213" s="57" t="s">
        <v>72</v>
      </c>
      <c r="Q213" s="57" t="s">
        <v>72</v>
      </c>
      <c r="R213" s="109" t="s">
        <v>125</v>
      </c>
      <c r="S213" s="57" t="s">
        <v>72</v>
      </c>
      <c r="T213" s="57"/>
      <c r="U213" s="57"/>
      <c r="V213" s="57"/>
      <c r="W213" s="57"/>
      <c r="X213" s="57"/>
      <c r="Y213" s="57"/>
      <c r="Z213" s="57"/>
    </row>
    <row r="214" spans="1:26" ht="15" customHeight="1" x14ac:dyDescent="0.2">
      <c r="A214" s="338" t="s">
        <v>127</v>
      </c>
      <c r="B214" s="339"/>
      <c r="C214" s="119" t="s">
        <v>72</v>
      </c>
      <c r="D214" s="38" t="s">
        <v>72</v>
      </c>
      <c r="E214" s="38" t="s">
        <v>72</v>
      </c>
      <c r="F214" s="38" t="s">
        <v>72</v>
      </c>
      <c r="G214" s="38" t="s">
        <v>72</v>
      </c>
      <c r="H214" s="14" t="s">
        <v>68</v>
      </c>
      <c r="I214" s="14" t="s">
        <v>72</v>
      </c>
      <c r="J214" s="38" t="s">
        <v>72</v>
      </c>
      <c r="K214" s="14" t="s">
        <v>72</v>
      </c>
      <c r="L214" s="109" t="s">
        <v>68</v>
      </c>
      <c r="M214" s="14" t="s">
        <v>68</v>
      </c>
      <c r="N214" s="14" t="s">
        <v>72</v>
      </c>
      <c r="O214" s="14" t="s">
        <v>72</v>
      </c>
      <c r="P214" s="14" t="s">
        <v>72</v>
      </c>
      <c r="Q214" s="14" t="s">
        <v>72</v>
      </c>
      <c r="R214" s="109" t="s">
        <v>68</v>
      </c>
      <c r="S214" s="14" t="s">
        <v>72</v>
      </c>
      <c r="T214" s="14"/>
      <c r="U214" s="14"/>
      <c r="V214" s="14"/>
      <c r="W214" s="14"/>
      <c r="X214" s="14"/>
      <c r="Y214" s="14"/>
      <c r="Z214" s="14"/>
    </row>
    <row r="215" spans="1:26" ht="15" customHeight="1" x14ac:dyDescent="0.2">
      <c r="A215" s="338" t="s">
        <v>128</v>
      </c>
      <c r="B215" s="339"/>
      <c r="C215" s="119" t="s">
        <v>53</v>
      </c>
      <c r="D215" s="38" t="s">
        <v>53</v>
      </c>
      <c r="E215" s="38" t="s">
        <v>53</v>
      </c>
      <c r="F215" s="38" t="s">
        <v>53</v>
      </c>
      <c r="G215" s="38" t="s">
        <v>53</v>
      </c>
      <c r="H215" s="14" t="s">
        <v>125</v>
      </c>
      <c r="I215" s="14" t="s">
        <v>53</v>
      </c>
      <c r="J215" s="38" t="s">
        <v>53</v>
      </c>
      <c r="K215" s="14" t="s">
        <v>53</v>
      </c>
      <c r="L215" s="109" t="s">
        <v>125</v>
      </c>
      <c r="M215" s="14" t="s">
        <v>125</v>
      </c>
      <c r="N215" s="14" t="s">
        <v>53</v>
      </c>
      <c r="O215" s="14" t="s">
        <v>53</v>
      </c>
      <c r="P215" s="14" t="s">
        <v>53</v>
      </c>
      <c r="Q215" s="14" t="s">
        <v>53</v>
      </c>
      <c r="R215" s="109" t="s">
        <v>125</v>
      </c>
      <c r="S215" s="14" t="s">
        <v>53</v>
      </c>
      <c r="T215" s="14"/>
      <c r="U215" s="14"/>
      <c r="V215" s="14"/>
      <c r="W215" s="14"/>
      <c r="X215" s="14"/>
      <c r="Y215" s="14"/>
      <c r="Z215" s="14"/>
    </row>
    <row r="216" spans="1:26" ht="15" customHeight="1" x14ac:dyDescent="0.2">
      <c r="A216" s="392" t="s">
        <v>243</v>
      </c>
      <c r="B216" s="393"/>
      <c r="C216" s="55" t="s">
        <v>53</v>
      </c>
      <c r="D216" s="266" t="s">
        <v>53</v>
      </c>
      <c r="E216" s="266" t="s">
        <v>53</v>
      </c>
      <c r="F216" s="266" t="s">
        <v>53</v>
      </c>
      <c r="G216" s="266" t="s">
        <v>53</v>
      </c>
      <c r="H216" s="266" t="s">
        <v>53</v>
      </c>
      <c r="I216" s="266" t="s">
        <v>53</v>
      </c>
      <c r="J216" s="266" t="s">
        <v>53</v>
      </c>
      <c r="K216" s="266" t="s">
        <v>53</v>
      </c>
      <c r="L216" s="266" t="s">
        <v>53</v>
      </c>
      <c r="M216" s="266" t="s">
        <v>53</v>
      </c>
      <c r="N216" s="266" t="s">
        <v>53</v>
      </c>
      <c r="O216" s="266" t="s">
        <v>53</v>
      </c>
      <c r="P216" s="266" t="s">
        <v>53</v>
      </c>
      <c r="Q216" s="266" t="s">
        <v>53</v>
      </c>
      <c r="R216" s="266" t="s">
        <v>53</v>
      </c>
      <c r="S216" s="266">
        <v>0.5</v>
      </c>
      <c r="T216" s="266"/>
      <c r="U216" s="266"/>
      <c r="V216" s="266"/>
      <c r="W216" s="266"/>
      <c r="X216" s="266"/>
      <c r="Y216" s="266"/>
      <c r="Z216" s="266"/>
    </row>
    <row r="217" spans="1:26" ht="15" customHeight="1" x14ac:dyDescent="0.2">
      <c r="A217" s="359"/>
      <c r="B217" s="340"/>
      <c r="C217" s="286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" customHeight="1" x14ac:dyDescent="0.2">
      <c r="A218" s="360" t="s">
        <v>80</v>
      </c>
      <c r="B218" s="360"/>
      <c r="C218" s="285" t="s">
        <v>81</v>
      </c>
      <c r="D218" s="177" t="s">
        <v>82</v>
      </c>
      <c r="E218" s="177" t="s">
        <v>83</v>
      </c>
      <c r="F218" s="177" t="s">
        <v>84</v>
      </c>
      <c r="G218" s="177" t="s">
        <v>85</v>
      </c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" customHeight="1" x14ac:dyDescent="0.2">
      <c r="A219" s="388" t="s">
        <v>133</v>
      </c>
      <c r="B219" s="63" t="s">
        <v>101</v>
      </c>
      <c r="C219" s="238">
        <v>0.5</v>
      </c>
      <c r="D219" s="43">
        <v>0.65</v>
      </c>
      <c r="E219" s="43">
        <v>0.8</v>
      </c>
      <c r="F219" s="43">
        <v>0.95</v>
      </c>
      <c r="G219" s="43">
        <v>1.1000000000000001</v>
      </c>
      <c r="H219" s="176"/>
      <c r="I219" s="202"/>
      <c r="J219" s="176"/>
      <c r="K219" s="17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" customHeight="1" x14ac:dyDescent="0.2">
      <c r="A220" s="388"/>
      <c r="B220" s="63" t="s">
        <v>102</v>
      </c>
      <c r="C220" s="238">
        <v>-0.6</v>
      </c>
      <c r="D220" s="43">
        <v>-0.55000000000000004</v>
      </c>
      <c r="E220" s="43">
        <v>-0.5</v>
      </c>
      <c r="F220" s="43">
        <v>-0.45</v>
      </c>
      <c r="G220" s="43">
        <v>-0.4</v>
      </c>
      <c r="H220" s="176"/>
      <c r="I220" s="202"/>
      <c r="J220" s="176"/>
      <c r="K220" s="17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" customHeight="1" x14ac:dyDescent="0.2">
      <c r="A221" s="388"/>
      <c r="B221" s="63" t="s">
        <v>167</v>
      </c>
      <c r="C221" s="238">
        <v>0.25</v>
      </c>
      <c r="D221" s="43">
        <v>0.35</v>
      </c>
      <c r="E221" s="43">
        <v>0.45</v>
      </c>
      <c r="F221" s="43">
        <v>0.55000000000000004</v>
      </c>
      <c r="G221" s="43">
        <v>0.65</v>
      </c>
      <c r="H221" s="176"/>
      <c r="I221" s="202"/>
      <c r="J221" s="176"/>
      <c r="K221" s="17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" customHeight="1" x14ac:dyDescent="0.2">
      <c r="A222" s="389" t="s">
        <v>168</v>
      </c>
      <c r="B222" s="18" t="s">
        <v>87</v>
      </c>
      <c r="C222" s="41">
        <v>0.15</v>
      </c>
      <c r="D222" s="154">
        <v>0.2</v>
      </c>
      <c r="E222" s="154">
        <v>0.25</v>
      </c>
      <c r="F222" s="154">
        <v>0.3</v>
      </c>
      <c r="G222" s="154">
        <v>0.35</v>
      </c>
      <c r="H222" s="17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" customHeight="1" x14ac:dyDescent="0.2">
      <c r="A223" s="390"/>
      <c r="B223" s="89" t="s">
        <v>88</v>
      </c>
      <c r="C223" s="41">
        <v>0.15</v>
      </c>
      <c r="D223" s="154">
        <v>0.2</v>
      </c>
      <c r="E223" s="154">
        <v>0.25</v>
      </c>
      <c r="F223" s="154">
        <v>0.3</v>
      </c>
      <c r="G223" s="154">
        <v>0.35</v>
      </c>
      <c r="H223" s="17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" customHeight="1" x14ac:dyDescent="0.2">
      <c r="A224" s="389"/>
      <c r="B224" s="18" t="s">
        <v>89</v>
      </c>
      <c r="C224" s="41">
        <v>-0.6</v>
      </c>
      <c r="D224" s="154">
        <v>-0.67</v>
      </c>
      <c r="E224" s="154">
        <v>-0.74</v>
      </c>
      <c r="F224" s="154">
        <v>-0.81</v>
      </c>
      <c r="G224" s="154">
        <v>-0.9</v>
      </c>
      <c r="H224" s="17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" customHeight="1" x14ac:dyDescent="0.2">
      <c r="A225" s="12" t="s">
        <v>169</v>
      </c>
      <c r="B225" s="63" t="s">
        <v>93</v>
      </c>
      <c r="C225" s="238">
        <v>0.15</v>
      </c>
      <c r="D225" s="43">
        <v>0.17499999999999999</v>
      </c>
      <c r="E225" s="43">
        <v>0.2</v>
      </c>
      <c r="F225" s="43">
        <v>0.22500000000000001</v>
      </c>
      <c r="G225" s="43">
        <v>0.25</v>
      </c>
      <c r="H225" s="176"/>
      <c r="I225" s="73"/>
      <c r="J225" s="97"/>
      <c r="K225" s="97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" customHeight="1" x14ac:dyDescent="0.2">
      <c r="A226" s="136" t="s">
        <v>170</v>
      </c>
      <c r="B226" s="89" t="s">
        <v>132</v>
      </c>
      <c r="C226" s="41">
        <v>0.4</v>
      </c>
      <c r="D226" s="154">
        <v>0.5</v>
      </c>
      <c r="E226" s="154">
        <v>0.6</v>
      </c>
      <c r="F226" s="154">
        <v>0.7</v>
      </c>
      <c r="G226" s="154">
        <v>0.8</v>
      </c>
      <c r="H226" s="17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" customHeight="1" x14ac:dyDescent="0.2">
      <c r="A227" s="12" t="s">
        <v>171</v>
      </c>
      <c r="B227" s="63" t="s">
        <v>99</v>
      </c>
      <c r="C227" s="238">
        <v>-0.3</v>
      </c>
      <c r="D227" s="43">
        <v>-0.4</v>
      </c>
      <c r="E227" s="43">
        <v>-0.5</v>
      </c>
      <c r="F227" s="43">
        <v>-0.6</v>
      </c>
      <c r="G227" s="43">
        <v>-0.7</v>
      </c>
      <c r="H227" s="176"/>
      <c r="I227" s="202"/>
      <c r="J227" s="176"/>
      <c r="K227" s="17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" customHeight="1" x14ac:dyDescent="0.2">
      <c r="A228" s="344"/>
      <c r="B228" s="344"/>
      <c r="C228" s="159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5" customHeight="1" x14ac:dyDescent="0.2">
      <c r="A229" s="362"/>
      <c r="B229" s="363"/>
      <c r="C229" s="348"/>
      <c r="D229" s="348"/>
      <c r="E229" s="348"/>
      <c r="F229" s="348"/>
      <c r="G229" s="348"/>
      <c r="H229" s="364"/>
      <c r="I229" s="364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</row>
    <row r="230" spans="1:26" ht="15" customHeight="1" x14ac:dyDescent="0.2">
      <c r="A230" s="349" t="s">
        <v>175</v>
      </c>
      <c r="B230" s="350"/>
      <c r="C230" s="253" t="s">
        <v>176</v>
      </c>
      <c r="D230" s="168" t="s">
        <v>177</v>
      </c>
      <c r="E230" s="232" t="s">
        <v>178</v>
      </c>
      <c r="F230" s="28" t="s">
        <v>179</v>
      </c>
      <c r="G230" s="28" t="s">
        <v>180</v>
      </c>
      <c r="H230" s="28" t="s">
        <v>181</v>
      </c>
      <c r="I230" s="28" t="s">
        <v>182</v>
      </c>
      <c r="J230" s="28" t="s">
        <v>183</v>
      </c>
      <c r="K230" s="28" t="s">
        <v>184</v>
      </c>
      <c r="L230" s="28" t="s">
        <v>185</v>
      </c>
      <c r="M230" s="227" t="s">
        <v>258</v>
      </c>
      <c r="N230" s="137" t="s">
        <v>186</v>
      </c>
      <c r="O230" s="137" t="s">
        <v>188</v>
      </c>
      <c r="P230" s="23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">
      <c r="A231" s="400"/>
      <c r="B231" s="401"/>
      <c r="C231" s="270"/>
      <c r="D231" s="289"/>
      <c r="E231" s="289"/>
      <c r="F231" s="273"/>
      <c r="G231" s="139"/>
      <c r="H231" s="139"/>
      <c r="I231" s="139"/>
      <c r="J231" s="139"/>
      <c r="K231" s="81"/>
      <c r="L231" s="81"/>
      <c r="M231" s="81"/>
      <c r="N231" s="116"/>
      <c r="O231" s="116"/>
      <c r="P231" s="150"/>
      <c r="Q231" s="150"/>
      <c r="R231" s="150"/>
      <c r="S231" s="105"/>
      <c r="T231" s="105"/>
      <c r="U231" s="105"/>
      <c r="V231" s="105"/>
      <c r="W231" s="105"/>
      <c r="X231" s="105"/>
      <c r="Y231" s="105"/>
      <c r="Z231" s="105"/>
    </row>
    <row r="232" spans="1:26" ht="15" customHeight="1" x14ac:dyDescent="0.2">
      <c r="A232" s="295" t="s">
        <v>9</v>
      </c>
      <c r="B232" s="296"/>
      <c r="C232" s="271">
        <v>1.5</v>
      </c>
      <c r="D232" s="125">
        <v>1.5</v>
      </c>
      <c r="E232" s="125">
        <v>1.5</v>
      </c>
      <c r="F232" s="125">
        <v>1</v>
      </c>
      <c r="G232" s="125">
        <v>2</v>
      </c>
      <c r="H232" s="125">
        <v>2</v>
      </c>
      <c r="I232" s="125">
        <v>2.5</v>
      </c>
      <c r="J232" s="170">
        <v>1.75</v>
      </c>
      <c r="K232" s="170">
        <v>1.5</v>
      </c>
      <c r="L232" s="170">
        <v>2</v>
      </c>
      <c r="M232" s="170">
        <v>2</v>
      </c>
      <c r="N232" s="170">
        <v>1.5</v>
      </c>
      <c r="O232" s="170">
        <v>2.5</v>
      </c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04"/>
    </row>
    <row r="233" spans="1:26" ht="15" customHeight="1" x14ac:dyDescent="0.2">
      <c r="A233" s="297" t="s">
        <v>10</v>
      </c>
      <c r="B233" s="298"/>
      <c r="C233" s="44">
        <v>0.9</v>
      </c>
      <c r="D233" s="158">
        <v>0.9</v>
      </c>
      <c r="E233" s="158">
        <v>0.9</v>
      </c>
      <c r="F233" s="158">
        <v>0.5</v>
      </c>
      <c r="G233" s="158">
        <v>1.4</v>
      </c>
      <c r="H233" s="158">
        <v>1.4</v>
      </c>
      <c r="I233" s="158">
        <v>2</v>
      </c>
      <c r="J233" s="103">
        <v>1</v>
      </c>
      <c r="K233" s="103">
        <v>0.9</v>
      </c>
      <c r="L233" s="103">
        <v>1.4</v>
      </c>
      <c r="M233" s="103">
        <v>1.4</v>
      </c>
      <c r="N233" s="103">
        <v>0.9</v>
      </c>
      <c r="O233" s="103">
        <v>2</v>
      </c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83"/>
    </row>
    <row r="234" spans="1:26" ht="15" customHeight="1" x14ac:dyDescent="0.2">
      <c r="A234" s="299" t="s">
        <v>11</v>
      </c>
      <c r="B234" s="300"/>
      <c r="C234" s="66">
        <v>48.1</v>
      </c>
      <c r="D234" s="274">
        <v>60</v>
      </c>
      <c r="E234" s="274">
        <v>35.4</v>
      </c>
      <c r="F234" s="274">
        <v>46.3</v>
      </c>
      <c r="G234" s="274">
        <v>80</v>
      </c>
      <c r="H234" s="274">
        <v>714.2</v>
      </c>
      <c r="I234" s="274">
        <v>152.80000000000001</v>
      </c>
      <c r="J234" s="35">
        <v>52.8</v>
      </c>
      <c r="K234" s="35">
        <v>63.6</v>
      </c>
      <c r="L234" s="35">
        <v>70.900000000000006</v>
      </c>
      <c r="M234" s="35">
        <v>530</v>
      </c>
      <c r="N234" s="35">
        <v>83.1</v>
      </c>
      <c r="O234" s="35">
        <v>353.7</v>
      </c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179"/>
    </row>
    <row r="235" spans="1:26" ht="15" customHeight="1" x14ac:dyDescent="0.2">
      <c r="A235" s="301" t="s">
        <v>12</v>
      </c>
      <c r="B235" s="302"/>
      <c r="C235" s="222">
        <v>60.2</v>
      </c>
      <c r="D235" s="162">
        <v>74.900000000000006</v>
      </c>
      <c r="E235" s="162">
        <v>44.2</v>
      </c>
      <c r="F235" s="162">
        <v>57.8</v>
      </c>
      <c r="G235" s="162">
        <v>100</v>
      </c>
      <c r="H235" s="162">
        <v>892.7</v>
      </c>
      <c r="I235" s="162">
        <v>191</v>
      </c>
      <c r="J235" s="68">
        <v>66</v>
      </c>
      <c r="K235" s="68">
        <v>79.599999999999994</v>
      </c>
      <c r="L235" s="68">
        <v>88.6</v>
      </c>
      <c r="M235" s="68">
        <v>662.5</v>
      </c>
      <c r="N235" s="68">
        <v>103.9</v>
      </c>
      <c r="O235" s="68">
        <v>442.1</v>
      </c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129"/>
    </row>
    <row r="236" spans="1:26" ht="15" customHeight="1" x14ac:dyDescent="0.2">
      <c r="A236" s="295" t="s">
        <v>13</v>
      </c>
      <c r="B236" s="296"/>
      <c r="C236" s="271">
        <f>(C234*C242)*C243</f>
        <v>384.8</v>
      </c>
      <c r="D236" s="125">
        <f>(D234*D242)*D243</f>
        <v>480</v>
      </c>
      <c r="E236" s="125">
        <f>(E234*E242)*E243</f>
        <v>283.2</v>
      </c>
      <c r="F236" s="125">
        <f>(F234*F242)*F243</f>
        <v>370.4</v>
      </c>
      <c r="G236" s="125">
        <f>((G234*G242)*G243)*G271</f>
        <v>960</v>
      </c>
      <c r="H236" s="125">
        <f>((H234*H242)*H243)*H271</f>
        <v>1142.72</v>
      </c>
      <c r="I236" s="125">
        <f>(I234*I242)*I243</f>
        <v>1222.4000000000001</v>
      </c>
      <c r="J236" s="125">
        <f>(J234*J242)*J243</f>
        <v>422.4</v>
      </c>
      <c r="K236" s="125">
        <f>(K234*K242)*K243</f>
        <v>508.8</v>
      </c>
      <c r="L236" s="125">
        <f>(L234*L242)*L243</f>
        <v>567.20000000000005</v>
      </c>
      <c r="M236" s="170">
        <v>780</v>
      </c>
      <c r="N236" s="170">
        <f>(N234*N242)*N243</f>
        <v>664.8</v>
      </c>
      <c r="O236" s="170">
        <f>(O234*O242)*O243</f>
        <v>353.7</v>
      </c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04"/>
    </row>
    <row r="237" spans="1:26" ht="15" customHeight="1" x14ac:dyDescent="0.2">
      <c r="A237" s="297" t="s">
        <v>14</v>
      </c>
      <c r="B237" s="298"/>
      <c r="C237" s="44">
        <f>(C235*C242)*C243</f>
        <v>481.6</v>
      </c>
      <c r="D237" s="158">
        <f>(D235*D242)*D243</f>
        <v>599.20000000000005</v>
      </c>
      <c r="E237" s="158">
        <f>(E235*E242)*E243</f>
        <v>353.6</v>
      </c>
      <c r="F237" s="158">
        <f>(F235*F242)*F243</f>
        <v>462.4</v>
      </c>
      <c r="G237" s="158">
        <f>((G235*G242)*G243)*G271</f>
        <v>1200</v>
      </c>
      <c r="H237" s="158">
        <f>((H235*H242)*H243)*H271</f>
        <v>1428.3200000000002</v>
      </c>
      <c r="I237" s="158">
        <f>(I235*I242)*I243</f>
        <v>1528</v>
      </c>
      <c r="J237" s="158">
        <f>(J235*J242)*J243</f>
        <v>528</v>
      </c>
      <c r="K237" s="158">
        <f>(K235*K242)*K243</f>
        <v>636.79999999999995</v>
      </c>
      <c r="L237" s="158">
        <f>(L235*L242)*L243</f>
        <v>708.8</v>
      </c>
      <c r="M237" s="103">
        <v>912.5</v>
      </c>
      <c r="N237" s="103">
        <f>(N235*N242)*N243</f>
        <v>831.2</v>
      </c>
      <c r="O237" s="103">
        <f>(O235*O242)*O243</f>
        <v>442.1</v>
      </c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83"/>
    </row>
    <row r="238" spans="1:26" ht="15" customHeight="1" x14ac:dyDescent="0.2">
      <c r="A238" s="303" t="s">
        <v>15</v>
      </c>
      <c r="B238" s="304"/>
      <c r="C238" s="82">
        <v>5</v>
      </c>
      <c r="D238" s="169">
        <v>3</v>
      </c>
      <c r="E238" s="169">
        <v>8</v>
      </c>
      <c r="F238" s="169">
        <v>4</v>
      </c>
      <c r="G238" s="169">
        <v>3</v>
      </c>
      <c r="H238" s="169">
        <v>5</v>
      </c>
      <c r="I238" s="169">
        <v>1</v>
      </c>
      <c r="J238" s="151">
        <v>22</v>
      </c>
      <c r="K238" s="151">
        <v>6</v>
      </c>
      <c r="L238" s="151">
        <v>2</v>
      </c>
      <c r="M238" s="151">
        <v>4</v>
      </c>
      <c r="N238" s="151">
        <v>2</v>
      </c>
      <c r="O238" s="151">
        <v>4</v>
      </c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5" customHeight="1" x14ac:dyDescent="0.2">
      <c r="A239" s="305" t="s">
        <v>17</v>
      </c>
      <c r="B239" s="306"/>
      <c r="C239" s="149">
        <v>15</v>
      </c>
      <c r="D239" s="243">
        <v>15</v>
      </c>
      <c r="E239" s="243">
        <v>24</v>
      </c>
      <c r="F239" s="243">
        <v>24</v>
      </c>
      <c r="G239" s="243">
        <v>12</v>
      </c>
      <c r="H239" s="243">
        <v>15</v>
      </c>
      <c r="I239" s="243">
        <v>8</v>
      </c>
      <c r="J239" s="234">
        <v>66</v>
      </c>
      <c r="K239" s="234">
        <v>48</v>
      </c>
      <c r="L239" s="234">
        <v>18</v>
      </c>
      <c r="M239" s="234">
        <v>12</v>
      </c>
      <c r="N239" s="234">
        <v>10</v>
      </c>
      <c r="O239" s="234">
        <v>20</v>
      </c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spans="1:26" ht="15" customHeight="1" x14ac:dyDescent="0.2">
      <c r="A240" s="307" t="s">
        <v>19</v>
      </c>
      <c r="B240" s="308"/>
      <c r="C240" s="60">
        <v>25</v>
      </c>
      <c r="D240" s="224">
        <v>25</v>
      </c>
      <c r="E240" s="224">
        <v>34</v>
      </c>
      <c r="F240" s="224">
        <v>34</v>
      </c>
      <c r="G240" s="224">
        <v>22</v>
      </c>
      <c r="H240" s="224">
        <v>25</v>
      </c>
      <c r="I240" s="224">
        <v>18</v>
      </c>
      <c r="J240" s="215">
        <v>88</v>
      </c>
      <c r="K240" s="215">
        <v>64</v>
      </c>
      <c r="L240" s="215">
        <v>28</v>
      </c>
      <c r="M240" s="215">
        <v>22</v>
      </c>
      <c r="N240" s="215">
        <v>20</v>
      </c>
      <c r="O240" s="215">
        <v>30</v>
      </c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</row>
    <row r="241" spans="1:26" ht="15" customHeight="1" x14ac:dyDescent="0.2">
      <c r="A241" s="309" t="s">
        <v>20</v>
      </c>
      <c r="B241" s="310"/>
      <c r="C241" s="111">
        <v>60</v>
      </c>
      <c r="D241" s="178">
        <v>48</v>
      </c>
      <c r="E241" s="178">
        <v>100</v>
      </c>
      <c r="F241" s="178">
        <v>75</v>
      </c>
      <c r="G241" s="178">
        <v>80</v>
      </c>
      <c r="H241" s="178">
        <v>60</v>
      </c>
      <c r="I241" s="178">
        <v>64</v>
      </c>
      <c r="J241" s="207">
        <v>1000</v>
      </c>
      <c r="K241" s="207">
        <v>150</v>
      </c>
      <c r="L241" s="207">
        <v>200</v>
      </c>
      <c r="M241" s="207">
        <v>80</v>
      </c>
      <c r="N241" s="207">
        <v>48</v>
      </c>
      <c r="O241" s="207">
        <v>80</v>
      </c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spans="1:26" ht="15" customHeight="1" x14ac:dyDescent="0.2">
      <c r="A242" s="311" t="s">
        <v>21</v>
      </c>
      <c r="B242" s="312"/>
      <c r="C242" s="174">
        <v>8</v>
      </c>
      <c r="D242" s="64">
        <v>8</v>
      </c>
      <c r="E242" s="64">
        <v>8</v>
      </c>
      <c r="F242" s="64">
        <v>8</v>
      </c>
      <c r="G242" s="64">
        <v>6</v>
      </c>
      <c r="H242" s="64">
        <f>(H288+H289)+H290</f>
        <v>1.6</v>
      </c>
      <c r="I242" s="64">
        <v>8</v>
      </c>
      <c r="J242" s="245">
        <v>8</v>
      </c>
      <c r="K242" s="245">
        <v>8</v>
      </c>
      <c r="L242" s="245">
        <v>8</v>
      </c>
      <c r="M242" s="245" t="s">
        <v>259</v>
      </c>
      <c r="N242" s="245">
        <v>8</v>
      </c>
      <c r="O242" s="245">
        <v>1</v>
      </c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</row>
    <row r="243" spans="1:26" ht="15" customHeight="1" x14ac:dyDescent="0.2">
      <c r="A243" s="313" t="s">
        <v>22</v>
      </c>
      <c r="B243" s="314"/>
      <c r="C243" s="251">
        <v>1</v>
      </c>
      <c r="D243" s="30">
        <v>1</v>
      </c>
      <c r="E243" s="30">
        <v>1</v>
      </c>
      <c r="F243" s="30">
        <v>1</v>
      </c>
      <c r="G243" s="30">
        <v>1</v>
      </c>
      <c r="H243" s="30">
        <v>1</v>
      </c>
      <c r="I243" s="30">
        <v>1</v>
      </c>
      <c r="J243" s="204">
        <v>1</v>
      </c>
      <c r="K243" s="204">
        <v>1</v>
      </c>
      <c r="L243" s="204">
        <v>1</v>
      </c>
      <c r="M243" s="204">
        <v>1</v>
      </c>
      <c r="N243" s="204">
        <v>1</v>
      </c>
      <c r="O243" s="204">
        <v>1</v>
      </c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" customHeight="1" x14ac:dyDescent="0.2">
      <c r="A244" s="315" t="s">
        <v>23</v>
      </c>
      <c r="B244" s="316"/>
      <c r="C244" s="87">
        <v>1.5</v>
      </c>
      <c r="D244" s="256">
        <v>1.5</v>
      </c>
      <c r="E244" s="256">
        <v>2.57</v>
      </c>
      <c r="F244" s="256">
        <v>2.27</v>
      </c>
      <c r="G244" s="256">
        <v>2.57</v>
      </c>
      <c r="H244" s="256">
        <v>2.57</v>
      </c>
      <c r="I244" s="256">
        <v>2.57</v>
      </c>
      <c r="J244" s="124">
        <v>2.57</v>
      </c>
      <c r="K244" s="124">
        <v>2.57</v>
      </c>
      <c r="L244" s="124">
        <v>2.27</v>
      </c>
      <c r="M244" s="124">
        <v>2.57</v>
      </c>
      <c r="N244" s="124">
        <v>1.5</v>
      </c>
      <c r="O244" s="124">
        <v>1.5</v>
      </c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spans="1:26" ht="15" customHeight="1" x14ac:dyDescent="0.2">
      <c r="A245" s="317" t="s">
        <v>24</v>
      </c>
      <c r="B245" s="318"/>
      <c r="C245" s="186">
        <v>0.54</v>
      </c>
      <c r="D245" s="200">
        <v>0.54</v>
      </c>
      <c r="E245" s="200">
        <v>1.04</v>
      </c>
      <c r="F245" s="200">
        <v>1.03</v>
      </c>
      <c r="G245" s="200">
        <v>1.04</v>
      </c>
      <c r="H245" s="200">
        <v>1.04</v>
      </c>
      <c r="I245" s="200">
        <v>1.04</v>
      </c>
      <c r="J245" s="26">
        <v>1.04</v>
      </c>
      <c r="K245" s="26">
        <v>1.04</v>
      </c>
      <c r="L245" s="26">
        <v>1.03</v>
      </c>
      <c r="M245" s="26">
        <v>1.04</v>
      </c>
      <c r="N245" s="26">
        <v>0.54</v>
      </c>
      <c r="O245" s="26">
        <v>0.54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" customHeight="1" x14ac:dyDescent="0.2">
      <c r="A246" s="295" t="s">
        <v>25</v>
      </c>
      <c r="B246" s="296"/>
      <c r="C246" s="271">
        <f>((C234*C242)*C241)/60</f>
        <v>384.8</v>
      </c>
      <c r="D246" s="125">
        <f>((D234*D242)*D241)/60</f>
        <v>384</v>
      </c>
      <c r="E246" s="125">
        <f>((E234*E242)*E241)/60</f>
        <v>472</v>
      </c>
      <c r="F246" s="125">
        <f>((F234*F242)*F241)/60</f>
        <v>463</v>
      </c>
      <c r="G246" s="125">
        <f>((G234*G242)*G241)/60</f>
        <v>640</v>
      </c>
      <c r="H246" s="125">
        <f>((H270*H234)*H242)*(H241/60)</f>
        <v>514.22400000000005</v>
      </c>
      <c r="I246" s="125" t="s">
        <v>116</v>
      </c>
      <c r="J246" s="170">
        <f>((J234*J242)*J241)/60</f>
        <v>7040</v>
      </c>
      <c r="K246" s="170">
        <f>((K234*K242)*K241)/60</f>
        <v>1272</v>
      </c>
      <c r="L246" s="170">
        <v>1890.67</v>
      </c>
      <c r="M246" s="170">
        <f>(M234*M241)/60</f>
        <v>706.66666666666663</v>
      </c>
      <c r="N246" s="170">
        <f>((N234*N242)*N241)/60</f>
        <v>531.83999999999992</v>
      </c>
      <c r="O246" s="170">
        <f>((O234*O242)*O241)/60</f>
        <v>471.6</v>
      </c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04"/>
    </row>
    <row r="247" spans="1:26" ht="15" customHeight="1" x14ac:dyDescent="0.2">
      <c r="A247" s="297" t="s">
        <v>27</v>
      </c>
      <c r="B247" s="298"/>
      <c r="C247" s="44">
        <f>((C235*C242)*C241)/60</f>
        <v>481.6</v>
      </c>
      <c r="D247" s="158">
        <f>((D235*D242)*D241)/60</f>
        <v>479.36</v>
      </c>
      <c r="E247" s="158">
        <f>((E235*E242)*E241)/60</f>
        <v>589.33333333333337</v>
      </c>
      <c r="F247" s="158">
        <f>((F235*F242)*F241)/60</f>
        <v>578</v>
      </c>
      <c r="G247" s="158">
        <f>((G235*G242)*G241)/60</f>
        <v>800</v>
      </c>
      <c r="H247" s="158">
        <f>((H270*H235)*H242)*(H241/60)</f>
        <v>642.74400000000014</v>
      </c>
      <c r="I247" s="158" t="s">
        <v>116</v>
      </c>
      <c r="J247" s="103">
        <f>((J235*J242)*J241)/60</f>
        <v>8800</v>
      </c>
      <c r="K247" s="103">
        <f>((K235*K242)*K241)/60</f>
        <v>1592</v>
      </c>
      <c r="L247" s="103">
        <v>2362.67</v>
      </c>
      <c r="M247" s="103">
        <f>(M235*M241)/60</f>
        <v>883.33333333333337</v>
      </c>
      <c r="N247" s="103">
        <f>((N235*N242)*N241)/60</f>
        <v>664.96000000000015</v>
      </c>
      <c r="O247" s="103">
        <f>((O235*O242)*O241)/60</f>
        <v>589.4666666666667</v>
      </c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83"/>
    </row>
    <row r="248" spans="1:26" ht="15" customHeight="1" x14ac:dyDescent="0.2">
      <c r="A248" s="299" t="s">
        <v>28</v>
      </c>
      <c r="B248" s="300"/>
      <c r="C248" s="66">
        <f>((C234*C242)*C238) / ((C238/(C241/60))+C244)</f>
        <v>296</v>
      </c>
      <c r="D248" s="274">
        <f>((D234*D242)*D238) / ((D238/(D241/60))+D244)</f>
        <v>274.28571428571428</v>
      </c>
      <c r="E248" s="274">
        <f>((E234*E242)*E238) / ((E238/(E241/60))+E244)</f>
        <v>307.40841248303934</v>
      </c>
      <c r="F248" s="274">
        <f>((F234*F242)*F238) / ((F238/(F241/60))+F244)</f>
        <v>270.85923217550271</v>
      </c>
      <c r="G248" s="274">
        <f>((G234*G242)*G238) / ((G238/(G241/60))+G244)</f>
        <v>298.75518672199166</v>
      </c>
      <c r="H248" s="274">
        <f>(((H270*H234)*H242)*H238)/((H238*(60/H241))+H244)</f>
        <v>339.64597093791286</v>
      </c>
      <c r="I248" s="274">
        <f>((I234*I242)*I238) / ((I238/(I241/60))+I244)</f>
        <v>348.51033499643626</v>
      </c>
      <c r="J248" s="274">
        <f>((J234*8)*(J238-5)) / ((((J238-5)/(J241/60))+J244)+0.25)</f>
        <v>1869.9999999999998</v>
      </c>
      <c r="K248" s="35">
        <f>((K234*K242)*K238) / ((K238/(K241/60))+K244)</f>
        <v>614.24547283702225</v>
      </c>
      <c r="L248" s="35">
        <v>395.26</v>
      </c>
      <c r="M248" s="35">
        <f>(M234*M238)/(((60/M241)*M238)+M244)</f>
        <v>380.61041292639135</v>
      </c>
      <c r="N248" s="35">
        <f>((N234*N242)*N238) / ((N238/(N241/60))+N244)</f>
        <v>332.4</v>
      </c>
      <c r="O248" s="35">
        <f>((O234*O242)*O238) / ((O238/(O241/60))+O244)</f>
        <v>314.39999999999998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179"/>
    </row>
    <row r="249" spans="1:26" ht="15" customHeight="1" x14ac:dyDescent="0.2">
      <c r="A249" s="301" t="s">
        <v>29</v>
      </c>
      <c r="B249" s="302"/>
      <c r="C249" s="222">
        <f>((C235*C242)*C238) / ((C238/(C241/60))+C244)</f>
        <v>370.46153846153845</v>
      </c>
      <c r="D249" s="162">
        <f>((D235*D242)*D238) / ((D238/(D241/60))+D244)</f>
        <v>342.40000000000003</v>
      </c>
      <c r="E249" s="162">
        <f>((E235*E242)*E238) / ((E238/(E241/60))+E244)</f>
        <v>383.82632293080059</v>
      </c>
      <c r="F249" s="162">
        <f>((F235*F242)*F238) / ((F238/(F241/60))+F244)</f>
        <v>338.1352833638025</v>
      </c>
      <c r="G249" s="162">
        <f>((G235*G242)*G238) / ((G238/(G241/60))+G244)</f>
        <v>373.44398340248961</v>
      </c>
      <c r="H249" s="162">
        <f>(((H270*H235)*H242)*H238)/((H238*(60/H241))+H244)</f>
        <v>424.5336856010569</v>
      </c>
      <c r="I249" s="162">
        <f>((I235*I242)*I238) / ((I238/(I241/60))+I244)</f>
        <v>435.63791874554528</v>
      </c>
      <c r="J249" s="162">
        <f>((J235*8)*(J238-5)) / ((((J238-5)/(J241/60))+J244)+0.25)</f>
        <v>2337.5</v>
      </c>
      <c r="K249" s="68">
        <f>((K235*K242)*K238) / ((K238/(K241/60))+K244)</f>
        <v>768.77263581488933</v>
      </c>
      <c r="L249" s="68">
        <v>493.94</v>
      </c>
      <c r="M249" s="68">
        <f>(M235*M238)/(((60/M241)*M238)+M244)</f>
        <v>475.76301615798923</v>
      </c>
      <c r="N249" s="68">
        <f>((N235*N242)*N238) / ((N238/(N241/60))+N244)</f>
        <v>415.6</v>
      </c>
      <c r="O249" s="68">
        <f>((O235*O242)*O238) / ((O238/(O241/60))+O244)</f>
        <v>392.97777777777782</v>
      </c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129"/>
    </row>
    <row r="250" spans="1:26" ht="15" customHeight="1" x14ac:dyDescent="0.2">
      <c r="A250" s="295" t="s">
        <v>30</v>
      </c>
      <c r="B250" s="296"/>
      <c r="C250" s="271">
        <f>((C234*C242)*C238) / ((C238/(C241/60))+C245)</f>
        <v>347.29241877256317</v>
      </c>
      <c r="D250" s="125">
        <f>((D234*D242)*D238) / ((D238/(D241/60))+D245)</f>
        <v>335.66433566433568</v>
      </c>
      <c r="E250" s="125">
        <f>((E234*E242)*E238) / ((E238/(E241/60))+E245)</f>
        <v>387.94520547945206</v>
      </c>
      <c r="F250" s="125">
        <f>((F234*F242)*F238) / ((F238/(F241/60))+F245)</f>
        <v>350.26004728132381</v>
      </c>
      <c r="G250" s="125">
        <f>((G234*G242)*G238) / ((G238/(G241/60))+G245)</f>
        <v>437.68996960486322</v>
      </c>
      <c r="H250" s="125">
        <f>(((H270*H234)*H242)*H238)/((H238*(60/H241))+H245)</f>
        <v>425.68211920529808</v>
      </c>
      <c r="I250" s="125">
        <f>((I234*I242)*I238) / ((I238/(I241/60))+I245)</f>
        <v>618.15423514538566</v>
      </c>
      <c r="J250" s="125">
        <f>((J234*8)*(J238-5)) / ((((J238-5)/(J241/60))+J245)+0.25)</f>
        <v>3108.571428571428</v>
      </c>
      <c r="K250" s="170">
        <f>((K234*K242)*K238) / ((K238/(K241/60))+K245)</f>
        <v>887.44186046511629</v>
      </c>
      <c r="L250" s="170">
        <v>695.95</v>
      </c>
      <c r="M250" s="170">
        <f>(M234*M238)/(((60/M241)*M238)+M245)</f>
        <v>524.75247524752479</v>
      </c>
      <c r="N250" s="170">
        <f>((N234*N242)*N238) / ((N238/(N241/60))+N245)</f>
        <v>437.36842105263156</v>
      </c>
      <c r="O250" s="170">
        <f>((O234*O242)*O238) / ((O238/(O241/60))+O245)</f>
        <v>399.66101694915255</v>
      </c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04"/>
    </row>
    <row r="251" spans="1:26" ht="15" customHeight="1" x14ac:dyDescent="0.2">
      <c r="A251" s="297" t="s">
        <v>31</v>
      </c>
      <c r="B251" s="298"/>
      <c r="C251" s="44">
        <f>((C235*C242)*C238) / ((C238/(C241/60))+C245)</f>
        <v>434.65703971119132</v>
      </c>
      <c r="D251" s="158">
        <f>((D235*D242)*D238) / ((D238/(D241/60))+D245)</f>
        <v>419.02097902097904</v>
      </c>
      <c r="E251" s="158">
        <f>((E235*E242)*E238) / ((E238/(E241/60))+E245)</f>
        <v>484.38356164383566</v>
      </c>
      <c r="F251" s="158">
        <f>((F235*F242)*F238) / ((F238/(F241/60))+F245)</f>
        <v>437.25768321512993</v>
      </c>
      <c r="G251" s="158">
        <f>((G235*G242)*G238) / ((G238/(G241/60))+G245)</f>
        <v>547.112462006079</v>
      </c>
      <c r="H251" s="158">
        <f>(((H270*H235)*H242)*H238)/((H238*(60/H241))+H245)</f>
        <v>532.07284768211935</v>
      </c>
      <c r="I251" s="158">
        <f>((I235*I242)*I238) / ((I238/(I241/60))+I245)</f>
        <v>772.69279393173201</v>
      </c>
      <c r="J251" s="158">
        <f>((J235*8)*(J238-5)) / ((((J238-5)/(J241/60))+J245)+0.25)</f>
        <v>3885.7142857142858</v>
      </c>
      <c r="K251" s="103">
        <f>((K235*K242)*K238) / ((K238/(K241/60))+K245)</f>
        <v>1110.6976744186045</v>
      </c>
      <c r="L251" s="103">
        <v>869.69</v>
      </c>
      <c r="M251" s="103">
        <f>(M235*M238)/(((60/M241)*M238)+M245)</f>
        <v>655.94059405940595</v>
      </c>
      <c r="N251" s="103">
        <f>((N235*N242)*N238) / ((N238/(N241/60))+N245)</f>
        <v>546.84210526315792</v>
      </c>
      <c r="O251" s="103">
        <f>((O235*O242)*O238) / ((O238/(O241/60))+O245)</f>
        <v>499.54802259887009</v>
      </c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83"/>
    </row>
    <row r="252" spans="1:26" ht="15" customHeight="1" x14ac:dyDescent="0.2">
      <c r="A252" s="319" t="s">
        <v>32</v>
      </c>
      <c r="B252" s="320"/>
      <c r="C252" s="279">
        <v>1</v>
      </c>
      <c r="D252" s="190">
        <v>1</v>
      </c>
      <c r="E252" s="190">
        <v>1</v>
      </c>
      <c r="F252" s="190">
        <v>1</v>
      </c>
      <c r="G252" s="190">
        <v>1</v>
      </c>
      <c r="H252" s="190">
        <v>1</v>
      </c>
      <c r="I252" s="190">
        <v>1</v>
      </c>
      <c r="J252" s="34">
        <v>2</v>
      </c>
      <c r="K252" s="190">
        <v>1</v>
      </c>
      <c r="L252" s="190">
        <v>1</v>
      </c>
      <c r="M252" s="190" t="s">
        <v>35</v>
      </c>
      <c r="N252" s="190">
        <v>1</v>
      </c>
      <c r="O252" s="190">
        <v>1</v>
      </c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5" customHeight="1" x14ac:dyDescent="0.2">
      <c r="A253" s="321" t="s">
        <v>33</v>
      </c>
      <c r="B253" s="322"/>
      <c r="C253" s="184">
        <v>1</v>
      </c>
      <c r="D253" s="58">
        <v>1</v>
      </c>
      <c r="E253" s="58">
        <v>1</v>
      </c>
      <c r="F253" s="58">
        <v>1</v>
      </c>
      <c r="G253" s="58">
        <v>1</v>
      </c>
      <c r="H253" s="58">
        <v>1</v>
      </c>
      <c r="I253" s="58">
        <v>1</v>
      </c>
      <c r="J253" s="226">
        <v>2</v>
      </c>
      <c r="K253" s="58">
        <v>1</v>
      </c>
      <c r="L253" s="58">
        <v>1</v>
      </c>
      <c r="M253" s="58" t="s">
        <v>35</v>
      </c>
      <c r="N253" s="58">
        <v>1</v>
      </c>
      <c r="O253" s="58">
        <v>1</v>
      </c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" customHeight="1" x14ac:dyDescent="0.2">
      <c r="A254" s="323" t="s">
        <v>34</v>
      </c>
      <c r="B254" s="324"/>
      <c r="C254" s="290">
        <v>1</v>
      </c>
      <c r="D254" s="117">
        <v>1</v>
      </c>
      <c r="E254" s="117">
        <v>1</v>
      </c>
      <c r="F254" s="117">
        <v>1</v>
      </c>
      <c r="G254" s="117">
        <v>1</v>
      </c>
      <c r="H254" s="117">
        <v>1</v>
      </c>
      <c r="I254" s="117">
        <v>1</v>
      </c>
      <c r="J254" s="120">
        <v>0.5</v>
      </c>
      <c r="K254" s="117">
        <v>1</v>
      </c>
      <c r="L254" s="117">
        <v>1</v>
      </c>
      <c r="M254" s="117" t="s">
        <v>35</v>
      </c>
      <c r="N254" s="117">
        <v>1</v>
      </c>
      <c r="O254" s="117">
        <v>1</v>
      </c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" customHeight="1" x14ac:dyDescent="0.2">
      <c r="A255" s="351" t="s">
        <v>37</v>
      </c>
      <c r="B255" s="352"/>
      <c r="C255" s="24">
        <v>5</v>
      </c>
      <c r="D255" s="49">
        <v>15</v>
      </c>
      <c r="E255" s="49">
        <v>8</v>
      </c>
      <c r="F255" s="49">
        <v>5</v>
      </c>
      <c r="G255" s="49">
        <v>5</v>
      </c>
      <c r="H255" s="49">
        <v>40</v>
      </c>
      <c r="I255" s="49">
        <v>10</v>
      </c>
      <c r="J255" s="49" t="s">
        <v>53</v>
      </c>
      <c r="K255" s="49">
        <v>10</v>
      </c>
      <c r="L255" s="49">
        <v>8</v>
      </c>
      <c r="M255" s="49">
        <v>50</v>
      </c>
      <c r="N255" s="49">
        <v>15</v>
      </c>
      <c r="O255" s="49">
        <v>5</v>
      </c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" customHeight="1" x14ac:dyDescent="0.2">
      <c r="A256" s="351" t="s">
        <v>38</v>
      </c>
      <c r="B256" s="352"/>
      <c r="C256" s="24">
        <v>1</v>
      </c>
      <c r="D256" s="49">
        <v>8</v>
      </c>
      <c r="E256" s="49">
        <v>1</v>
      </c>
      <c r="F256" s="49">
        <v>8</v>
      </c>
      <c r="G256" s="49">
        <v>420</v>
      </c>
      <c r="H256" s="49">
        <v>8</v>
      </c>
      <c r="I256" s="49">
        <v>8</v>
      </c>
      <c r="J256" s="49">
        <v>0</v>
      </c>
      <c r="K256" s="49">
        <v>1</v>
      </c>
      <c r="L256" s="49">
        <v>1</v>
      </c>
      <c r="M256" s="49">
        <v>420</v>
      </c>
      <c r="N256" s="49">
        <v>8</v>
      </c>
      <c r="O256" s="49">
        <v>20</v>
      </c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" customHeight="1" x14ac:dyDescent="0.2">
      <c r="A257" s="351" t="s">
        <v>39</v>
      </c>
      <c r="B257" s="352"/>
      <c r="C257" s="24">
        <v>0.25</v>
      </c>
      <c r="D257" s="49">
        <v>3.15</v>
      </c>
      <c r="E257" s="49">
        <v>0.25</v>
      </c>
      <c r="F257" s="49">
        <v>3.15</v>
      </c>
      <c r="G257" s="49">
        <v>320</v>
      </c>
      <c r="H257" s="49">
        <v>3.15</v>
      </c>
      <c r="I257" s="49">
        <v>3.15</v>
      </c>
      <c r="J257" s="49">
        <v>0</v>
      </c>
      <c r="K257" s="49">
        <v>0.25</v>
      </c>
      <c r="L257" s="49">
        <v>0.25</v>
      </c>
      <c r="M257" s="49">
        <v>320</v>
      </c>
      <c r="N257" s="49">
        <v>3.15</v>
      </c>
      <c r="O257" s="49">
        <v>6</v>
      </c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" customHeight="1" x14ac:dyDescent="0.2">
      <c r="A258" s="351" t="s">
        <v>40</v>
      </c>
      <c r="B258" s="352"/>
      <c r="C258" s="24">
        <v>0</v>
      </c>
      <c r="D258" s="49">
        <v>0</v>
      </c>
      <c r="E258" s="49">
        <v>0</v>
      </c>
      <c r="F258" s="49">
        <v>0</v>
      </c>
      <c r="G258" s="49">
        <v>2.5</v>
      </c>
      <c r="H258" s="49">
        <v>0</v>
      </c>
      <c r="I258" s="49">
        <v>0</v>
      </c>
      <c r="J258" s="49">
        <v>0</v>
      </c>
      <c r="K258" s="49">
        <v>0</v>
      </c>
      <c r="L258" s="49">
        <v>0</v>
      </c>
      <c r="M258" s="49">
        <v>2.5</v>
      </c>
      <c r="N258" s="49">
        <v>0</v>
      </c>
      <c r="O258" s="49">
        <v>1</v>
      </c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" customHeight="1" x14ac:dyDescent="0.2">
      <c r="A259" s="351" t="s">
        <v>41</v>
      </c>
      <c r="B259" s="352"/>
      <c r="C259" s="24">
        <v>0</v>
      </c>
      <c r="D259" s="49">
        <v>0</v>
      </c>
      <c r="E259" s="49">
        <v>0</v>
      </c>
      <c r="F259" s="49">
        <v>0</v>
      </c>
      <c r="G259" s="49">
        <v>5</v>
      </c>
      <c r="H259" s="49">
        <v>0</v>
      </c>
      <c r="I259" s="49">
        <v>0</v>
      </c>
      <c r="J259" s="49">
        <v>0</v>
      </c>
      <c r="K259" s="49">
        <v>0</v>
      </c>
      <c r="L259" s="49">
        <v>0</v>
      </c>
      <c r="M259" s="49">
        <v>5</v>
      </c>
      <c r="N259" s="49">
        <v>0</v>
      </c>
      <c r="O259" s="49">
        <v>6</v>
      </c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" customHeight="1" x14ac:dyDescent="0.2">
      <c r="A260" s="351" t="s">
        <v>42</v>
      </c>
      <c r="B260" s="352"/>
      <c r="C260" s="24">
        <v>2.1800000000000002</v>
      </c>
      <c r="D260" s="49">
        <v>2.1800000000000002</v>
      </c>
      <c r="E260" s="49">
        <v>0.875</v>
      </c>
      <c r="F260" s="49">
        <v>1.75</v>
      </c>
      <c r="G260" s="49">
        <v>0.27500000000000002</v>
      </c>
      <c r="H260" s="49">
        <v>1.75</v>
      </c>
      <c r="I260" s="49">
        <v>4.3600000000000003</v>
      </c>
      <c r="J260" s="49">
        <v>0</v>
      </c>
      <c r="K260" s="49">
        <v>2.1800000000000002</v>
      </c>
      <c r="L260" s="49">
        <v>3.2749999999999999</v>
      </c>
      <c r="M260" s="49">
        <v>0.27500000000000002</v>
      </c>
      <c r="N260" s="49">
        <v>2.1800000000000002</v>
      </c>
      <c r="O260" s="49">
        <v>2.9</v>
      </c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" customHeight="1" x14ac:dyDescent="0.2">
      <c r="A261" s="351" t="s">
        <v>44</v>
      </c>
      <c r="B261" s="352"/>
      <c r="C261" s="24">
        <v>0.5</v>
      </c>
      <c r="D261" s="49">
        <v>0.5</v>
      </c>
      <c r="E261" s="49">
        <v>0.5</v>
      </c>
      <c r="F261" s="49">
        <v>0.5</v>
      </c>
      <c r="G261" s="49">
        <v>0.25</v>
      </c>
      <c r="H261" s="49">
        <v>0.5</v>
      </c>
      <c r="I261" s="49">
        <v>0.5</v>
      </c>
      <c r="J261" s="49">
        <v>0</v>
      </c>
      <c r="K261" s="49">
        <v>0.5</v>
      </c>
      <c r="L261" s="49">
        <v>0.5</v>
      </c>
      <c r="M261" s="49">
        <v>0.25</v>
      </c>
      <c r="N261" s="49">
        <v>0.5</v>
      </c>
      <c r="O261" s="49">
        <v>1</v>
      </c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" customHeight="1" x14ac:dyDescent="0.2">
      <c r="A262" s="351" t="s">
        <v>119</v>
      </c>
      <c r="B262" s="352"/>
      <c r="C262" s="24">
        <v>1</v>
      </c>
      <c r="D262" s="49">
        <v>12</v>
      </c>
      <c r="E262" s="49">
        <v>1</v>
      </c>
      <c r="F262" s="49">
        <v>12</v>
      </c>
      <c r="G262" s="49">
        <v>38</v>
      </c>
      <c r="H262" s="49">
        <v>12</v>
      </c>
      <c r="I262" s="49">
        <v>12</v>
      </c>
      <c r="J262" s="49">
        <v>0</v>
      </c>
      <c r="K262" s="49">
        <v>1</v>
      </c>
      <c r="L262" s="49">
        <v>1</v>
      </c>
      <c r="M262" s="49">
        <v>38</v>
      </c>
      <c r="N262" s="49">
        <v>12</v>
      </c>
      <c r="O262" s="49">
        <v>12</v>
      </c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" customHeight="1" x14ac:dyDescent="0.2">
      <c r="A263" s="351" t="s">
        <v>46</v>
      </c>
      <c r="B263" s="352"/>
      <c r="C263" s="24">
        <v>0.25</v>
      </c>
      <c r="D263" s="49">
        <v>2.5</v>
      </c>
      <c r="E263" s="49">
        <v>0.25</v>
      </c>
      <c r="F263" s="49">
        <v>2.5</v>
      </c>
      <c r="G263" s="49">
        <v>40</v>
      </c>
      <c r="H263" s="49">
        <v>2.5</v>
      </c>
      <c r="I263" s="49">
        <v>2.5</v>
      </c>
      <c r="J263" s="49">
        <v>0</v>
      </c>
      <c r="K263" s="49">
        <v>0.25</v>
      </c>
      <c r="L263" s="49">
        <v>0.25</v>
      </c>
      <c r="M263" s="49">
        <v>40</v>
      </c>
      <c r="N263" s="49">
        <v>2.5</v>
      </c>
      <c r="O263" s="49">
        <v>8</v>
      </c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" customHeight="1" x14ac:dyDescent="0.2">
      <c r="A264" s="351" t="s">
        <v>47</v>
      </c>
      <c r="B264" s="352"/>
      <c r="C264" s="24">
        <v>0</v>
      </c>
      <c r="D264" s="49">
        <v>0</v>
      </c>
      <c r="E264" s="49">
        <v>0</v>
      </c>
      <c r="F264" s="49">
        <v>0</v>
      </c>
      <c r="G264" s="49">
        <v>0.75</v>
      </c>
      <c r="H264" s="49">
        <v>0</v>
      </c>
      <c r="I264" s="49">
        <v>0</v>
      </c>
      <c r="J264" s="49">
        <v>0</v>
      </c>
      <c r="K264" s="49">
        <v>0</v>
      </c>
      <c r="L264" s="49">
        <v>0</v>
      </c>
      <c r="M264" s="49">
        <v>0.75</v>
      </c>
      <c r="N264" s="49">
        <v>0</v>
      </c>
      <c r="O264" s="49">
        <v>0.3</v>
      </c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" customHeight="1" x14ac:dyDescent="0.2">
      <c r="A265" s="351" t="s">
        <v>48</v>
      </c>
      <c r="B265" s="352"/>
      <c r="C265" s="24">
        <v>0</v>
      </c>
      <c r="D265" s="49">
        <v>0</v>
      </c>
      <c r="E265" s="49">
        <v>0</v>
      </c>
      <c r="F265" s="49">
        <v>0</v>
      </c>
      <c r="G265" s="49">
        <v>2.5</v>
      </c>
      <c r="H265" s="49">
        <v>0</v>
      </c>
      <c r="I265" s="49">
        <v>0</v>
      </c>
      <c r="J265" s="49">
        <v>0</v>
      </c>
      <c r="K265" s="49">
        <v>0</v>
      </c>
      <c r="L265" s="49">
        <v>0</v>
      </c>
      <c r="M265" s="49">
        <v>2.5</v>
      </c>
      <c r="N265" s="49">
        <v>3</v>
      </c>
      <c r="O265" s="49">
        <v>1.5</v>
      </c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" customHeight="1" x14ac:dyDescent="0.2">
      <c r="A266" s="351" t="s">
        <v>49</v>
      </c>
      <c r="B266" s="352"/>
      <c r="C266" s="24">
        <v>3.5</v>
      </c>
      <c r="D266" s="49">
        <v>3.5</v>
      </c>
      <c r="E266" s="49">
        <v>1.75</v>
      </c>
      <c r="F266" s="49">
        <v>3.75</v>
      </c>
      <c r="G266" s="49">
        <v>0.75</v>
      </c>
      <c r="H266" s="49">
        <v>2.5</v>
      </c>
      <c r="I266" s="49">
        <v>5.5</v>
      </c>
      <c r="J266" s="49">
        <v>0</v>
      </c>
      <c r="K266" s="49">
        <v>2.5</v>
      </c>
      <c r="L266" s="49">
        <v>4.05</v>
      </c>
      <c r="M266" s="49">
        <v>0.75</v>
      </c>
      <c r="N266" s="49">
        <v>3.5</v>
      </c>
      <c r="O266" s="49">
        <v>3.8</v>
      </c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" customHeight="1" x14ac:dyDescent="0.2">
      <c r="A267" s="351" t="s">
        <v>121</v>
      </c>
      <c r="B267" s="352"/>
      <c r="C267" s="24" t="s">
        <v>53</v>
      </c>
      <c r="D267" s="49" t="s">
        <v>53</v>
      </c>
      <c r="E267" s="49" t="s">
        <v>53</v>
      </c>
      <c r="F267" s="49" t="s">
        <v>53</v>
      </c>
      <c r="G267" s="49" t="s">
        <v>53</v>
      </c>
      <c r="H267" s="49">
        <v>300</v>
      </c>
      <c r="I267" s="49" t="s">
        <v>53</v>
      </c>
      <c r="J267" s="49">
        <v>100</v>
      </c>
      <c r="K267" s="49" t="s">
        <v>53</v>
      </c>
      <c r="L267" s="49" t="s">
        <v>53</v>
      </c>
      <c r="M267" s="49" t="s">
        <v>53</v>
      </c>
      <c r="N267" s="49" t="s">
        <v>53</v>
      </c>
      <c r="O267" s="49" t="s">
        <v>53</v>
      </c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" customHeight="1" x14ac:dyDescent="0.2">
      <c r="A268" s="351" t="s">
        <v>122</v>
      </c>
      <c r="B268" s="352"/>
      <c r="C268" s="24" t="s">
        <v>53</v>
      </c>
      <c r="D268" s="49" t="s">
        <v>53</v>
      </c>
      <c r="E268" s="49" t="s">
        <v>53</v>
      </c>
      <c r="F268" s="49" t="s">
        <v>53</v>
      </c>
      <c r="G268" s="49" t="s">
        <v>53</v>
      </c>
      <c r="H268" s="49">
        <v>3000</v>
      </c>
      <c r="I268" s="49" t="s">
        <v>53</v>
      </c>
      <c r="J268" s="49">
        <v>1000</v>
      </c>
      <c r="K268" s="49" t="s">
        <v>53</v>
      </c>
      <c r="L268" s="49" t="s">
        <v>53</v>
      </c>
      <c r="M268" s="49" t="s">
        <v>53</v>
      </c>
      <c r="N268" s="49" t="s">
        <v>53</v>
      </c>
      <c r="O268" s="49" t="s">
        <v>53</v>
      </c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 customHeight="1" x14ac:dyDescent="0.2">
      <c r="A269" s="351" t="s">
        <v>123</v>
      </c>
      <c r="B269" s="352"/>
      <c r="C269" s="24" t="s">
        <v>53</v>
      </c>
      <c r="D269" s="49" t="s">
        <v>53</v>
      </c>
      <c r="E269" s="49" t="s">
        <v>53</v>
      </c>
      <c r="F269" s="49" t="s">
        <v>53</v>
      </c>
      <c r="G269" s="49" t="s">
        <v>53</v>
      </c>
      <c r="H269" s="49">
        <v>1200</v>
      </c>
      <c r="I269" s="49" t="s">
        <v>53</v>
      </c>
      <c r="J269" s="49">
        <v>750</v>
      </c>
      <c r="K269" s="49" t="s">
        <v>53</v>
      </c>
      <c r="L269" s="49" t="s">
        <v>53</v>
      </c>
      <c r="M269" s="49" t="s">
        <v>53</v>
      </c>
      <c r="N269" s="49" t="s">
        <v>53</v>
      </c>
      <c r="O269" s="49" t="s">
        <v>53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27" t="s">
        <v>56</v>
      </c>
      <c r="B270" s="328"/>
      <c r="C270" s="250" t="s">
        <v>53</v>
      </c>
      <c r="D270" s="128" t="s">
        <v>53</v>
      </c>
      <c r="E270" s="128" t="s">
        <v>53</v>
      </c>
      <c r="F270" s="128" t="s">
        <v>53</v>
      </c>
      <c r="G270" s="128">
        <v>1</v>
      </c>
      <c r="H270" s="128">
        <v>0.45</v>
      </c>
      <c r="I270" s="128" t="s">
        <v>53</v>
      </c>
      <c r="J270" s="128" t="s">
        <v>53</v>
      </c>
      <c r="K270" s="128" t="s">
        <v>53</v>
      </c>
      <c r="L270" s="128" t="s">
        <v>53</v>
      </c>
      <c r="M270" s="128" t="s">
        <v>53</v>
      </c>
      <c r="N270" s="128" t="s">
        <v>53</v>
      </c>
      <c r="O270" s="128" t="s">
        <v>53</v>
      </c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5" customHeight="1" x14ac:dyDescent="0.2">
      <c r="A271" s="327" t="s">
        <v>57</v>
      </c>
      <c r="B271" s="328"/>
      <c r="C271" s="250" t="s">
        <v>53</v>
      </c>
      <c r="D271" s="128" t="s">
        <v>53</v>
      </c>
      <c r="E271" s="128" t="s">
        <v>53</v>
      </c>
      <c r="F271" s="128" t="s">
        <v>53</v>
      </c>
      <c r="G271" s="128">
        <v>2</v>
      </c>
      <c r="H271" s="128">
        <v>1</v>
      </c>
      <c r="I271" s="128" t="s">
        <v>53</v>
      </c>
      <c r="J271" s="128" t="s">
        <v>53</v>
      </c>
      <c r="K271" s="128" t="s">
        <v>53</v>
      </c>
      <c r="L271" s="128" t="s">
        <v>53</v>
      </c>
      <c r="M271" s="128" t="s">
        <v>53</v>
      </c>
      <c r="N271" s="128" t="s">
        <v>53</v>
      </c>
      <c r="O271" s="128" t="s">
        <v>53</v>
      </c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5" customHeight="1" x14ac:dyDescent="0.2">
      <c r="A272" s="329" t="s">
        <v>58</v>
      </c>
      <c r="B272" s="330"/>
      <c r="C272" s="79" t="s">
        <v>53</v>
      </c>
      <c r="D272" s="40" t="s">
        <v>53</v>
      </c>
      <c r="E272" s="40" t="s">
        <v>53</v>
      </c>
      <c r="F272" s="40" t="s">
        <v>53</v>
      </c>
      <c r="G272" s="40">
        <v>1</v>
      </c>
      <c r="H272" s="40">
        <v>2</v>
      </c>
      <c r="I272" s="40" t="s">
        <v>53</v>
      </c>
      <c r="J272" s="40" t="s">
        <v>125</v>
      </c>
      <c r="K272" s="40" t="s">
        <v>53</v>
      </c>
      <c r="L272" s="40" t="s">
        <v>53</v>
      </c>
      <c r="M272" s="40" t="s">
        <v>53</v>
      </c>
      <c r="N272" s="40" t="s">
        <v>53</v>
      </c>
      <c r="O272" s="40" t="s">
        <v>53</v>
      </c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" customHeight="1" x14ac:dyDescent="0.2">
      <c r="A273" s="329" t="s">
        <v>59</v>
      </c>
      <c r="B273" s="330"/>
      <c r="C273" s="79" t="s">
        <v>53</v>
      </c>
      <c r="D273" s="40" t="s">
        <v>53</v>
      </c>
      <c r="E273" s="40" t="s">
        <v>53</v>
      </c>
      <c r="F273" s="40" t="s">
        <v>53</v>
      </c>
      <c r="G273" s="40" t="s">
        <v>125</v>
      </c>
      <c r="H273" s="40" t="s">
        <v>125</v>
      </c>
      <c r="I273" s="40" t="s">
        <v>53</v>
      </c>
      <c r="J273" s="40" t="s">
        <v>53</v>
      </c>
      <c r="K273" s="40" t="s">
        <v>53</v>
      </c>
      <c r="L273" s="40" t="s">
        <v>53</v>
      </c>
      <c r="M273" s="40" t="s">
        <v>53</v>
      </c>
      <c r="N273" s="40" t="s">
        <v>53</v>
      </c>
      <c r="O273" s="40" t="s">
        <v>53</v>
      </c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" customHeight="1" x14ac:dyDescent="0.2">
      <c r="A274" s="331" t="s">
        <v>60</v>
      </c>
      <c r="B274" s="332"/>
      <c r="C274" s="235" t="s">
        <v>53</v>
      </c>
      <c r="D274" s="92" t="s">
        <v>53</v>
      </c>
      <c r="E274" s="92" t="s">
        <v>53</v>
      </c>
      <c r="F274" s="92" t="s">
        <v>53</v>
      </c>
      <c r="G274" s="92" t="s">
        <v>53</v>
      </c>
      <c r="H274" s="92" t="s">
        <v>53</v>
      </c>
      <c r="I274" s="188" t="s">
        <v>53</v>
      </c>
      <c r="J274" s="188" t="s">
        <v>53</v>
      </c>
      <c r="K274" s="188" t="s">
        <v>53</v>
      </c>
      <c r="L274" s="188" t="s">
        <v>53</v>
      </c>
      <c r="M274" s="188" t="s">
        <v>53</v>
      </c>
      <c r="N274" s="188" t="s">
        <v>53</v>
      </c>
      <c r="O274" s="188" t="s">
        <v>53</v>
      </c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</row>
    <row r="275" spans="1:26" ht="15" customHeight="1" x14ac:dyDescent="0.2">
      <c r="A275" s="333" t="s">
        <v>62</v>
      </c>
      <c r="B275" s="334"/>
      <c r="C275" s="241" t="s">
        <v>53</v>
      </c>
      <c r="D275" s="218" t="s">
        <v>53</v>
      </c>
      <c r="E275" s="218" t="s">
        <v>53</v>
      </c>
      <c r="F275" s="218" t="s">
        <v>53</v>
      </c>
      <c r="G275" s="218" t="s">
        <v>53</v>
      </c>
      <c r="H275" s="218" t="s">
        <v>53</v>
      </c>
      <c r="I275" s="107" t="s">
        <v>53</v>
      </c>
      <c r="J275" s="107" t="s">
        <v>53</v>
      </c>
      <c r="K275" s="107" t="s">
        <v>53</v>
      </c>
      <c r="L275" s="107" t="s">
        <v>53</v>
      </c>
      <c r="M275" s="107" t="s">
        <v>53</v>
      </c>
      <c r="N275" s="107" t="s">
        <v>53</v>
      </c>
      <c r="O275" s="107" t="s">
        <v>53</v>
      </c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" customHeight="1" x14ac:dyDescent="0.2">
      <c r="A276" s="335" t="s">
        <v>63</v>
      </c>
      <c r="B276" s="336"/>
      <c r="C276" s="254" t="s">
        <v>53</v>
      </c>
      <c r="D276" s="213" t="s">
        <v>53</v>
      </c>
      <c r="E276" s="213" t="s">
        <v>53</v>
      </c>
      <c r="F276" s="213" t="s">
        <v>53</v>
      </c>
      <c r="G276" s="213" t="s">
        <v>53</v>
      </c>
      <c r="H276" s="213" t="s">
        <v>53</v>
      </c>
      <c r="I276" s="16" t="s">
        <v>53</v>
      </c>
      <c r="J276" s="16">
        <v>0.25</v>
      </c>
      <c r="K276" s="16" t="s">
        <v>53</v>
      </c>
      <c r="L276" s="16" t="s">
        <v>53</v>
      </c>
      <c r="M276" s="16" t="s">
        <v>53</v>
      </c>
      <c r="N276" s="16" t="s">
        <v>53</v>
      </c>
      <c r="O276" s="16" t="s">
        <v>53</v>
      </c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" customHeight="1" x14ac:dyDescent="0.2">
      <c r="A277" s="335" t="s">
        <v>64</v>
      </c>
      <c r="B277" s="336"/>
      <c r="C277" s="254" t="s">
        <v>53</v>
      </c>
      <c r="D277" s="213" t="s">
        <v>53</v>
      </c>
      <c r="E277" s="213" t="s">
        <v>53</v>
      </c>
      <c r="F277" s="213" t="s">
        <v>53</v>
      </c>
      <c r="G277" s="213">
        <v>2</v>
      </c>
      <c r="H277" s="213">
        <v>0</v>
      </c>
      <c r="I277" s="16" t="s">
        <v>53</v>
      </c>
      <c r="J277" s="16">
        <v>0.25</v>
      </c>
      <c r="K277" s="16" t="s">
        <v>53</v>
      </c>
      <c r="L277" s="16" t="s">
        <v>53</v>
      </c>
      <c r="M277" s="16" t="s">
        <v>53</v>
      </c>
      <c r="N277" s="16" t="s">
        <v>53</v>
      </c>
      <c r="O277" s="16" t="s">
        <v>53</v>
      </c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" customHeight="1" x14ac:dyDescent="0.2">
      <c r="A278" s="333" t="s">
        <v>65</v>
      </c>
      <c r="B278" s="334"/>
      <c r="C278" s="241" t="s">
        <v>53</v>
      </c>
      <c r="D278" s="218" t="s">
        <v>53</v>
      </c>
      <c r="E278" s="218" t="s">
        <v>53</v>
      </c>
      <c r="F278" s="218" t="s">
        <v>53</v>
      </c>
      <c r="G278" s="218">
        <v>2</v>
      </c>
      <c r="H278" s="218">
        <v>2</v>
      </c>
      <c r="I278" s="107" t="s">
        <v>53</v>
      </c>
      <c r="J278" s="107">
        <v>0.25</v>
      </c>
      <c r="K278" s="107" t="s">
        <v>53</v>
      </c>
      <c r="L278" s="107" t="s">
        <v>53</v>
      </c>
      <c r="M278" s="107">
        <v>1</v>
      </c>
      <c r="N278" s="107" t="s">
        <v>53</v>
      </c>
      <c r="O278" s="107" t="s">
        <v>53</v>
      </c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" customHeight="1" x14ac:dyDescent="0.2">
      <c r="A279" s="333" t="s">
        <v>66</v>
      </c>
      <c r="B279" s="334"/>
      <c r="C279" s="241" t="s">
        <v>53</v>
      </c>
      <c r="D279" s="218" t="s">
        <v>53</v>
      </c>
      <c r="E279" s="218" t="s">
        <v>53</v>
      </c>
      <c r="F279" s="218" t="s">
        <v>53</v>
      </c>
      <c r="G279" s="218" t="s">
        <v>53</v>
      </c>
      <c r="H279" s="218" t="s">
        <v>53</v>
      </c>
      <c r="I279" s="107" t="s">
        <v>53</v>
      </c>
      <c r="J279" s="107" t="s">
        <v>53</v>
      </c>
      <c r="K279" s="107" t="s">
        <v>53</v>
      </c>
      <c r="L279" s="107" t="s">
        <v>53</v>
      </c>
      <c r="M279" s="107" t="s">
        <v>53</v>
      </c>
      <c r="N279" s="107" t="s">
        <v>53</v>
      </c>
      <c r="O279" s="107" t="s">
        <v>53</v>
      </c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" customHeight="1" x14ac:dyDescent="0.2">
      <c r="A280" s="329" t="s">
        <v>67</v>
      </c>
      <c r="B280" s="330"/>
      <c r="C280" s="93" t="s">
        <v>68</v>
      </c>
      <c r="D280" s="228" t="s">
        <v>68</v>
      </c>
      <c r="E280" s="228" t="s">
        <v>68</v>
      </c>
      <c r="F280" s="228" t="s">
        <v>68</v>
      </c>
      <c r="G280" s="228" t="s">
        <v>68</v>
      </c>
      <c r="H280" s="228" t="s">
        <v>72</v>
      </c>
      <c r="I280" s="57" t="s">
        <v>68</v>
      </c>
      <c r="J280" s="57" t="s">
        <v>68</v>
      </c>
      <c r="K280" s="57" t="s">
        <v>68</v>
      </c>
      <c r="L280" s="57" t="s">
        <v>68</v>
      </c>
      <c r="M280" s="57" t="s">
        <v>72</v>
      </c>
      <c r="N280" s="57" t="s">
        <v>68</v>
      </c>
      <c r="O280" s="57" t="s">
        <v>68</v>
      </c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" customHeight="1" x14ac:dyDescent="0.2">
      <c r="A281" s="329" t="s">
        <v>69</v>
      </c>
      <c r="B281" s="330"/>
      <c r="C281" s="79">
        <v>2.5</v>
      </c>
      <c r="D281" s="40">
        <v>2.5</v>
      </c>
      <c r="E281" s="40">
        <v>2.5</v>
      </c>
      <c r="F281" s="40">
        <v>2.5</v>
      </c>
      <c r="G281" s="40">
        <v>3</v>
      </c>
      <c r="H281" s="40" t="s">
        <v>53</v>
      </c>
      <c r="I281" s="40">
        <v>2.5</v>
      </c>
      <c r="J281" s="40">
        <v>2.5</v>
      </c>
      <c r="K281" s="40">
        <v>2.5</v>
      </c>
      <c r="L281" s="40">
        <v>2.5</v>
      </c>
      <c r="M281" s="40" t="s">
        <v>53</v>
      </c>
      <c r="N281" s="40">
        <v>2.5</v>
      </c>
      <c r="O281" s="40">
        <v>2.5</v>
      </c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" customHeight="1" x14ac:dyDescent="0.2">
      <c r="A282" s="327" t="s">
        <v>71</v>
      </c>
      <c r="B282" s="328"/>
      <c r="C282" s="15" t="s">
        <v>72</v>
      </c>
      <c r="D282" s="62" t="s">
        <v>72</v>
      </c>
      <c r="E282" s="62" t="s">
        <v>72</v>
      </c>
      <c r="F282" s="62" t="s">
        <v>72</v>
      </c>
      <c r="G282" s="62" t="s">
        <v>68</v>
      </c>
      <c r="H282" s="62" t="s">
        <v>68</v>
      </c>
      <c r="I282" s="75" t="s">
        <v>72</v>
      </c>
      <c r="J282" s="75" t="s">
        <v>68</v>
      </c>
      <c r="K282" s="75" t="s">
        <v>72</v>
      </c>
      <c r="L282" s="75" t="s">
        <v>72</v>
      </c>
      <c r="M282" s="75" t="s">
        <v>68</v>
      </c>
      <c r="N282" s="75" t="s">
        <v>72</v>
      </c>
      <c r="O282" s="75" t="s">
        <v>72</v>
      </c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5" customHeight="1" x14ac:dyDescent="0.2">
      <c r="A283" s="327" t="s">
        <v>73</v>
      </c>
      <c r="B283" s="328"/>
      <c r="C283" s="15" t="s">
        <v>53</v>
      </c>
      <c r="D283" s="62" t="s">
        <v>53</v>
      </c>
      <c r="E283" s="62" t="s">
        <v>53</v>
      </c>
      <c r="F283" s="62" t="s">
        <v>53</v>
      </c>
      <c r="G283" s="62" t="s">
        <v>124</v>
      </c>
      <c r="H283" s="62" t="s">
        <v>189</v>
      </c>
      <c r="I283" s="75" t="s">
        <v>53</v>
      </c>
      <c r="J283" s="75" t="s">
        <v>190</v>
      </c>
      <c r="K283" s="75" t="s">
        <v>53</v>
      </c>
      <c r="L283" s="75" t="s">
        <v>53</v>
      </c>
      <c r="M283" s="62" t="s">
        <v>189</v>
      </c>
      <c r="N283" s="75" t="s">
        <v>53</v>
      </c>
      <c r="O283" s="75" t="s">
        <v>53</v>
      </c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5" customHeight="1" x14ac:dyDescent="0.2">
      <c r="A284" s="329" t="s">
        <v>75</v>
      </c>
      <c r="B284" s="330"/>
      <c r="C284" s="93" t="s">
        <v>68</v>
      </c>
      <c r="D284" s="228" t="s">
        <v>68</v>
      </c>
      <c r="E284" s="228" t="s">
        <v>68</v>
      </c>
      <c r="F284" s="228" t="s">
        <v>68</v>
      </c>
      <c r="G284" s="228" t="s">
        <v>72</v>
      </c>
      <c r="H284" s="228" t="s">
        <v>72</v>
      </c>
      <c r="I284" s="57" t="s">
        <v>68</v>
      </c>
      <c r="J284" s="57" t="s">
        <v>68</v>
      </c>
      <c r="K284" s="57" t="s">
        <v>68</v>
      </c>
      <c r="L284" s="57" t="s">
        <v>68</v>
      </c>
      <c r="M284" s="57" t="s">
        <v>72</v>
      </c>
      <c r="N284" s="57" t="s">
        <v>68</v>
      </c>
      <c r="O284" s="57" t="s">
        <v>68</v>
      </c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" customHeight="1" x14ac:dyDescent="0.2">
      <c r="A285" s="333" t="s">
        <v>76</v>
      </c>
      <c r="B285" s="337"/>
      <c r="C285" s="194">
        <v>0</v>
      </c>
      <c r="D285" s="107">
        <v>0</v>
      </c>
      <c r="E285" s="107">
        <v>0</v>
      </c>
      <c r="F285" s="107">
        <v>0</v>
      </c>
      <c r="G285" s="107" t="s">
        <v>53</v>
      </c>
      <c r="H285" s="107" t="s">
        <v>53</v>
      </c>
      <c r="I285" s="107">
        <v>0</v>
      </c>
      <c r="J285" s="107">
        <v>0</v>
      </c>
      <c r="K285" s="107">
        <v>0</v>
      </c>
      <c r="L285" s="107">
        <v>0</v>
      </c>
      <c r="M285" s="107">
        <v>0</v>
      </c>
      <c r="N285" s="107">
        <v>0</v>
      </c>
      <c r="O285" s="107">
        <v>0.5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" customHeight="1" x14ac:dyDescent="0.2">
      <c r="A286" s="329" t="s">
        <v>77</v>
      </c>
      <c r="B286" s="330"/>
      <c r="C286" s="93" t="s">
        <v>72</v>
      </c>
      <c r="D286" s="228" t="s">
        <v>72</v>
      </c>
      <c r="E286" s="228" t="s">
        <v>72</v>
      </c>
      <c r="F286" s="228" t="s">
        <v>72</v>
      </c>
      <c r="G286" s="228" t="s">
        <v>68</v>
      </c>
      <c r="H286" s="228" t="s">
        <v>68</v>
      </c>
      <c r="I286" s="57" t="s">
        <v>72</v>
      </c>
      <c r="J286" s="57" t="s">
        <v>72</v>
      </c>
      <c r="K286" s="57" t="s">
        <v>72</v>
      </c>
      <c r="L286" s="57" t="s">
        <v>72</v>
      </c>
      <c r="M286" s="57" t="s">
        <v>72</v>
      </c>
      <c r="N286" s="57" t="s">
        <v>72</v>
      </c>
      <c r="O286" s="57" t="s">
        <v>72</v>
      </c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" customHeight="1" x14ac:dyDescent="0.2">
      <c r="A287" s="329" t="s">
        <v>78</v>
      </c>
      <c r="B287" s="330"/>
      <c r="C287" s="93" t="s">
        <v>72</v>
      </c>
      <c r="D287" s="228" t="s">
        <v>72</v>
      </c>
      <c r="E287" s="228" t="s">
        <v>72</v>
      </c>
      <c r="F287" s="228" t="s">
        <v>72</v>
      </c>
      <c r="G287" s="228" t="s">
        <v>68</v>
      </c>
      <c r="H287" s="228" t="s">
        <v>68</v>
      </c>
      <c r="I287" s="57" t="s">
        <v>72</v>
      </c>
      <c r="J287" s="57" t="s">
        <v>72</v>
      </c>
      <c r="K287" s="57" t="s">
        <v>72</v>
      </c>
      <c r="L287" s="57" t="s">
        <v>72</v>
      </c>
      <c r="M287" s="57" t="s">
        <v>260</v>
      </c>
      <c r="N287" s="57" t="s">
        <v>72</v>
      </c>
      <c r="O287" s="57" t="s">
        <v>72</v>
      </c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" customHeight="1" x14ac:dyDescent="0.2">
      <c r="A288" s="338" t="s">
        <v>192</v>
      </c>
      <c r="B288" s="339"/>
      <c r="C288" s="164" t="s">
        <v>53</v>
      </c>
      <c r="D288" s="145" t="s">
        <v>53</v>
      </c>
      <c r="E288" s="145" t="s">
        <v>53</v>
      </c>
      <c r="F288" s="145" t="s">
        <v>53</v>
      </c>
      <c r="G288" s="145" t="s">
        <v>53</v>
      </c>
      <c r="H288" s="145">
        <v>1</v>
      </c>
      <c r="I288" s="145" t="s">
        <v>53</v>
      </c>
      <c r="J288" s="145" t="s">
        <v>53</v>
      </c>
      <c r="K288" s="145" t="s">
        <v>53</v>
      </c>
      <c r="L288" s="145" t="s">
        <v>53</v>
      </c>
      <c r="M288" s="145" t="s">
        <v>53</v>
      </c>
      <c r="N288" s="145" t="s">
        <v>53</v>
      </c>
      <c r="O288" s="145" t="s">
        <v>53</v>
      </c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" customHeight="1" x14ac:dyDescent="0.2">
      <c r="A289" s="338" t="s">
        <v>193</v>
      </c>
      <c r="B289" s="339"/>
      <c r="C289" s="164" t="s">
        <v>53</v>
      </c>
      <c r="D289" s="145" t="s">
        <v>53</v>
      </c>
      <c r="E289" s="145" t="s">
        <v>53</v>
      </c>
      <c r="F289" s="145" t="s">
        <v>53</v>
      </c>
      <c r="G289" s="145" t="s">
        <v>53</v>
      </c>
      <c r="H289" s="145">
        <v>0.3</v>
      </c>
      <c r="I289" s="145" t="s">
        <v>53</v>
      </c>
      <c r="J289" s="145" t="s">
        <v>53</v>
      </c>
      <c r="K289" s="145" t="s">
        <v>53</v>
      </c>
      <c r="L289" s="145" t="s">
        <v>53</v>
      </c>
      <c r="M289" s="145" t="s">
        <v>53</v>
      </c>
      <c r="N289" s="145" t="s">
        <v>53</v>
      </c>
      <c r="O289" s="145" t="s">
        <v>53</v>
      </c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" customHeight="1" x14ac:dyDescent="0.2">
      <c r="A290" s="338" t="s">
        <v>193</v>
      </c>
      <c r="B290" s="339"/>
      <c r="C290" s="164" t="s">
        <v>53</v>
      </c>
      <c r="D290" s="145" t="s">
        <v>53</v>
      </c>
      <c r="E290" s="145" t="s">
        <v>53</v>
      </c>
      <c r="F290" s="145" t="s">
        <v>53</v>
      </c>
      <c r="G290" s="145" t="s">
        <v>53</v>
      </c>
      <c r="H290" s="145">
        <v>0.3</v>
      </c>
      <c r="I290" s="145" t="s">
        <v>53</v>
      </c>
      <c r="J290" s="145" t="s">
        <v>53</v>
      </c>
      <c r="K290" s="145" t="s">
        <v>53</v>
      </c>
      <c r="L290" s="145" t="s">
        <v>53</v>
      </c>
      <c r="M290" s="145" t="s">
        <v>53</v>
      </c>
      <c r="N290" s="145" t="s">
        <v>53</v>
      </c>
      <c r="O290" s="145" t="s">
        <v>53</v>
      </c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" customHeight="1" x14ac:dyDescent="0.2">
      <c r="A291" s="365" t="s">
        <v>194</v>
      </c>
      <c r="B291" s="366"/>
      <c r="C291" s="113" t="s">
        <v>53</v>
      </c>
      <c r="D291" s="153" t="s">
        <v>53</v>
      </c>
      <c r="E291" s="153" t="s">
        <v>53</v>
      </c>
      <c r="F291" s="153" t="s">
        <v>53</v>
      </c>
      <c r="G291" s="153">
        <v>1</v>
      </c>
      <c r="H291" s="153" t="s">
        <v>53</v>
      </c>
      <c r="I291" s="153" t="s">
        <v>53</v>
      </c>
      <c r="J291" s="153" t="s">
        <v>53</v>
      </c>
      <c r="K291" s="153" t="s">
        <v>53</v>
      </c>
      <c r="L291" s="153" t="s">
        <v>53</v>
      </c>
      <c r="M291" s="153" t="s">
        <v>53</v>
      </c>
      <c r="N291" s="153" t="s">
        <v>53</v>
      </c>
      <c r="O291" s="153" t="s">
        <v>53</v>
      </c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</row>
    <row r="292" spans="1:26" ht="15" customHeight="1" x14ac:dyDescent="0.2">
      <c r="A292" s="365" t="s">
        <v>195</v>
      </c>
      <c r="B292" s="366"/>
      <c r="C292" s="113" t="s">
        <v>53</v>
      </c>
      <c r="D292" s="153" t="s">
        <v>53</v>
      </c>
      <c r="E292" s="153" t="s">
        <v>53</v>
      </c>
      <c r="F292" s="153" t="s">
        <v>53</v>
      </c>
      <c r="G292" s="153">
        <v>1</v>
      </c>
      <c r="H292" s="153" t="s">
        <v>53</v>
      </c>
      <c r="I292" s="153" t="s">
        <v>53</v>
      </c>
      <c r="J292" s="153" t="s">
        <v>53</v>
      </c>
      <c r="K292" s="153" t="s">
        <v>53</v>
      </c>
      <c r="L292" s="153" t="s">
        <v>53</v>
      </c>
      <c r="M292" s="153" t="s">
        <v>53</v>
      </c>
      <c r="N292" s="153" t="s">
        <v>53</v>
      </c>
      <c r="O292" s="153" t="s">
        <v>53</v>
      </c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</row>
    <row r="293" spans="1:26" ht="15" customHeight="1" x14ac:dyDescent="0.2">
      <c r="A293" s="340"/>
      <c r="B293" s="340"/>
      <c r="C293" s="286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" customHeight="1" x14ac:dyDescent="0.2">
      <c r="A294" s="341" t="s">
        <v>80</v>
      </c>
      <c r="B294" s="342"/>
      <c r="C294" s="165" t="s">
        <v>81</v>
      </c>
      <c r="D294" s="193" t="s">
        <v>82</v>
      </c>
      <c r="E294" s="193" t="s">
        <v>83</v>
      </c>
      <c r="F294" s="193" t="s">
        <v>84</v>
      </c>
      <c r="G294" s="193" t="s">
        <v>85</v>
      </c>
      <c r="H294" s="202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" customHeight="1" x14ac:dyDescent="0.2">
      <c r="A295" s="388" t="s">
        <v>196</v>
      </c>
      <c r="B295" s="63" t="s">
        <v>87</v>
      </c>
      <c r="C295" s="238">
        <v>0.3</v>
      </c>
      <c r="D295" s="43">
        <v>0.35</v>
      </c>
      <c r="E295" s="43">
        <v>0.4</v>
      </c>
      <c r="F295" s="43">
        <v>0.45</v>
      </c>
      <c r="G295" s="43">
        <v>0.5</v>
      </c>
      <c r="H295" s="202"/>
      <c r="I295" s="202"/>
      <c r="J295" s="202"/>
      <c r="K295" s="202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" customHeight="1" x14ac:dyDescent="0.2">
      <c r="A296" s="395"/>
      <c r="B296" s="63" t="s">
        <v>88</v>
      </c>
      <c r="C296" s="238">
        <v>0.3</v>
      </c>
      <c r="D296" s="43">
        <v>0.35</v>
      </c>
      <c r="E296" s="43">
        <v>0.4</v>
      </c>
      <c r="F296" s="43">
        <v>0.45</v>
      </c>
      <c r="G296" s="43">
        <v>0.5</v>
      </c>
      <c r="H296" s="202"/>
      <c r="I296" s="202"/>
      <c r="J296" s="202"/>
      <c r="K296" s="202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" customHeight="1" x14ac:dyDescent="0.2">
      <c r="A297" s="136" t="s">
        <v>92</v>
      </c>
      <c r="B297" s="89" t="s">
        <v>93</v>
      </c>
      <c r="C297" s="41">
        <v>0.15</v>
      </c>
      <c r="D297" s="154">
        <v>0.17499999999999999</v>
      </c>
      <c r="E297" s="154">
        <v>0.2</v>
      </c>
      <c r="F297" s="154">
        <v>0.22500000000000001</v>
      </c>
      <c r="G297" s="154">
        <v>0.25</v>
      </c>
      <c r="H297" s="202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" customHeight="1" x14ac:dyDescent="0.2">
      <c r="A298" s="12" t="s">
        <v>197</v>
      </c>
      <c r="B298" s="63" t="s">
        <v>198</v>
      </c>
      <c r="C298" s="238">
        <v>0.15</v>
      </c>
      <c r="D298" s="43">
        <v>0.17499999999999999</v>
      </c>
      <c r="E298" s="43">
        <v>0.2</v>
      </c>
      <c r="F298" s="43">
        <v>0.22500000000000001</v>
      </c>
      <c r="G298" s="43">
        <v>0.25</v>
      </c>
      <c r="H298" s="202"/>
      <c r="I298" s="202"/>
      <c r="J298" s="202"/>
      <c r="K298" s="202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" customHeight="1" x14ac:dyDescent="0.2">
      <c r="A299" s="389" t="s">
        <v>199</v>
      </c>
      <c r="B299" s="18" t="s">
        <v>101</v>
      </c>
      <c r="C299" s="41">
        <v>0.25</v>
      </c>
      <c r="D299" s="154">
        <v>0.35</v>
      </c>
      <c r="E299" s="154">
        <v>0.45</v>
      </c>
      <c r="F299" s="154">
        <v>0.55000000000000004</v>
      </c>
      <c r="G299" s="154">
        <v>0.65</v>
      </c>
      <c r="H299" s="202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" customHeight="1" x14ac:dyDescent="0.2">
      <c r="A300" s="390"/>
      <c r="B300" s="89" t="s">
        <v>102</v>
      </c>
      <c r="C300" s="41">
        <v>-0.6</v>
      </c>
      <c r="D300" s="154">
        <v>-0.55000000000000004</v>
      </c>
      <c r="E300" s="154">
        <v>-0.5</v>
      </c>
      <c r="F300" s="154">
        <v>-0.45</v>
      </c>
      <c r="G300" s="154">
        <v>-0.4</v>
      </c>
      <c r="H300" s="202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" customHeight="1" x14ac:dyDescent="0.2">
      <c r="A301" s="389"/>
      <c r="B301" s="18" t="s">
        <v>103</v>
      </c>
      <c r="C301" s="41">
        <v>0.25</v>
      </c>
      <c r="D301" s="154">
        <v>0.35</v>
      </c>
      <c r="E301" s="154">
        <v>0.45</v>
      </c>
      <c r="F301" s="154">
        <v>0.55000000000000004</v>
      </c>
      <c r="G301" s="154">
        <v>0.65</v>
      </c>
      <c r="H301" s="202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" customHeight="1" x14ac:dyDescent="0.2">
      <c r="A302" s="12" t="s">
        <v>200</v>
      </c>
      <c r="B302" s="63" t="s">
        <v>201</v>
      </c>
      <c r="C302" s="238">
        <v>0.5</v>
      </c>
      <c r="D302" s="43">
        <v>0.6</v>
      </c>
      <c r="E302" s="43">
        <v>0.7</v>
      </c>
      <c r="F302" s="43">
        <v>0.8</v>
      </c>
      <c r="G302" s="43">
        <v>0.9</v>
      </c>
      <c r="H302" s="202"/>
      <c r="I302" s="202"/>
      <c r="J302" s="202"/>
      <c r="K302" s="202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" customHeight="1" x14ac:dyDescent="0.2">
      <c r="A303" s="344"/>
      <c r="B303" s="344"/>
      <c r="C303" s="159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5" customHeight="1" x14ac:dyDescent="0.2">
      <c r="A304" s="345"/>
      <c r="B304" s="346"/>
      <c r="C304" s="347"/>
      <c r="D304" s="347"/>
      <c r="E304" s="347"/>
      <c r="F304" s="347"/>
      <c r="G304" s="347"/>
      <c r="H304" s="347"/>
      <c r="I304" s="347"/>
      <c r="J304" s="347"/>
      <c r="K304" s="347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48"/>
      <c r="Z304" s="348"/>
    </row>
    <row r="305" spans="1:26" ht="15" customHeight="1" x14ac:dyDescent="0.2">
      <c r="A305" s="349" t="s">
        <v>202</v>
      </c>
      <c r="B305" s="350"/>
      <c r="C305" s="253" t="s">
        <v>203</v>
      </c>
      <c r="D305" s="168" t="s">
        <v>204</v>
      </c>
      <c r="E305" s="71" t="s">
        <v>205</v>
      </c>
      <c r="F305" s="232" t="s">
        <v>206</v>
      </c>
      <c r="G305" s="28" t="s">
        <v>207</v>
      </c>
      <c r="H305" s="28" t="s">
        <v>208</v>
      </c>
      <c r="I305" s="227" t="s">
        <v>209</v>
      </c>
      <c r="J305" s="137" t="s">
        <v>211</v>
      </c>
      <c r="K305" s="137" t="s">
        <v>212</v>
      </c>
      <c r="L305" s="137" t="s">
        <v>213</v>
      </c>
      <c r="M305" s="137" t="s">
        <v>214</v>
      </c>
      <c r="N305" s="23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2">
      <c r="A306" s="293"/>
      <c r="B306" s="294"/>
      <c r="C306" s="39"/>
      <c r="D306" s="161"/>
      <c r="E306" s="161"/>
      <c r="F306" s="161"/>
      <c r="G306" s="182"/>
      <c r="H306" s="182"/>
      <c r="I306" s="182"/>
      <c r="J306" s="259"/>
      <c r="K306" s="257"/>
      <c r="L306" s="257"/>
      <c r="M306" s="257"/>
      <c r="N306" s="150"/>
      <c r="O306" s="150"/>
      <c r="P306" s="150"/>
      <c r="Q306" s="150"/>
      <c r="R306" s="150"/>
      <c r="S306" s="105"/>
      <c r="T306" s="105"/>
      <c r="U306" s="105"/>
      <c r="V306" s="105"/>
      <c r="W306" s="105"/>
      <c r="X306" s="105"/>
      <c r="Y306" s="105"/>
      <c r="Z306" s="105"/>
    </row>
    <row r="307" spans="1:26" ht="15" customHeight="1" x14ac:dyDescent="0.2">
      <c r="A307" s="295" t="s">
        <v>9</v>
      </c>
      <c r="B307" s="296"/>
      <c r="C307" s="271">
        <v>1.75</v>
      </c>
      <c r="D307" s="125">
        <v>1.5</v>
      </c>
      <c r="E307" s="125">
        <v>1.75</v>
      </c>
      <c r="F307" s="125">
        <v>1.5</v>
      </c>
      <c r="G307" s="125">
        <v>2.5</v>
      </c>
      <c r="H307" s="125">
        <v>2</v>
      </c>
      <c r="I307" s="125">
        <v>2</v>
      </c>
      <c r="J307" s="170">
        <v>1.75</v>
      </c>
      <c r="K307" s="170">
        <v>2.5</v>
      </c>
      <c r="L307" s="170">
        <v>2.5</v>
      </c>
      <c r="M307" s="170">
        <v>1.75</v>
      </c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04"/>
    </row>
    <row r="308" spans="1:26" ht="15" customHeight="1" x14ac:dyDescent="0.2">
      <c r="A308" s="297" t="s">
        <v>10</v>
      </c>
      <c r="B308" s="298"/>
      <c r="C308" s="44">
        <v>1</v>
      </c>
      <c r="D308" s="158">
        <v>0.9</v>
      </c>
      <c r="E308" s="158">
        <v>1</v>
      </c>
      <c r="F308" s="158">
        <v>0.9</v>
      </c>
      <c r="G308" s="158">
        <v>2</v>
      </c>
      <c r="H308" s="158">
        <v>1.4</v>
      </c>
      <c r="I308" s="158">
        <v>1.4</v>
      </c>
      <c r="J308" s="103">
        <v>1</v>
      </c>
      <c r="K308" s="103">
        <v>2</v>
      </c>
      <c r="L308" s="103">
        <v>2</v>
      </c>
      <c r="M308" s="103">
        <v>1</v>
      </c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83"/>
    </row>
    <row r="309" spans="1:26" ht="15" customHeight="1" x14ac:dyDescent="0.2">
      <c r="A309" s="299" t="s">
        <v>11</v>
      </c>
      <c r="B309" s="300"/>
      <c r="C309" s="66">
        <v>615.6</v>
      </c>
      <c r="D309" s="274">
        <v>229.4</v>
      </c>
      <c r="E309" s="274">
        <v>78.2</v>
      </c>
      <c r="F309" s="274">
        <v>64.7</v>
      </c>
      <c r="G309" s="274">
        <v>867</v>
      </c>
      <c r="H309" s="274">
        <v>645.4</v>
      </c>
      <c r="I309" s="274">
        <v>531.20000000000005</v>
      </c>
      <c r="J309" s="35">
        <v>47.9</v>
      </c>
      <c r="K309" s="35">
        <v>514.1</v>
      </c>
      <c r="L309" s="35">
        <v>795</v>
      </c>
      <c r="M309" s="35">
        <v>317.2</v>
      </c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179"/>
    </row>
    <row r="310" spans="1:26" ht="15" customHeight="1" x14ac:dyDescent="0.2">
      <c r="A310" s="301" t="s">
        <v>12</v>
      </c>
      <c r="B310" s="302"/>
      <c r="C310" s="222">
        <v>769.5</v>
      </c>
      <c r="D310" s="162">
        <v>286.7</v>
      </c>
      <c r="E310" s="162">
        <v>97.7</v>
      </c>
      <c r="F310" s="162">
        <v>84.8</v>
      </c>
      <c r="G310" s="162">
        <v>1083.8</v>
      </c>
      <c r="H310" s="162">
        <v>806.8</v>
      </c>
      <c r="I310" s="162">
        <v>664</v>
      </c>
      <c r="J310" s="68">
        <v>59.9</v>
      </c>
      <c r="K310" s="68">
        <v>642.6</v>
      </c>
      <c r="L310" s="68">
        <v>993.7</v>
      </c>
      <c r="M310" s="68">
        <v>396.5</v>
      </c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129"/>
    </row>
    <row r="311" spans="1:26" ht="15" customHeight="1" x14ac:dyDescent="0.2">
      <c r="A311" s="295" t="s">
        <v>13</v>
      </c>
      <c r="B311" s="296"/>
      <c r="C311" s="271">
        <f>(C309*C317)*C318</f>
        <v>615.6</v>
      </c>
      <c r="D311" s="125">
        <f>(D309*D317)*D318</f>
        <v>229.4</v>
      </c>
      <c r="E311" s="125">
        <f>(E309*E317)*E318</f>
        <v>78.2</v>
      </c>
      <c r="F311" s="125">
        <f>(F309*F317)*F318</f>
        <v>194.10000000000002</v>
      </c>
      <c r="G311" s="125">
        <f>(G309*G317)*G318</f>
        <v>867</v>
      </c>
      <c r="H311" s="125">
        <f>((H309*H317)*H318)*H356</f>
        <v>968.09999999999991</v>
      </c>
      <c r="I311" s="125">
        <f>(I309*I317)*I318</f>
        <v>531.20000000000005</v>
      </c>
      <c r="J311" s="125">
        <f>(J309*J317)*J318</f>
        <v>47.9</v>
      </c>
      <c r="K311" s="125">
        <f>(K309*K317)*K318</f>
        <v>514.1</v>
      </c>
      <c r="L311" s="125">
        <f>(L309*L317)*L318</f>
        <v>795</v>
      </c>
      <c r="M311" s="170">
        <f>(M309*M317)*M318</f>
        <v>317.2</v>
      </c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04"/>
    </row>
    <row r="312" spans="1:26" ht="15" customHeight="1" x14ac:dyDescent="0.2">
      <c r="A312" s="297" t="s">
        <v>14</v>
      </c>
      <c r="B312" s="298"/>
      <c r="C312" s="44">
        <f>(C310*C317)*C318</f>
        <v>769.5</v>
      </c>
      <c r="D312" s="158">
        <f>(D310*D317)*D318</f>
        <v>286.7</v>
      </c>
      <c r="E312" s="158">
        <f>(E310*E317)*E318</f>
        <v>97.7</v>
      </c>
      <c r="F312" s="158">
        <f>(F310*F317)*F318</f>
        <v>254.39999999999998</v>
      </c>
      <c r="G312" s="158">
        <f>(G310*G317)*G318</f>
        <v>1083.8</v>
      </c>
      <c r="H312" s="158">
        <f>((H310*H317)*H318)*H356</f>
        <v>1210.1999999999998</v>
      </c>
      <c r="I312" s="158">
        <f>(I310*I317)*I318</f>
        <v>664</v>
      </c>
      <c r="J312" s="158">
        <f>(J310*J317)*J318</f>
        <v>59.9</v>
      </c>
      <c r="K312" s="158">
        <f>(K310*K317)*K318</f>
        <v>642.6</v>
      </c>
      <c r="L312" s="158">
        <f>(L310*L317)*L318</f>
        <v>993.7</v>
      </c>
      <c r="M312" s="103">
        <f>(M310*M317)*M318</f>
        <v>396.5</v>
      </c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83"/>
    </row>
    <row r="313" spans="1:26" ht="15" customHeight="1" x14ac:dyDescent="0.2">
      <c r="A313" s="303" t="s">
        <v>15</v>
      </c>
      <c r="B313" s="304"/>
      <c r="C313" s="82">
        <v>1</v>
      </c>
      <c r="D313" s="169">
        <v>6</v>
      </c>
      <c r="E313" s="169">
        <v>15</v>
      </c>
      <c r="F313" s="169">
        <v>15</v>
      </c>
      <c r="G313" s="169">
        <v>1</v>
      </c>
      <c r="H313" s="169">
        <v>1</v>
      </c>
      <c r="I313" s="169">
        <v>3</v>
      </c>
      <c r="J313" s="151">
        <v>25</v>
      </c>
      <c r="K313" s="151">
        <v>3</v>
      </c>
      <c r="L313" s="151">
        <v>1</v>
      </c>
      <c r="M313" s="151">
        <v>3</v>
      </c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5" customHeight="1" x14ac:dyDescent="0.2">
      <c r="A314" s="305" t="s">
        <v>17</v>
      </c>
      <c r="B314" s="306"/>
      <c r="C314" s="149">
        <v>9</v>
      </c>
      <c r="D314" s="243">
        <v>36</v>
      </c>
      <c r="E314" s="243">
        <v>105</v>
      </c>
      <c r="F314" s="243">
        <v>120</v>
      </c>
      <c r="G314" s="243">
        <v>7</v>
      </c>
      <c r="H314" s="243">
        <v>15</v>
      </c>
      <c r="I314" s="243">
        <v>9</v>
      </c>
      <c r="J314" s="234">
        <v>180</v>
      </c>
      <c r="K314" s="234">
        <v>15</v>
      </c>
      <c r="L314" s="234">
        <v>9</v>
      </c>
      <c r="M314" s="234">
        <v>30</v>
      </c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 spans="1:26" ht="15" customHeight="1" x14ac:dyDescent="0.2">
      <c r="A315" s="307" t="s">
        <v>19</v>
      </c>
      <c r="B315" s="308"/>
      <c r="C315" s="60">
        <v>19</v>
      </c>
      <c r="D315" s="224">
        <v>46</v>
      </c>
      <c r="E315" s="224">
        <v>131</v>
      </c>
      <c r="F315" s="224">
        <v>150</v>
      </c>
      <c r="G315" s="224">
        <v>17</v>
      </c>
      <c r="H315" s="224">
        <v>25</v>
      </c>
      <c r="I315" s="224">
        <v>21</v>
      </c>
      <c r="J315" s="215">
        <v>225</v>
      </c>
      <c r="K315" s="215">
        <v>25</v>
      </c>
      <c r="L315" s="215">
        <v>19</v>
      </c>
      <c r="M315" s="215">
        <v>30</v>
      </c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</row>
    <row r="316" spans="1:26" ht="15" customHeight="1" x14ac:dyDescent="0.2">
      <c r="A316" s="309" t="s">
        <v>20</v>
      </c>
      <c r="B316" s="310"/>
      <c r="C316" s="111">
        <v>70</v>
      </c>
      <c r="D316" s="178">
        <v>70</v>
      </c>
      <c r="E316" s="178">
        <v>550</v>
      </c>
      <c r="F316" s="178">
        <v>450</v>
      </c>
      <c r="G316" s="178">
        <v>70</v>
      </c>
      <c r="H316" s="178">
        <v>70</v>
      </c>
      <c r="I316" s="178">
        <v>50</v>
      </c>
      <c r="J316" s="207">
        <v>500</v>
      </c>
      <c r="K316" s="207">
        <v>60</v>
      </c>
      <c r="L316" s="207">
        <v>70</v>
      </c>
      <c r="M316" s="207">
        <v>100</v>
      </c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spans="1:26" ht="15" customHeight="1" x14ac:dyDescent="0.2">
      <c r="A317" s="311" t="s">
        <v>21</v>
      </c>
      <c r="B317" s="312"/>
      <c r="C317" s="174">
        <v>1</v>
      </c>
      <c r="D317" s="64">
        <v>1</v>
      </c>
      <c r="E317" s="64">
        <v>1</v>
      </c>
      <c r="F317" s="64">
        <v>1</v>
      </c>
      <c r="G317" s="64">
        <v>1</v>
      </c>
      <c r="H317" s="64">
        <v>1</v>
      </c>
      <c r="I317" s="64">
        <v>1</v>
      </c>
      <c r="J317" s="245">
        <v>1</v>
      </c>
      <c r="K317" s="245">
        <v>1</v>
      </c>
      <c r="L317" s="245">
        <v>1</v>
      </c>
      <c r="M317" s="245">
        <v>1</v>
      </c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</row>
    <row r="318" spans="1:26" ht="15" customHeight="1" x14ac:dyDescent="0.2">
      <c r="A318" s="313" t="s">
        <v>22</v>
      </c>
      <c r="B318" s="314"/>
      <c r="C318" s="251">
        <v>1</v>
      </c>
      <c r="D318" s="30">
        <v>1</v>
      </c>
      <c r="E318" s="30">
        <v>1</v>
      </c>
      <c r="F318" s="30">
        <v>3</v>
      </c>
      <c r="G318" s="30">
        <v>1</v>
      </c>
      <c r="H318" s="30">
        <v>1</v>
      </c>
      <c r="I318" s="30">
        <v>1</v>
      </c>
      <c r="J318" s="204">
        <v>1</v>
      </c>
      <c r="K318" s="204">
        <v>1</v>
      </c>
      <c r="L318" s="204">
        <v>1</v>
      </c>
      <c r="M318" s="204">
        <v>1</v>
      </c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" customHeight="1" x14ac:dyDescent="0.2">
      <c r="A319" s="315" t="s">
        <v>23</v>
      </c>
      <c r="B319" s="316"/>
      <c r="C319" s="87">
        <v>2.97</v>
      </c>
      <c r="D319" s="256">
        <v>0.93</v>
      </c>
      <c r="E319" s="256">
        <v>0.93</v>
      </c>
      <c r="F319" s="256">
        <v>1.8</v>
      </c>
      <c r="G319" s="256">
        <v>2.97</v>
      </c>
      <c r="H319" s="256">
        <v>1.8</v>
      </c>
      <c r="I319" s="256">
        <v>2.97</v>
      </c>
      <c r="J319" s="124">
        <v>1.8</v>
      </c>
      <c r="K319" s="124">
        <v>2.97</v>
      </c>
      <c r="L319" s="124">
        <v>2.97</v>
      </c>
      <c r="M319" s="124">
        <v>0.93</v>
      </c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spans="1:26" ht="15" customHeight="1" x14ac:dyDescent="0.2">
      <c r="A320" s="317" t="s">
        <v>24</v>
      </c>
      <c r="B320" s="318"/>
      <c r="C320" s="186">
        <v>1.38</v>
      </c>
      <c r="D320" s="200">
        <v>0.3</v>
      </c>
      <c r="E320" s="200">
        <v>0.3</v>
      </c>
      <c r="F320" s="200">
        <v>0.73</v>
      </c>
      <c r="G320" s="200">
        <v>1.38</v>
      </c>
      <c r="H320" s="200">
        <v>0.73</v>
      </c>
      <c r="I320" s="200">
        <v>1.38</v>
      </c>
      <c r="J320" s="26">
        <v>0.73</v>
      </c>
      <c r="K320" s="26">
        <v>1.38</v>
      </c>
      <c r="L320" s="26">
        <v>1.38</v>
      </c>
      <c r="M320" s="26">
        <v>0.3</v>
      </c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" customHeight="1" x14ac:dyDescent="0.2">
      <c r="A321" s="295" t="s">
        <v>25</v>
      </c>
      <c r="B321" s="296"/>
      <c r="C321" s="271" t="s">
        <v>116</v>
      </c>
      <c r="D321" s="125">
        <f>(D309*D316)/60</f>
        <v>267.63333333333333</v>
      </c>
      <c r="E321" s="125">
        <f>E309/E360</f>
        <v>521.33333333333337</v>
      </c>
      <c r="F321" s="125">
        <f>(F309*F313)/(((F313/F318)*F360)+((F313-(F313/F318))*(60/F316)))</f>
        <v>465.84000000000009</v>
      </c>
      <c r="G321" s="125" t="s">
        <v>116</v>
      </c>
      <c r="H321" s="125" t="s">
        <v>116</v>
      </c>
      <c r="I321" s="125">
        <f>(I309*I316)/60</f>
        <v>442.66666666666674</v>
      </c>
      <c r="J321" s="170">
        <f>(J309*J316)/60</f>
        <v>399.16666666666669</v>
      </c>
      <c r="K321" s="170">
        <f>(K309*K316)/60</f>
        <v>514.1</v>
      </c>
      <c r="L321" s="170" t="s">
        <v>116</v>
      </c>
      <c r="M321" s="170">
        <f>(M309*M316)/60</f>
        <v>528.66666666666663</v>
      </c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04"/>
    </row>
    <row r="322" spans="1:26" ht="15" customHeight="1" x14ac:dyDescent="0.2">
      <c r="A322" s="297" t="s">
        <v>27</v>
      </c>
      <c r="B322" s="298"/>
      <c r="C322" s="44" t="s">
        <v>116</v>
      </c>
      <c r="D322" s="158">
        <f>(D310*D316)/60</f>
        <v>334.48333333333335</v>
      </c>
      <c r="E322" s="158">
        <f>E310/E360</f>
        <v>651.33333333333337</v>
      </c>
      <c r="F322" s="158">
        <f>(F310*F313)/(((F313/F318)*F360)+((F313-(F313/F318))*(60/F316)))</f>
        <v>610.56000000000006</v>
      </c>
      <c r="G322" s="158" t="s">
        <v>116</v>
      </c>
      <c r="H322" s="158" t="s">
        <v>116</v>
      </c>
      <c r="I322" s="158">
        <f>(I310*I316)/60</f>
        <v>553.33333333333337</v>
      </c>
      <c r="J322" s="103">
        <f>(J310*J316)/60</f>
        <v>499.16666666666669</v>
      </c>
      <c r="K322" s="103">
        <f>(K310*K316)/60</f>
        <v>642.6</v>
      </c>
      <c r="L322" s="103" t="s">
        <v>116</v>
      </c>
      <c r="M322" s="103">
        <f>(M310*M316)/60</f>
        <v>660.83333333333337</v>
      </c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83"/>
    </row>
    <row r="323" spans="1:26" ht="15" customHeight="1" x14ac:dyDescent="0.2">
      <c r="A323" s="299" t="s">
        <v>28</v>
      </c>
      <c r="B323" s="300"/>
      <c r="C323" s="66">
        <f>(C309*C313) / (((60/C316)*C313)+C319)</f>
        <v>160.85106382978722</v>
      </c>
      <c r="D323" s="274">
        <f>(D309*D313) / (((60/D316)*D313)+D319)</f>
        <v>226.64784756527879</v>
      </c>
      <c r="E323" s="274">
        <f>(E309*E313) / ((E313*E360)+E319)</f>
        <v>368.86792452830184</v>
      </c>
      <c r="F323" s="274">
        <f>(F309*F313)/((((F313/F318)*F360)+((F313-(F313/F318))*(60/F316)))+F319)</f>
        <v>249.9141630901288</v>
      </c>
      <c r="G323" s="274">
        <f>(G309*G313) / (((60/G316)*G313)+G319)</f>
        <v>226.53975363941768</v>
      </c>
      <c r="H323" s="274">
        <f>(H309*H313) / (((60/H316)*H313)+H319)</f>
        <v>242.89247311827958</v>
      </c>
      <c r="I323" s="274">
        <f>(I309*I313) / (((60/I316)*I313)+I319)</f>
        <v>242.5570776255708</v>
      </c>
      <c r="J323" s="274">
        <f>(J309*J313) / (((60/J316)*J313)+J319)</f>
        <v>249.47916666666669</v>
      </c>
      <c r="K323" s="35">
        <f>(K309*K313) / (((60/K316)*K313)+K319)</f>
        <v>258.34170854271355</v>
      </c>
      <c r="L323" s="35">
        <f>(L309*L313) / ((((60/L316)*L313)+L319)+0.25)</f>
        <v>194.98948843728098</v>
      </c>
      <c r="M323" s="35">
        <f>(M309*M313) / (((60/M316)*M313)+M319)</f>
        <v>348.57142857142856</v>
      </c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179"/>
    </row>
    <row r="324" spans="1:26" ht="15" customHeight="1" x14ac:dyDescent="0.2">
      <c r="A324" s="301" t="s">
        <v>29</v>
      </c>
      <c r="B324" s="302"/>
      <c r="C324" s="222">
        <f>(C310*C313) / (((60/C316)*C313)+C319)</f>
        <v>201.06382978723403</v>
      </c>
      <c r="D324" s="162">
        <f>(D310*D313) / (((60/D316)*D313)+D319)</f>
        <v>283.26040931545521</v>
      </c>
      <c r="E324" s="162">
        <f>(E310*E313) / ((E313*E360)+E319)</f>
        <v>460.84905660377353</v>
      </c>
      <c r="F324" s="162">
        <f>(F310*F313)/((((F313/F318)*F360)+((F313-(F313/F318))*(60/F316)))+F319)</f>
        <v>327.55364806866959</v>
      </c>
      <c r="G324" s="162">
        <f>(G310*G313) / (((60/G316)*G313)+G319)</f>
        <v>283.18775662560654</v>
      </c>
      <c r="H324" s="162">
        <f>(H310*H313) / (((60/H316)*H313)+H319)</f>
        <v>303.63440860215053</v>
      </c>
      <c r="I324" s="162">
        <f>(I310*I313) / (((60/I316)*I313)+I319)</f>
        <v>303.19634703196346</v>
      </c>
      <c r="J324" s="162">
        <f>(J310*J313) / (((60/J316)*J313)+J319)</f>
        <v>311.97916666666669</v>
      </c>
      <c r="K324" s="68">
        <f>(K310*K313) / (((60/K316)*K313)+K319)</f>
        <v>322.9145728643216</v>
      </c>
      <c r="L324" s="68">
        <f>(L310*L313) / ((((60/L316)*L313)+L319)+0.25)</f>
        <v>243.72459705676243</v>
      </c>
      <c r="M324" s="68">
        <f>(M310*M313) / (((60/M316)*M313)+M319)</f>
        <v>435.71428571428572</v>
      </c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129"/>
    </row>
    <row r="325" spans="1:26" ht="15" customHeight="1" x14ac:dyDescent="0.2">
      <c r="A325" s="295" t="s">
        <v>30</v>
      </c>
      <c r="B325" s="296"/>
      <c r="C325" s="271">
        <f>(C309*C313) / (((60/C316)*C313)+C320)</f>
        <v>275.17241379310349</v>
      </c>
      <c r="D325" s="125">
        <f>(D309*D313) / (((60/D316)*D313)+D320)</f>
        <v>252.88188976377958</v>
      </c>
      <c r="E325" s="125">
        <f>(E309*E313) / ((E313*E360)+E320)</f>
        <v>460.00000000000006</v>
      </c>
      <c r="F325" s="125">
        <f>(F309*F313)/((((F313/F318)*F360)+((F313-(F313/F318))*(60/F316)))+F320)</f>
        <v>344.96445497630333</v>
      </c>
      <c r="G325" s="125">
        <f>(G309*G313) / (((60/G316)*G313)+G320)</f>
        <v>387.54789272030649</v>
      </c>
      <c r="H325" s="125">
        <f>(H309*H313) / (((60/H316)*H313)+H320)</f>
        <v>406.64266426642661</v>
      </c>
      <c r="I325" s="125">
        <f>(I309*I313) / (((60/I316)*I313)+I320)</f>
        <v>320.00000000000006</v>
      </c>
      <c r="J325" s="125">
        <f>(J309*J313) / (((60/J316)*J313)+J320)</f>
        <v>321.0455764075067</v>
      </c>
      <c r="K325" s="170">
        <f>(K309*K313) / (((60/K316)*K313)+K320)</f>
        <v>352.1232876712329</v>
      </c>
      <c r="L325" s="170">
        <f>(L309*L313) / ((((60/L316)*L313)+L320)+0.25)</f>
        <v>319.64388282596212</v>
      </c>
      <c r="M325" s="170">
        <f>(M309*M313) / (((60/M316)*M313)+M320)</f>
        <v>453.14285714285717</v>
      </c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04"/>
    </row>
    <row r="326" spans="1:26" ht="15" customHeight="1" x14ac:dyDescent="0.2">
      <c r="A326" s="297" t="s">
        <v>31</v>
      </c>
      <c r="B326" s="298"/>
      <c r="C326" s="44">
        <f>(C310*C313) / (((60/C316)*C313)+C320)</f>
        <v>343.9655172413793</v>
      </c>
      <c r="D326" s="158">
        <f>(D310*D313) / (((60/D316)*D313)+D320)</f>
        <v>316.04724409448818</v>
      </c>
      <c r="E326" s="158">
        <f>(E310*E313) / ((E313*E360)+E320)</f>
        <v>574.70588235294122</v>
      </c>
      <c r="F326" s="158">
        <f>(F310*F313)/((((F313/F318)*F360)+((F313-(F313/F318))*(60/F316)))+F320)</f>
        <v>452.13270142180102</v>
      </c>
      <c r="G326" s="158">
        <f>(G310*G313) / (((60/G316)*G313)+G320)</f>
        <v>484.45721583652619</v>
      </c>
      <c r="H326" s="158">
        <f>(H310*H313) / (((60/H316)*H313)+H320)</f>
        <v>508.33483348334829</v>
      </c>
      <c r="I326" s="158">
        <f>(I310*I313) / (((60/I316)*I313)+I320)</f>
        <v>400.00000000000006</v>
      </c>
      <c r="J326" s="158">
        <f>(J310*J313) / (((60/J316)*J313)+J320)</f>
        <v>401.47453083109917</v>
      </c>
      <c r="K326" s="103">
        <f>(K310*K313) / (((60/K316)*K313)+K320)</f>
        <v>440.13698630136992</v>
      </c>
      <c r="L326" s="103">
        <f>(L310*L313) / ((((60/L316)*L313)+L320)+0.25)</f>
        <v>399.53475014359566</v>
      </c>
      <c r="M326" s="103">
        <f>(M310*M313) / (((60/M316)*M313)+M320)</f>
        <v>566.42857142857156</v>
      </c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83"/>
    </row>
    <row r="327" spans="1:26" ht="15" customHeight="1" x14ac:dyDescent="0.2">
      <c r="A327" s="319" t="s">
        <v>32</v>
      </c>
      <c r="B327" s="320"/>
      <c r="C327" s="279">
        <v>1</v>
      </c>
      <c r="D327" s="190">
        <v>1</v>
      </c>
      <c r="E327" s="190">
        <v>1</v>
      </c>
      <c r="F327" s="190">
        <v>1</v>
      </c>
      <c r="G327" s="190">
        <v>1</v>
      </c>
      <c r="H327" s="190">
        <v>1</v>
      </c>
      <c r="I327" s="190">
        <v>1</v>
      </c>
      <c r="J327" s="190">
        <v>1</v>
      </c>
      <c r="K327" s="190">
        <v>1</v>
      </c>
      <c r="L327" s="190">
        <v>1</v>
      </c>
      <c r="M327" s="190">
        <v>1</v>
      </c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5" customHeight="1" x14ac:dyDescent="0.2">
      <c r="A328" s="321" t="s">
        <v>33</v>
      </c>
      <c r="B328" s="322"/>
      <c r="C328" s="184">
        <v>1</v>
      </c>
      <c r="D328" s="58">
        <v>1</v>
      </c>
      <c r="E328" s="58">
        <v>1</v>
      </c>
      <c r="F328" s="58">
        <v>1</v>
      </c>
      <c r="G328" s="58">
        <v>1</v>
      </c>
      <c r="H328" s="58">
        <v>1</v>
      </c>
      <c r="I328" s="58">
        <v>1</v>
      </c>
      <c r="J328" s="58">
        <v>1</v>
      </c>
      <c r="K328" s="58">
        <v>1</v>
      </c>
      <c r="L328" s="58">
        <v>1</v>
      </c>
      <c r="M328" s="58">
        <v>1</v>
      </c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" customHeight="1" x14ac:dyDescent="0.2">
      <c r="A329" s="323" t="s">
        <v>34</v>
      </c>
      <c r="B329" s="324"/>
      <c r="C329" s="290">
        <v>1</v>
      </c>
      <c r="D329" s="117">
        <v>1</v>
      </c>
      <c r="E329" s="117">
        <v>1</v>
      </c>
      <c r="F329" s="117">
        <v>1</v>
      </c>
      <c r="G329" s="117">
        <v>1</v>
      </c>
      <c r="H329" s="117">
        <v>1</v>
      </c>
      <c r="I329" s="133">
        <v>1.5</v>
      </c>
      <c r="J329" s="117">
        <v>1</v>
      </c>
      <c r="K329" s="117">
        <v>1</v>
      </c>
      <c r="L329" s="117">
        <v>1</v>
      </c>
      <c r="M329" s="117">
        <v>1</v>
      </c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" customHeight="1" x14ac:dyDescent="0.2">
      <c r="A330" s="369" t="s">
        <v>216</v>
      </c>
      <c r="B330" s="370"/>
      <c r="C330" s="1">
        <f t="shared" ref="C330:M330" si="0">C309*C333</f>
        <v>215.46</v>
      </c>
      <c r="D330" s="42">
        <f t="shared" si="0"/>
        <v>194.99</v>
      </c>
      <c r="E330" s="42">
        <f t="shared" si="0"/>
        <v>66.47</v>
      </c>
      <c r="F330" s="42">
        <f t="shared" si="0"/>
        <v>32.35</v>
      </c>
      <c r="G330" s="42">
        <f t="shared" si="0"/>
        <v>433.5</v>
      </c>
      <c r="H330" s="42">
        <f t="shared" si="0"/>
        <v>645.4</v>
      </c>
      <c r="I330" s="42">
        <f t="shared" si="0"/>
        <v>398.40000000000003</v>
      </c>
      <c r="J330" s="42">
        <f t="shared" si="0"/>
        <v>23.95</v>
      </c>
      <c r="K330" s="42">
        <f t="shared" si="0"/>
        <v>257.05</v>
      </c>
      <c r="L330" s="42">
        <f t="shared" si="0"/>
        <v>397.5</v>
      </c>
      <c r="M330" s="42">
        <f t="shared" si="0"/>
        <v>158.6</v>
      </c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 spans="1:26" ht="15" customHeight="1" x14ac:dyDescent="0.2">
      <c r="A331" s="371" t="s">
        <v>217</v>
      </c>
      <c r="B331" s="372"/>
      <c r="C331" s="21">
        <f t="shared" ref="C331:M331" si="1">C310*C333</f>
        <v>269.32499999999999</v>
      </c>
      <c r="D331" s="192">
        <f t="shared" si="1"/>
        <v>243.69499999999999</v>
      </c>
      <c r="E331" s="192">
        <f t="shared" si="1"/>
        <v>83.045000000000002</v>
      </c>
      <c r="F331" s="192">
        <f t="shared" si="1"/>
        <v>42.4</v>
      </c>
      <c r="G331" s="192">
        <f t="shared" si="1"/>
        <v>541.9</v>
      </c>
      <c r="H331" s="192">
        <f t="shared" si="1"/>
        <v>806.8</v>
      </c>
      <c r="I331" s="192">
        <f t="shared" si="1"/>
        <v>498</v>
      </c>
      <c r="J331" s="192">
        <f t="shared" si="1"/>
        <v>29.95</v>
      </c>
      <c r="K331" s="192">
        <f t="shared" si="1"/>
        <v>321.3</v>
      </c>
      <c r="L331" s="192">
        <f t="shared" si="1"/>
        <v>496.85</v>
      </c>
      <c r="M331" s="192">
        <f t="shared" si="1"/>
        <v>198.25</v>
      </c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5" customHeight="1" x14ac:dyDescent="0.2">
      <c r="A332" s="373" t="s">
        <v>218</v>
      </c>
      <c r="B332" s="374"/>
      <c r="C332" s="268">
        <v>0.65</v>
      </c>
      <c r="D332" s="225">
        <v>0.15</v>
      </c>
      <c r="E332" s="225">
        <v>0.15</v>
      </c>
      <c r="F332" s="225">
        <v>0.5</v>
      </c>
      <c r="G332" s="225">
        <v>0.5</v>
      </c>
      <c r="H332" s="225">
        <v>0</v>
      </c>
      <c r="I332" s="225">
        <v>0.25</v>
      </c>
      <c r="J332" s="225">
        <v>0.5</v>
      </c>
      <c r="K332" s="225">
        <v>0.5</v>
      </c>
      <c r="L332" s="225">
        <v>0.5</v>
      </c>
      <c r="M332" s="225">
        <v>0.5</v>
      </c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5" customHeight="1" x14ac:dyDescent="0.2">
      <c r="A333" s="373" t="s">
        <v>219</v>
      </c>
      <c r="B333" s="374"/>
      <c r="C333" s="268">
        <v>0.35</v>
      </c>
      <c r="D333" s="225">
        <v>0.85</v>
      </c>
      <c r="E333" s="225">
        <v>0.85</v>
      </c>
      <c r="F333" s="225">
        <v>0.5</v>
      </c>
      <c r="G333" s="225">
        <v>0.5</v>
      </c>
      <c r="H333" s="225">
        <v>1</v>
      </c>
      <c r="I333" s="225">
        <v>0.75</v>
      </c>
      <c r="J333" s="225">
        <v>0.5</v>
      </c>
      <c r="K333" s="225">
        <v>0.5</v>
      </c>
      <c r="L333" s="225">
        <v>0.5</v>
      </c>
      <c r="M333" s="225">
        <v>0.5</v>
      </c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5" customHeight="1" x14ac:dyDescent="0.2">
      <c r="A334" s="351" t="s">
        <v>37</v>
      </c>
      <c r="B334" s="352"/>
      <c r="C334" s="24">
        <v>75</v>
      </c>
      <c r="D334" s="49">
        <v>65</v>
      </c>
      <c r="E334" s="49">
        <v>75</v>
      </c>
      <c r="F334" s="49">
        <v>70</v>
      </c>
      <c r="G334" s="49">
        <v>75</v>
      </c>
      <c r="H334" s="49">
        <v>75</v>
      </c>
      <c r="I334" s="49">
        <v>75</v>
      </c>
      <c r="J334" s="49">
        <v>70</v>
      </c>
      <c r="K334" s="49">
        <v>75</v>
      </c>
      <c r="L334" s="49">
        <v>75</v>
      </c>
      <c r="M334" s="49">
        <v>75</v>
      </c>
      <c r="N334" s="49"/>
      <c r="O334" s="49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" customHeight="1" x14ac:dyDescent="0.2">
      <c r="A335" s="351" t="s">
        <v>38</v>
      </c>
      <c r="B335" s="352"/>
      <c r="C335" s="24">
        <v>8</v>
      </c>
      <c r="D335" s="49">
        <v>12</v>
      </c>
      <c r="E335" s="49">
        <v>18</v>
      </c>
      <c r="F335" s="49">
        <v>12</v>
      </c>
      <c r="G335" s="49">
        <v>8</v>
      </c>
      <c r="H335" s="49">
        <v>8</v>
      </c>
      <c r="I335" s="49">
        <v>12</v>
      </c>
      <c r="J335" s="49">
        <v>12</v>
      </c>
      <c r="K335" s="49">
        <v>8</v>
      </c>
      <c r="L335" s="49">
        <v>18</v>
      </c>
      <c r="M335" s="49">
        <v>12</v>
      </c>
      <c r="N335" s="49"/>
      <c r="O335" s="49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" customHeight="1" x14ac:dyDescent="0.2">
      <c r="A336" s="351" t="s">
        <v>39</v>
      </c>
      <c r="B336" s="352"/>
      <c r="C336" s="24">
        <v>0.5</v>
      </c>
      <c r="D336" s="49">
        <v>25.4</v>
      </c>
      <c r="E336" s="49">
        <v>19</v>
      </c>
      <c r="F336" s="49">
        <v>25.4</v>
      </c>
      <c r="G336" s="49">
        <v>0.5</v>
      </c>
      <c r="H336" s="49">
        <v>0.5</v>
      </c>
      <c r="I336" s="49">
        <v>25.4</v>
      </c>
      <c r="J336" s="49">
        <v>14.4</v>
      </c>
      <c r="K336" s="49">
        <v>0.5</v>
      </c>
      <c r="L336" s="49">
        <v>27</v>
      </c>
      <c r="M336" s="49">
        <v>25.4</v>
      </c>
      <c r="N336" s="49"/>
      <c r="O336" s="49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" customHeight="1" x14ac:dyDescent="0.2">
      <c r="A337" s="351" t="s">
        <v>40</v>
      </c>
      <c r="B337" s="352"/>
      <c r="C337" s="24">
        <v>1.6</v>
      </c>
      <c r="D337" s="49">
        <v>1.6</v>
      </c>
      <c r="E337" s="49">
        <v>1.5</v>
      </c>
      <c r="F337" s="49">
        <v>1.6</v>
      </c>
      <c r="G337" s="49">
        <v>1.6</v>
      </c>
      <c r="H337" s="49">
        <v>1.6</v>
      </c>
      <c r="I337" s="49">
        <v>3.1</v>
      </c>
      <c r="J337" s="49">
        <v>0.8</v>
      </c>
      <c r="K337" s="49">
        <v>1.6</v>
      </c>
      <c r="L337" s="49">
        <v>1.6</v>
      </c>
      <c r="M337" s="49">
        <v>1.6</v>
      </c>
      <c r="N337" s="49"/>
      <c r="O337" s="49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" customHeight="1" x14ac:dyDescent="0.2">
      <c r="A338" s="351" t="s">
        <v>41</v>
      </c>
      <c r="B338" s="352"/>
      <c r="C338" s="24">
        <v>3.1</v>
      </c>
      <c r="D338" s="49">
        <v>3.1</v>
      </c>
      <c r="E338" s="49">
        <v>3.5</v>
      </c>
      <c r="F338" s="49">
        <v>3.1</v>
      </c>
      <c r="G338" s="49">
        <v>3.1</v>
      </c>
      <c r="H338" s="49">
        <v>3.1</v>
      </c>
      <c r="I338" s="49">
        <v>5.0999999999999996</v>
      </c>
      <c r="J338" s="49">
        <v>1.9</v>
      </c>
      <c r="K338" s="49">
        <v>3.1</v>
      </c>
      <c r="L338" s="49">
        <v>3.1</v>
      </c>
      <c r="M338" s="49">
        <v>3.1</v>
      </c>
      <c r="N338" s="49"/>
      <c r="O338" s="49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" customHeight="1" x14ac:dyDescent="0.2">
      <c r="A339" s="351" t="s">
        <v>42</v>
      </c>
      <c r="B339" s="352"/>
      <c r="C339" s="24">
        <v>4</v>
      </c>
      <c r="D339" s="49">
        <v>1.1000000000000001</v>
      </c>
      <c r="E339" s="49">
        <v>1</v>
      </c>
      <c r="F339" s="49">
        <v>0.432</v>
      </c>
      <c r="G339" s="49">
        <v>5</v>
      </c>
      <c r="H339" s="49">
        <v>0</v>
      </c>
      <c r="I339" s="49">
        <v>5</v>
      </c>
      <c r="J339" s="49">
        <v>0.17499999999999999</v>
      </c>
      <c r="K339" s="49">
        <v>5.5</v>
      </c>
      <c r="L339" s="49">
        <v>3</v>
      </c>
      <c r="M339" s="49">
        <v>0.432</v>
      </c>
      <c r="N339" s="49"/>
      <c r="O339" s="49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" customHeight="1" x14ac:dyDescent="0.2">
      <c r="A340" s="351" t="s">
        <v>117</v>
      </c>
      <c r="B340" s="352"/>
      <c r="C340" s="24">
        <v>0</v>
      </c>
      <c r="D340" s="49">
        <v>0</v>
      </c>
      <c r="E340" s="49">
        <v>0.5</v>
      </c>
      <c r="F340" s="49" t="s">
        <v>53</v>
      </c>
      <c r="G340" s="49">
        <v>0</v>
      </c>
      <c r="H340" s="49" t="s">
        <v>53</v>
      </c>
      <c r="I340" s="49">
        <v>0</v>
      </c>
      <c r="J340" s="49" t="s">
        <v>53</v>
      </c>
      <c r="K340" s="49">
        <v>0</v>
      </c>
      <c r="L340" s="49">
        <v>0</v>
      </c>
      <c r="M340" s="49" t="s">
        <v>53</v>
      </c>
      <c r="N340" s="49"/>
      <c r="O340" s="49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" customHeight="1" x14ac:dyDescent="0.2">
      <c r="A341" s="351" t="s">
        <v>118</v>
      </c>
      <c r="B341" s="352"/>
      <c r="C341" s="24">
        <v>30</v>
      </c>
      <c r="D341" s="49">
        <v>30</v>
      </c>
      <c r="E341" s="49">
        <v>30</v>
      </c>
      <c r="F341" s="49" t="s">
        <v>53</v>
      </c>
      <c r="G341" s="49">
        <v>40</v>
      </c>
      <c r="H341" s="49">
        <v>40</v>
      </c>
      <c r="I341" s="49">
        <v>40</v>
      </c>
      <c r="J341" s="49" t="s">
        <v>53</v>
      </c>
      <c r="K341" s="49">
        <v>40</v>
      </c>
      <c r="L341" s="49">
        <v>15</v>
      </c>
      <c r="M341" s="49" t="s">
        <v>53</v>
      </c>
      <c r="N341" s="49"/>
      <c r="O341" s="49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" customHeight="1" x14ac:dyDescent="0.2">
      <c r="A342" s="351" t="s">
        <v>44</v>
      </c>
      <c r="B342" s="352"/>
      <c r="C342" s="24">
        <v>0.6</v>
      </c>
      <c r="D342" s="49">
        <v>0.2</v>
      </c>
      <c r="E342" s="49">
        <v>0.2</v>
      </c>
      <c r="F342" s="49">
        <v>0.2</v>
      </c>
      <c r="G342" s="49">
        <v>0.6</v>
      </c>
      <c r="H342" s="49">
        <v>0.6</v>
      </c>
      <c r="I342" s="49">
        <v>0.6</v>
      </c>
      <c r="J342" s="49">
        <v>1</v>
      </c>
      <c r="K342" s="49">
        <v>0.6</v>
      </c>
      <c r="L342" s="49">
        <v>0.2</v>
      </c>
      <c r="M342" s="49">
        <v>0.2</v>
      </c>
      <c r="N342" s="49"/>
      <c r="O342" s="49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" customHeight="1" x14ac:dyDescent="0.2">
      <c r="A343" s="351" t="s">
        <v>119</v>
      </c>
      <c r="B343" s="352"/>
      <c r="C343" s="24" t="s">
        <v>53</v>
      </c>
      <c r="D343" s="49" t="s">
        <v>53</v>
      </c>
      <c r="E343" s="49">
        <v>35</v>
      </c>
      <c r="F343" s="49" t="s">
        <v>53</v>
      </c>
      <c r="G343" s="49">
        <v>12</v>
      </c>
      <c r="H343" s="49">
        <v>12</v>
      </c>
      <c r="I343" s="49">
        <v>12</v>
      </c>
      <c r="J343" s="49">
        <v>0</v>
      </c>
      <c r="K343" s="49">
        <v>12</v>
      </c>
      <c r="L343" s="49" t="s">
        <v>53</v>
      </c>
      <c r="M343" s="49" t="s">
        <v>53</v>
      </c>
      <c r="N343" s="49"/>
      <c r="O343" s="49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" customHeight="1" x14ac:dyDescent="0.2">
      <c r="A344" s="351" t="s">
        <v>46</v>
      </c>
      <c r="B344" s="352"/>
      <c r="C344" s="24" t="s">
        <v>53</v>
      </c>
      <c r="D344" s="49" t="s">
        <v>53</v>
      </c>
      <c r="E344" s="49">
        <v>37</v>
      </c>
      <c r="F344" s="49" t="s">
        <v>53</v>
      </c>
      <c r="G344" s="49">
        <v>0.5</v>
      </c>
      <c r="H344" s="49">
        <v>0.5</v>
      </c>
      <c r="I344" s="49">
        <v>0.5</v>
      </c>
      <c r="J344" s="49">
        <v>0</v>
      </c>
      <c r="K344" s="49">
        <v>0.5</v>
      </c>
      <c r="L344" s="49" t="s">
        <v>53</v>
      </c>
      <c r="M344" s="49" t="s">
        <v>53</v>
      </c>
      <c r="N344" s="49"/>
      <c r="O344" s="49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" customHeight="1" x14ac:dyDescent="0.2">
      <c r="A345" s="351" t="s">
        <v>47</v>
      </c>
      <c r="B345" s="352"/>
      <c r="C345" s="24" t="s">
        <v>53</v>
      </c>
      <c r="D345" s="49" t="s">
        <v>53</v>
      </c>
      <c r="E345" s="49">
        <v>0.1</v>
      </c>
      <c r="F345" s="49" t="s">
        <v>53</v>
      </c>
      <c r="G345" s="49">
        <v>0</v>
      </c>
      <c r="H345" s="49">
        <v>0</v>
      </c>
      <c r="I345" s="49">
        <v>0</v>
      </c>
      <c r="J345" s="49">
        <v>0.2</v>
      </c>
      <c r="K345" s="49">
        <v>0</v>
      </c>
      <c r="L345" s="49" t="s">
        <v>53</v>
      </c>
      <c r="M345" s="49" t="s">
        <v>53</v>
      </c>
      <c r="N345" s="49"/>
      <c r="O345" s="49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" customHeight="1" x14ac:dyDescent="0.2">
      <c r="A346" s="351" t="s">
        <v>48</v>
      </c>
      <c r="B346" s="352"/>
      <c r="C346" s="24" t="s">
        <v>53</v>
      </c>
      <c r="D346" s="49" t="s">
        <v>53</v>
      </c>
      <c r="E346" s="49">
        <v>0.65</v>
      </c>
      <c r="F346" s="49" t="s">
        <v>53</v>
      </c>
      <c r="G346" s="49">
        <v>0</v>
      </c>
      <c r="H346" s="49">
        <v>0</v>
      </c>
      <c r="I346" s="49">
        <v>0</v>
      </c>
      <c r="J346" s="49">
        <v>0.85</v>
      </c>
      <c r="K346" s="49">
        <v>0</v>
      </c>
      <c r="L346" s="49" t="s">
        <v>53</v>
      </c>
      <c r="M346" s="49" t="s">
        <v>53</v>
      </c>
      <c r="N346" s="49"/>
      <c r="O346" s="49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" customHeight="1" x14ac:dyDescent="0.2">
      <c r="A347" s="351" t="s">
        <v>49</v>
      </c>
      <c r="B347" s="352"/>
      <c r="C347" s="24">
        <v>2</v>
      </c>
      <c r="D347" s="49">
        <v>1</v>
      </c>
      <c r="E347" s="49">
        <v>1</v>
      </c>
      <c r="F347" s="49">
        <v>0.437</v>
      </c>
      <c r="G347" s="49">
        <v>3</v>
      </c>
      <c r="H347" s="49">
        <v>3</v>
      </c>
      <c r="I347" s="49">
        <v>5</v>
      </c>
      <c r="J347" s="49">
        <v>0.17499999999999999</v>
      </c>
      <c r="K347" s="49">
        <v>3</v>
      </c>
      <c r="L347" s="49">
        <v>1</v>
      </c>
      <c r="M347" s="49">
        <v>0.13700000000000001</v>
      </c>
      <c r="N347" s="49"/>
      <c r="O347" s="49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" customHeight="1" x14ac:dyDescent="0.2">
      <c r="A348" s="351" t="s">
        <v>120</v>
      </c>
      <c r="B348" s="352"/>
      <c r="C348" s="24">
        <v>3</v>
      </c>
      <c r="D348" s="49">
        <v>3</v>
      </c>
      <c r="E348" s="49">
        <v>0.95</v>
      </c>
      <c r="F348" s="49" t="s">
        <v>53</v>
      </c>
      <c r="G348" s="49">
        <v>3</v>
      </c>
      <c r="H348" s="49">
        <v>3</v>
      </c>
      <c r="I348" s="49">
        <v>3</v>
      </c>
      <c r="J348" s="49" t="s">
        <v>53</v>
      </c>
      <c r="K348" s="49">
        <v>2</v>
      </c>
      <c r="L348" s="49">
        <v>0.95</v>
      </c>
      <c r="M348" s="49" t="s">
        <v>53</v>
      </c>
      <c r="N348" s="49"/>
      <c r="O348" s="49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" customHeight="1" x14ac:dyDescent="0.2">
      <c r="A349" s="351" t="s">
        <v>220</v>
      </c>
      <c r="B349" s="352"/>
      <c r="C349" s="24" t="s">
        <v>53</v>
      </c>
      <c r="D349" s="49">
        <v>1000</v>
      </c>
      <c r="E349" s="49">
        <v>1000</v>
      </c>
      <c r="F349" s="49">
        <v>1000</v>
      </c>
      <c r="G349" s="49">
        <v>1000</v>
      </c>
      <c r="H349" s="49">
        <v>1000</v>
      </c>
      <c r="I349" s="49">
        <v>1000</v>
      </c>
      <c r="J349" s="49">
        <v>1000</v>
      </c>
      <c r="K349" s="49">
        <v>1000</v>
      </c>
      <c r="L349" s="49">
        <v>1000</v>
      </c>
      <c r="M349" s="49">
        <v>1000</v>
      </c>
      <c r="N349" s="49"/>
      <c r="O349" s="49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" customHeight="1" x14ac:dyDescent="0.2">
      <c r="A350" s="351" t="s">
        <v>221</v>
      </c>
      <c r="B350" s="352"/>
      <c r="C350" s="24" t="s">
        <v>53</v>
      </c>
      <c r="D350" s="49">
        <v>10000</v>
      </c>
      <c r="E350" s="49">
        <v>10000</v>
      </c>
      <c r="F350" s="49">
        <v>10000</v>
      </c>
      <c r="G350" s="49">
        <v>10000</v>
      </c>
      <c r="H350" s="49">
        <v>10000</v>
      </c>
      <c r="I350" s="49">
        <v>10000</v>
      </c>
      <c r="J350" s="49">
        <v>10000</v>
      </c>
      <c r="K350" s="49">
        <v>10000</v>
      </c>
      <c r="L350" s="49">
        <v>10000</v>
      </c>
      <c r="M350" s="49">
        <v>10000</v>
      </c>
      <c r="N350" s="49"/>
      <c r="O350" s="49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" customHeight="1" x14ac:dyDescent="0.2">
      <c r="A351" s="351" t="s">
        <v>50</v>
      </c>
      <c r="B351" s="352"/>
      <c r="C351" s="24" t="s">
        <v>53</v>
      </c>
      <c r="D351" s="49" t="s">
        <v>53</v>
      </c>
      <c r="E351" s="49">
        <v>25</v>
      </c>
      <c r="F351" s="49" t="s">
        <v>53</v>
      </c>
      <c r="G351" s="49">
        <v>15</v>
      </c>
      <c r="H351" s="49">
        <v>15</v>
      </c>
      <c r="I351" s="49">
        <v>15</v>
      </c>
      <c r="J351" s="49" t="s">
        <v>53</v>
      </c>
      <c r="K351" s="49">
        <v>15</v>
      </c>
      <c r="L351" s="49" t="s">
        <v>53</v>
      </c>
      <c r="M351" s="49" t="s">
        <v>53</v>
      </c>
      <c r="N351" s="49"/>
      <c r="O351" s="49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" customHeight="1" x14ac:dyDescent="0.2">
      <c r="A352" s="351" t="s">
        <v>51</v>
      </c>
      <c r="B352" s="352"/>
      <c r="C352" s="24" t="s">
        <v>53</v>
      </c>
      <c r="D352" s="49" t="s">
        <v>53</v>
      </c>
      <c r="E352" s="49">
        <v>40</v>
      </c>
      <c r="F352" s="49" t="s">
        <v>53</v>
      </c>
      <c r="G352" s="49">
        <v>30</v>
      </c>
      <c r="H352" s="49">
        <v>30</v>
      </c>
      <c r="I352" s="49">
        <v>30</v>
      </c>
      <c r="J352" s="49" t="s">
        <v>53</v>
      </c>
      <c r="K352" s="49">
        <v>30</v>
      </c>
      <c r="L352" s="49" t="s">
        <v>53</v>
      </c>
      <c r="M352" s="49" t="s">
        <v>53</v>
      </c>
      <c r="N352" s="49"/>
      <c r="O352" s="49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" customHeight="1" x14ac:dyDescent="0.2">
      <c r="A353" s="351" t="s">
        <v>222</v>
      </c>
      <c r="B353" s="352"/>
      <c r="C353" s="24">
        <v>0.5</v>
      </c>
      <c r="D353" s="49">
        <v>0.5</v>
      </c>
      <c r="E353" s="49">
        <v>0.5</v>
      </c>
      <c r="F353" s="49">
        <v>0.5</v>
      </c>
      <c r="G353" s="49">
        <v>0.5</v>
      </c>
      <c r="H353" s="49">
        <v>0.25</v>
      </c>
      <c r="I353" s="49">
        <v>0.5</v>
      </c>
      <c r="J353" s="49">
        <v>0.5</v>
      </c>
      <c r="K353" s="49">
        <v>0.5</v>
      </c>
      <c r="L353" s="49">
        <v>0.5</v>
      </c>
      <c r="M353" s="49">
        <v>0.5</v>
      </c>
      <c r="N353" s="49"/>
      <c r="O353" s="49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" customHeight="1" x14ac:dyDescent="0.2">
      <c r="A354" s="351" t="s">
        <v>223</v>
      </c>
      <c r="B354" s="352"/>
      <c r="C354" s="24">
        <v>0.25</v>
      </c>
      <c r="D354" s="49">
        <v>0.25</v>
      </c>
      <c r="E354" s="49">
        <v>0.25</v>
      </c>
      <c r="F354" s="49">
        <v>0.25</v>
      </c>
      <c r="G354" s="49">
        <v>0.25</v>
      </c>
      <c r="H354" s="49">
        <v>0.25</v>
      </c>
      <c r="I354" s="49">
        <v>0.25</v>
      </c>
      <c r="J354" s="49">
        <v>0.25</v>
      </c>
      <c r="K354" s="49">
        <v>0.25</v>
      </c>
      <c r="L354" s="49">
        <v>0.25</v>
      </c>
      <c r="M354" s="49">
        <v>0.25</v>
      </c>
      <c r="N354" s="49"/>
      <c r="O354" s="49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 customHeight="1" x14ac:dyDescent="0.2">
      <c r="A355" s="327" t="s">
        <v>56</v>
      </c>
      <c r="B355" s="328"/>
      <c r="C355" s="250" t="s">
        <v>53</v>
      </c>
      <c r="D355" s="128" t="s">
        <v>53</v>
      </c>
      <c r="E355" s="128" t="s">
        <v>53</v>
      </c>
      <c r="F355" s="128" t="s">
        <v>53</v>
      </c>
      <c r="G355" s="128" t="s">
        <v>53</v>
      </c>
      <c r="H355" s="128">
        <v>1</v>
      </c>
      <c r="I355" s="128" t="s">
        <v>53</v>
      </c>
      <c r="J355" s="128" t="s">
        <v>53</v>
      </c>
      <c r="K355" s="128" t="s">
        <v>53</v>
      </c>
      <c r="L355" s="128" t="s">
        <v>53</v>
      </c>
      <c r="M355" s="128" t="s">
        <v>53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5" customHeight="1" x14ac:dyDescent="0.2">
      <c r="A356" s="327" t="s">
        <v>57</v>
      </c>
      <c r="B356" s="328"/>
      <c r="C356" s="250" t="s">
        <v>53</v>
      </c>
      <c r="D356" s="128" t="s">
        <v>53</v>
      </c>
      <c r="E356" s="128" t="s">
        <v>53</v>
      </c>
      <c r="F356" s="128" t="s">
        <v>53</v>
      </c>
      <c r="G356" s="128" t="s">
        <v>53</v>
      </c>
      <c r="H356" s="128">
        <v>1.5</v>
      </c>
      <c r="I356" s="128" t="s">
        <v>53</v>
      </c>
      <c r="J356" s="128" t="s">
        <v>53</v>
      </c>
      <c r="K356" s="128" t="s">
        <v>53</v>
      </c>
      <c r="L356" s="128" t="s">
        <v>53</v>
      </c>
      <c r="M356" s="128" t="s">
        <v>53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5" customHeight="1" x14ac:dyDescent="0.2">
      <c r="A357" s="329" t="s">
        <v>58</v>
      </c>
      <c r="B357" s="330"/>
      <c r="C357" s="79" t="s">
        <v>53</v>
      </c>
      <c r="D357" s="40" t="s">
        <v>53</v>
      </c>
      <c r="E357" s="40" t="s">
        <v>53</v>
      </c>
      <c r="F357" s="40" t="s">
        <v>53</v>
      </c>
      <c r="G357" s="40" t="s">
        <v>53</v>
      </c>
      <c r="H357" s="40" t="s">
        <v>53</v>
      </c>
      <c r="I357" s="40" t="s">
        <v>53</v>
      </c>
      <c r="J357" s="40" t="s">
        <v>53</v>
      </c>
      <c r="K357" s="40" t="s">
        <v>53</v>
      </c>
      <c r="L357" s="40" t="s">
        <v>53</v>
      </c>
      <c r="M357" s="40" t="s">
        <v>53</v>
      </c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" customHeight="1" x14ac:dyDescent="0.2">
      <c r="A358" s="329" t="s">
        <v>59</v>
      </c>
      <c r="B358" s="330"/>
      <c r="C358" s="79" t="s">
        <v>53</v>
      </c>
      <c r="D358" s="40" t="s">
        <v>53</v>
      </c>
      <c r="E358" s="40" t="s">
        <v>53</v>
      </c>
      <c r="F358" s="40" t="s">
        <v>53</v>
      </c>
      <c r="G358" s="40" t="s">
        <v>53</v>
      </c>
      <c r="H358" s="40">
        <v>1.5</v>
      </c>
      <c r="I358" s="40" t="s">
        <v>53</v>
      </c>
      <c r="J358" s="40" t="s">
        <v>53</v>
      </c>
      <c r="K358" s="40" t="s">
        <v>53</v>
      </c>
      <c r="L358" s="40" t="s">
        <v>53</v>
      </c>
      <c r="M358" s="40" t="s">
        <v>53</v>
      </c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" customHeight="1" x14ac:dyDescent="0.2">
      <c r="A359" s="331" t="s">
        <v>60</v>
      </c>
      <c r="B359" s="332"/>
      <c r="C359" s="235" t="s">
        <v>53</v>
      </c>
      <c r="D359" s="92" t="s">
        <v>53</v>
      </c>
      <c r="E359" s="92" t="s">
        <v>53</v>
      </c>
      <c r="F359" s="92" t="s">
        <v>53</v>
      </c>
      <c r="G359" s="92" t="s">
        <v>53</v>
      </c>
      <c r="H359" s="92" t="s">
        <v>53</v>
      </c>
      <c r="I359" s="188" t="s">
        <v>53</v>
      </c>
      <c r="J359" s="188" t="s">
        <v>53</v>
      </c>
      <c r="K359" s="188" t="s">
        <v>53</v>
      </c>
      <c r="L359" s="188" t="s">
        <v>53</v>
      </c>
      <c r="M359" s="188" t="s">
        <v>53</v>
      </c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</row>
    <row r="360" spans="1:26" ht="15" customHeight="1" x14ac:dyDescent="0.2">
      <c r="A360" s="333" t="s">
        <v>62</v>
      </c>
      <c r="B360" s="334"/>
      <c r="C360" s="241">
        <v>0.5</v>
      </c>
      <c r="D360" s="218">
        <v>0.35</v>
      </c>
      <c r="E360" s="218">
        <v>0.15</v>
      </c>
      <c r="F360" s="218">
        <v>0.15</v>
      </c>
      <c r="G360" s="218" t="s">
        <v>53</v>
      </c>
      <c r="H360" s="218" t="s">
        <v>53</v>
      </c>
      <c r="I360" s="107" t="s">
        <v>53</v>
      </c>
      <c r="J360" s="107" t="s">
        <v>53</v>
      </c>
      <c r="K360" s="107" t="s">
        <v>53</v>
      </c>
      <c r="L360" s="107" t="s">
        <v>53</v>
      </c>
      <c r="M360" s="107" t="s">
        <v>53</v>
      </c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" customHeight="1" x14ac:dyDescent="0.2">
      <c r="A361" s="335" t="s">
        <v>63</v>
      </c>
      <c r="B361" s="336"/>
      <c r="C361" s="254" t="s">
        <v>53</v>
      </c>
      <c r="D361" s="213" t="s">
        <v>53</v>
      </c>
      <c r="E361" s="213" t="s">
        <v>53</v>
      </c>
      <c r="F361" s="213" t="s">
        <v>53</v>
      </c>
      <c r="G361" s="213" t="s">
        <v>53</v>
      </c>
      <c r="H361" s="213" t="s">
        <v>53</v>
      </c>
      <c r="I361" s="16" t="s">
        <v>53</v>
      </c>
      <c r="J361" s="16" t="s">
        <v>53</v>
      </c>
      <c r="K361" s="16" t="s">
        <v>53</v>
      </c>
      <c r="L361" s="16">
        <v>0.25</v>
      </c>
      <c r="M361" s="16" t="s">
        <v>53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" customHeight="1" x14ac:dyDescent="0.2">
      <c r="A362" s="335" t="s">
        <v>64</v>
      </c>
      <c r="B362" s="336"/>
      <c r="C362" s="254" t="s">
        <v>53</v>
      </c>
      <c r="D362" s="213" t="s">
        <v>53</v>
      </c>
      <c r="E362" s="213" t="s">
        <v>53</v>
      </c>
      <c r="F362" s="213" t="s">
        <v>53</v>
      </c>
      <c r="G362" s="213" t="s">
        <v>53</v>
      </c>
      <c r="H362" s="213">
        <v>0</v>
      </c>
      <c r="I362" s="16">
        <v>1E-3</v>
      </c>
      <c r="J362" s="16" t="s">
        <v>53</v>
      </c>
      <c r="K362" s="16" t="s">
        <v>53</v>
      </c>
      <c r="L362" s="16">
        <v>0.25</v>
      </c>
      <c r="M362" s="16" t="s">
        <v>53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" customHeight="1" x14ac:dyDescent="0.2">
      <c r="A363" s="333" t="s">
        <v>65</v>
      </c>
      <c r="B363" s="334"/>
      <c r="C363" s="241" t="s">
        <v>53</v>
      </c>
      <c r="D363" s="218" t="s">
        <v>53</v>
      </c>
      <c r="E363" s="218" t="s">
        <v>53</v>
      </c>
      <c r="F363" s="218" t="s">
        <v>53</v>
      </c>
      <c r="G363" s="218" t="s">
        <v>53</v>
      </c>
      <c r="H363" s="218">
        <v>1.5</v>
      </c>
      <c r="I363" s="107">
        <v>0.1</v>
      </c>
      <c r="J363" s="107" t="s">
        <v>53</v>
      </c>
      <c r="K363" s="107" t="s">
        <v>53</v>
      </c>
      <c r="L363" s="107">
        <v>0.25</v>
      </c>
      <c r="M363" s="107" t="s">
        <v>53</v>
      </c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" customHeight="1" x14ac:dyDescent="0.2">
      <c r="A364" s="333" t="s">
        <v>66</v>
      </c>
      <c r="B364" s="334"/>
      <c r="C364" s="241" t="s">
        <v>53</v>
      </c>
      <c r="D364" s="218" t="s">
        <v>53</v>
      </c>
      <c r="E364" s="218" t="s">
        <v>53</v>
      </c>
      <c r="F364" s="218" t="s">
        <v>53</v>
      </c>
      <c r="G364" s="218" t="s">
        <v>53</v>
      </c>
      <c r="H364" s="218" t="s">
        <v>53</v>
      </c>
      <c r="I364" s="107" t="s">
        <v>53</v>
      </c>
      <c r="J364" s="107" t="s">
        <v>53</v>
      </c>
      <c r="K364" s="107" t="s">
        <v>53</v>
      </c>
      <c r="L364" s="107" t="s">
        <v>53</v>
      </c>
      <c r="M364" s="107" t="s">
        <v>53</v>
      </c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" customHeight="1" x14ac:dyDescent="0.2">
      <c r="A365" s="329" t="s">
        <v>67</v>
      </c>
      <c r="B365" s="330"/>
      <c r="C365" s="93" t="s">
        <v>68</v>
      </c>
      <c r="D365" s="228" t="s">
        <v>68</v>
      </c>
      <c r="E365" s="228" t="s">
        <v>68</v>
      </c>
      <c r="F365" s="228" t="s">
        <v>68</v>
      </c>
      <c r="G365" s="228" t="s">
        <v>68</v>
      </c>
      <c r="H365" s="228" t="s">
        <v>68</v>
      </c>
      <c r="I365" s="57" t="s">
        <v>72</v>
      </c>
      <c r="J365" s="57" t="s">
        <v>68</v>
      </c>
      <c r="K365" s="57" t="s">
        <v>68</v>
      </c>
      <c r="L365" s="57" t="s">
        <v>68</v>
      </c>
      <c r="M365" s="57" t="s">
        <v>68</v>
      </c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" customHeight="1" x14ac:dyDescent="0.2">
      <c r="A366" s="329" t="s">
        <v>69</v>
      </c>
      <c r="B366" s="330"/>
      <c r="C366" s="79">
        <v>2.5</v>
      </c>
      <c r="D366" s="40">
        <v>2.5</v>
      </c>
      <c r="E366" s="40">
        <v>2.5</v>
      </c>
      <c r="F366" s="40">
        <v>2.5</v>
      </c>
      <c r="G366" s="40">
        <v>2.5</v>
      </c>
      <c r="H366" s="40">
        <v>3</v>
      </c>
      <c r="I366" s="40" t="s">
        <v>53</v>
      </c>
      <c r="J366" s="40">
        <v>2.5</v>
      </c>
      <c r="K366" s="40">
        <v>2.5</v>
      </c>
      <c r="L366" s="40">
        <v>2.5</v>
      </c>
      <c r="M366" s="40">
        <v>2.5</v>
      </c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" customHeight="1" x14ac:dyDescent="0.2">
      <c r="A367" s="327" t="s">
        <v>71</v>
      </c>
      <c r="B367" s="328"/>
      <c r="C367" s="15" t="s">
        <v>72</v>
      </c>
      <c r="D367" s="62" t="s">
        <v>72</v>
      </c>
      <c r="E367" s="62" t="s">
        <v>72</v>
      </c>
      <c r="F367" s="62" t="s">
        <v>72</v>
      </c>
      <c r="G367" s="62" t="s">
        <v>72</v>
      </c>
      <c r="H367" s="62" t="s">
        <v>68</v>
      </c>
      <c r="I367" s="75" t="s">
        <v>68</v>
      </c>
      <c r="J367" s="75" t="s">
        <v>72</v>
      </c>
      <c r="K367" s="75" t="s">
        <v>72</v>
      </c>
      <c r="L367" s="75" t="s">
        <v>68</v>
      </c>
      <c r="M367" s="75" t="s">
        <v>72</v>
      </c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5" customHeight="1" x14ac:dyDescent="0.2">
      <c r="A368" s="327" t="s">
        <v>73</v>
      </c>
      <c r="B368" s="328"/>
      <c r="C368" s="15" t="s">
        <v>53</v>
      </c>
      <c r="D368" s="62" t="s">
        <v>53</v>
      </c>
      <c r="E368" s="62" t="s">
        <v>53</v>
      </c>
      <c r="F368" s="62" t="s">
        <v>53</v>
      </c>
      <c r="G368" s="62" t="s">
        <v>53</v>
      </c>
      <c r="H368" s="62" t="s">
        <v>189</v>
      </c>
      <c r="I368" s="75" t="s">
        <v>261</v>
      </c>
      <c r="J368" s="75" t="s">
        <v>53</v>
      </c>
      <c r="K368" s="75" t="s">
        <v>53</v>
      </c>
      <c r="L368" s="75" t="s">
        <v>224</v>
      </c>
      <c r="M368" s="75" t="s">
        <v>53</v>
      </c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5" customHeight="1" x14ac:dyDescent="0.2">
      <c r="A369" s="329" t="s">
        <v>75</v>
      </c>
      <c r="B369" s="330"/>
      <c r="C369" s="93" t="s">
        <v>68</v>
      </c>
      <c r="D369" s="228" t="s">
        <v>68</v>
      </c>
      <c r="E369" s="228" t="s">
        <v>68</v>
      </c>
      <c r="F369" s="228" t="s">
        <v>68</v>
      </c>
      <c r="G369" s="228" t="s">
        <v>68</v>
      </c>
      <c r="H369" s="228" t="s">
        <v>72</v>
      </c>
      <c r="I369" s="57" t="s">
        <v>72</v>
      </c>
      <c r="J369" s="57" t="s">
        <v>68</v>
      </c>
      <c r="K369" s="57" t="s">
        <v>68</v>
      </c>
      <c r="L369" s="57" t="s">
        <v>68</v>
      </c>
      <c r="M369" s="57" t="s">
        <v>68</v>
      </c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" customHeight="1" x14ac:dyDescent="0.2">
      <c r="A370" s="333" t="s">
        <v>76</v>
      </c>
      <c r="B370" s="337"/>
      <c r="C370" s="194">
        <v>0</v>
      </c>
      <c r="D370" s="107">
        <v>0</v>
      </c>
      <c r="E370" s="107">
        <v>0</v>
      </c>
      <c r="F370" s="107">
        <v>0</v>
      </c>
      <c r="G370" s="107">
        <v>0.5</v>
      </c>
      <c r="H370" s="107" t="s">
        <v>225</v>
      </c>
      <c r="I370" s="107" t="s">
        <v>53</v>
      </c>
      <c r="J370" s="107">
        <v>0</v>
      </c>
      <c r="K370" s="107">
        <v>0.25</v>
      </c>
      <c r="L370" s="107">
        <v>1</v>
      </c>
      <c r="M370" s="107">
        <v>0</v>
      </c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" customHeight="1" x14ac:dyDescent="0.2">
      <c r="A371" s="329" t="s">
        <v>77</v>
      </c>
      <c r="B371" s="330"/>
      <c r="C371" s="93" t="s">
        <v>72</v>
      </c>
      <c r="D371" s="228" t="s">
        <v>72</v>
      </c>
      <c r="E371" s="228" t="s">
        <v>72</v>
      </c>
      <c r="F371" s="228" t="s">
        <v>72</v>
      </c>
      <c r="G371" s="228" t="s">
        <v>72</v>
      </c>
      <c r="H371" s="228" t="s">
        <v>68</v>
      </c>
      <c r="I371" s="57" t="s">
        <v>125</v>
      </c>
      <c r="J371" s="57" t="s">
        <v>72</v>
      </c>
      <c r="K371" s="57" t="s">
        <v>72</v>
      </c>
      <c r="L371" s="57" t="s">
        <v>72</v>
      </c>
      <c r="M371" s="57" t="s">
        <v>72</v>
      </c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" customHeight="1" x14ac:dyDescent="0.2">
      <c r="A372" s="329" t="s">
        <v>78</v>
      </c>
      <c r="B372" s="330"/>
      <c r="C372" s="93" t="s">
        <v>72</v>
      </c>
      <c r="D372" s="228" t="s">
        <v>72</v>
      </c>
      <c r="E372" s="228" t="s">
        <v>72</v>
      </c>
      <c r="F372" s="228" t="s">
        <v>72</v>
      </c>
      <c r="G372" s="228" t="s">
        <v>72</v>
      </c>
      <c r="H372" s="228" t="s">
        <v>68</v>
      </c>
      <c r="I372" s="57" t="s">
        <v>72</v>
      </c>
      <c r="J372" s="57" t="s">
        <v>72</v>
      </c>
      <c r="K372" s="57" t="s">
        <v>72</v>
      </c>
      <c r="L372" s="57" t="s">
        <v>72</v>
      </c>
      <c r="M372" s="57" t="s">
        <v>72</v>
      </c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" customHeight="1" x14ac:dyDescent="0.2">
      <c r="A373" s="338" t="s">
        <v>127</v>
      </c>
      <c r="B373" s="339"/>
      <c r="C373" s="119" t="s">
        <v>72</v>
      </c>
      <c r="D373" s="38" t="s">
        <v>72</v>
      </c>
      <c r="E373" s="38" t="s">
        <v>72</v>
      </c>
      <c r="F373" s="38" t="s">
        <v>72</v>
      </c>
      <c r="G373" s="38" t="s">
        <v>72</v>
      </c>
      <c r="H373" s="38" t="s">
        <v>72</v>
      </c>
      <c r="I373" s="14" t="s">
        <v>68</v>
      </c>
      <c r="J373" s="14" t="s">
        <v>72</v>
      </c>
      <c r="K373" s="14" t="s">
        <v>72</v>
      </c>
      <c r="L373" s="14" t="s">
        <v>72</v>
      </c>
      <c r="M373" s="14" t="s">
        <v>72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customHeight="1" x14ac:dyDescent="0.2">
      <c r="A374" s="338" t="s">
        <v>128</v>
      </c>
      <c r="B374" s="339"/>
      <c r="C374" s="119"/>
      <c r="D374" s="38"/>
      <c r="E374" s="38"/>
      <c r="F374" s="38"/>
      <c r="G374" s="38"/>
      <c r="H374" s="38" t="s">
        <v>53</v>
      </c>
      <c r="I374" s="38"/>
      <c r="J374" s="38"/>
      <c r="K374" s="38"/>
      <c r="L374" s="38"/>
      <c r="M374" s="38"/>
      <c r="N374" s="38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customHeight="1" x14ac:dyDescent="0.2">
      <c r="A375" s="338" t="s">
        <v>128</v>
      </c>
      <c r="B375" s="339"/>
      <c r="C375" s="164" t="s">
        <v>53</v>
      </c>
      <c r="D375" s="145" t="s">
        <v>53</v>
      </c>
      <c r="E375" s="145" t="s">
        <v>53</v>
      </c>
      <c r="F375" s="145" t="s">
        <v>53</v>
      </c>
      <c r="G375" s="145" t="s">
        <v>53</v>
      </c>
      <c r="H375" s="145">
        <v>0.8</v>
      </c>
      <c r="I375" s="145" t="s">
        <v>125</v>
      </c>
      <c r="J375" s="145" t="s">
        <v>53</v>
      </c>
      <c r="K375" s="145" t="s">
        <v>53</v>
      </c>
      <c r="L375" s="145" t="s">
        <v>53</v>
      </c>
      <c r="M375" s="145" t="s">
        <v>53</v>
      </c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" customHeight="1" x14ac:dyDescent="0.2">
      <c r="A376" s="338" t="s">
        <v>226</v>
      </c>
      <c r="B376" s="339"/>
      <c r="C376" s="164" t="s">
        <v>53</v>
      </c>
      <c r="D376" s="145" t="s">
        <v>53</v>
      </c>
      <c r="E376" s="145" t="s">
        <v>53</v>
      </c>
      <c r="F376" s="145" t="s">
        <v>53</v>
      </c>
      <c r="G376" s="145" t="s">
        <v>53</v>
      </c>
      <c r="H376" s="145">
        <v>0.2</v>
      </c>
      <c r="I376" s="145" t="s">
        <v>53</v>
      </c>
      <c r="J376" s="145" t="s">
        <v>53</v>
      </c>
      <c r="K376" s="145" t="s">
        <v>53</v>
      </c>
      <c r="L376" s="145" t="s">
        <v>53</v>
      </c>
      <c r="M376" s="145" t="s">
        <v>53</v>
      </c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" customHeight="1" x14ac:dyDescent="0.2">
      <c r="A377" s="340"/>
      <c r="B377" s="340"/>
      <c r="C377" s="286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" customHeight="1" x14ac:dyDescent="0.2">
      <c r="A378" s="341" t="s">
        <v>80</v>
      </c>
      <c r="B378" s="342"/>
      <c r="C378" s="165" t="s">
        <v>81</v>
      </c>
      <c r="D378" s="193" t="s">
        <v>82</v>
      </c>
      <c r="E378" s="193" t="s">
        <v>83</v>
      </c>
      <c r="F378" s="193" t="s">
        <v>84</v>
      </c>
      <c r="G378" s="193" t="s">
        <v>85</v>
      </c>
      <c r="H378" s="202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5" customHeight="1" x14ac:dyDescent="0.2">
      <c r="A379" s="388" t="s">
        <v>228</v>
      </c>
      <c r="B379" s="63" t="s">
        <v>87</v>
      </c>
      <c r="C379" s="1">
        <v>0.15</v>
      </c>
      <c r="D379" s="42">
        <v>0.2</v>
      </c>
      <c r="E379" s="42">
        <v>0.25</v>
      </c>
      <c r="F379" s="42">
        <v>0.3</v>
      </c>
      <c r="G379" s="42">
        <v>0.35</v>
      </c>
      <c r="H379" s="176"/>
      <c r="I379" s="202"/>
      <c r="J379" s="202"/>
      <c r="K379" s="202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5" customHeight="1" x14ac:dyDescent="0.2">
      <c r="A380" s="388"/>
      <c r="B380" s="63" t="s">
        <v>88</v>
      </c>
      <c r="C380" s="1">
        <v>0.15</v>
      </c>
      <c r="D380" s="42">
        <v>0.2</v>
      </c>
      <c r="E380" s="42">
        <v>0.25</v>
      </c>
      <c r="F380" s="42">
        <v>0.3</v>
      </c>
      <c r="G380" s="42">
        <v>0.35</v>
      </c>
      <c r="H380" s="176"/>
      <c r="I380" s="202"/>
      <c r="J380" s="202"/>
      <c r="K380" s="202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5" customHeight="1" x14ac:dyDescent="0.2">
      <c r="A381" s="388"/>
      <c r="B381" s="63" t="s">
        <v>89</v>
      </c>
      <c r="C381" s="1">
        <v>-0.6</v>
      </c>
      <c r="D381" s="42">
        <v>-0.67</v>
      </c>
      <c r="E381" s="42">
        <v>-0.74</v>
      </c>
      <c r="F381" s="42">
        <v>-0.81</v>
      </c>
      <c r="G381" s="42">
        <v>-0.9</v>
      </c>
      <c r="H381" s="176"/>
      <c r="I381" s="202"/>
      <c r="J381" s="202"/>
      <c r="K381" s="202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5" customHeight="1" x14ac:dyDescent="0.2">
      <c r="A382" s="389" t="s">
        <v>133</v>
      </c>
      <c r="B382" s="18" t="s">
        <v>101</v>
      </c>
      <c r="C382" s="21">
        <v>0.75</v>
      </c>
      <c r="D382" s="192">
        <v>0.9</v>
      </c>
      <c r="E382" s="192">
        <v>1.05</v>
      </c>
      <c r="F382" s="192">
        <v>1.2</v>
      </c>
      <c r="G382" s="192">
        <v>1.35</v>
      </c>
      <c r="H382" s="17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5" customHeight="1" x14ac:dyDescent="0.2">
      <c r="A383" s="390"/>
      <c r="B383" s="89" t="s">
        <v>102</v>
      </c>
      <c r="C383" s="21">
        <v>-0.5</v>
      </c>
      <c r="D383" s="192">
        <v>-0.45</v>
      </c>
      <c r="E383" s="192">
        <v>-0.4</v>
      </c>
      <c r="F383" s="192">
        <v>-0.35</v>
      </c>
      <c r="G383" s="192">
        <v>-0.3</v>
      </c>
      <c r="H383" s="17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5" customHeight="1" x14ac:dyDescent="0.2">
      <c r="A384" s="389"/>
      <c r="B384" s="18" t="s">
        <v>103</v>
      </c>
      <c r="C384" s="21">
        <v>0.25</v>
      </c>
      <c r="D384" s="192">
        <v>0.35</v>
      </c>
      <c r="E384" s="192">
        <v>0.45</v>
      </c>
      <c r="F384" s="192">
        <v>0.55000000000000004</v>
      </c>
      <c r="G384" s="192">
        <v>0.65</v>
      </c>
      <c r="H384" s="17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5" customHeight="1" x14ac:dyDescent="0.2">
      <c r="A385" s="12" t="s">
        <v>169</v>
      </c>
      <c r="B385" s="63" t="s">
        <v>93</v>
      </c>
      <c r="C385" s="1">
        <v>0.15</v>
      </c>
      <c r="D385" s="42">
        <v>0.17499999999999999</v>
      </c>
      <c r="E385" s="42">
        <v>0.2</v>
      </c>
      <c r="F385" s="42">
        <v>0.22500000000000001</v>
      </c>
      <c r="G385" s="42">
        <v>0.25</v>
      </c>
      <c r="H385" s="176"/>
      <c r="I385" s="202"/>
      <c r="J385" s="202"/>
      <c r="K385" s="202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5" customHeight="1" x14ac:dyDescent="0.2">
      <c r="A386" s="136" t="s">
        <v>200</v>
      </c>
      <c r="B386" s="89" t="s">
        <v>201</v>
      </c>
      <c r="C386" s="21">
        <v>0.5</v>
      </c>
      <c r="D386" s="192">
        <v>0.6</v>
      </c>
      <c r="E386" s="192">
        <v>0.7</v>
      </c>
      <c r="F386" s="192">
        <v>0.8</v>
      </c>
      <c r="G386" s="192">
        <v>0.9</v>
      </c>
      <c r="H386" s="17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5" customHeight="1" x14ac:dyDescent="0.2">
      <c r="A387" s="388" t="s">
        <v>262</v>
      </c>
      <c r="B387" s="63" t="s">
        <v>93</v>
      </c>
      <c r="C387" s="1">
        <v>0.05</v>
      </c>
      <c r="D387" s="42">
        <v>7.4999999999999997E-2</v>
      </c>
      <c r="E387" s="42">
        <v>0.1</v>
      </c>
      <c r="F387" s="42">
        <v>0.125</v>
      </c>
      <c r="G387" s="42">
        <v>0.15</v>
      </c>
      <c r="H387" s="176"/>
      <c r="I387" s="202"/>
      <c r="J387" s="202"/>
      <c r="K387" s="202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5" customHeight="1" x14ac:dyDescent="0.2">
      <c r="A388" s="388"/>
      <c r="B388" s="63" t="s">
        <v>263</v>
      </c>
      <c r="C388" s="1">
        <v>0.25</v>
      </c>
      <c r="D388" s="42">
        <v>0.27500000000000002</v>
      </c>
      <c r="E388" s="42">
        <v>0.3</v>
      </c>
      <c r="F388" s="42">
        <v>0.32500000000000001</v>
      </c>
      <c r="G388" s="42">
        <v>0.35</v>
      </c>
      <c r="H388" s="176"/>
      <c r="I388" s="202"/>
      <c r="J388" s="202"/>
      <c r="K388" s="202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5" customHeight="1" x14ac:dyDescent="0.2">
      <c r="A389" s="340"/>
      <c r="B389" s="340"/>
      <c r="C389" s="286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" customHeight="1" x14ac:dyDescent="0.2">
      <c r="A390" s="375"/>
      <c r="B390" s="376"/>
      <c r="C390" s="377"/>
      <c r="D390" s="378"/>
      <c r="E390" s="378"/>
      <c r="F390" s="378"/>
      <c r="G390" s="378"/>
      <c r="H390" s="378"/>
      <c r="I390" s="378"/>
      <c r="J390" s="378"/>
      <c r="K390" s="378"/>
      <c r="L390" s="379"/>
      <c r="M390" s="379"/>
      <c r="N390" s="379"/>
      <c r="O390" s="379"/>
      <c r="P390" s="379"/>
      <c r="Q390" s="379"/>
      <c r="R390" s="379"/>
      <c r="S390" s="379"/>
      <c r="T390" s="379"/>
      <c r="U390" s="379"/>
      <c r="V390" s="379"/>
      <c r="W390" s="379"/>
      <c r="X390" s="379"/>
      <c r="Y390" s="379"/>
      <c r="Z390" s="379"/>
    </row>
    <row r="391" spans="1:26" ht="15" customHeight="1" x14ac:dyDescent="0.2">
      <c r="A391" s="380" t="s">
        <v>229</v>
      </c>
      <c r="B391" s="381"/>
      <c r="C391" s="99"/>
      <c r="D391" s="260"/>
      <c r="E391" s="260"/>
      <c r="F391" s="260"/>
      <c r="G391" s="260"/>
      <c r="H391" s="260"/>
      <c r="I391" s="260"/>
      <c r="J391" s="260"/>
      <c r="K391" s="26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" customHeight="1" x14ac:dyDescent="0.2">
      <c r="A392" s="380" t="s">
        <v>230</v>
      </c>
      <c r="B392" s="381"/>
      <c r="C392" s="99"/>
      <c r="D392" s="260"/>
      <c r="E392" s="260"/>
      <c r="F392" s="260"/>
      <c r="G392" s="260"/>
      <c r="H392" s="260"/>
      <c r="I392" s="260"/>
      <c r="J392" s="260"/>
      <c r="K392" s="26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" customHeight="1" x14ac:dyDescent="0.2">
      <c r="A393" s="380" t="s">
        <v>231</v>
      </c>
      <c r="B393" s="381"/>
      <c r="C393" s="99"/>
      <c r="D393" s="260"/>
      <c r="E393" s="260"/>
      <c r="F393" s="260"/>
      <c r="G393" s="260"/>
      <c r="H393" s="260"/>
      <c r="I393" s="260"/>
      <c r="J393" s="260"/>
      <c r="K393" s="26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" customHeight="1" x14ac:dyDescent="0.2">
      <c r="A394" s="380" t="s">
        <v>232</v>
      </c>
      <c r="B394" s="381"/>
      <c r="C394" s="99"/>
      <c r="D394" s="260"/>
      <c r="E394" s="260"/>
      <c r="F394" s="260"/>
      <c r="G394" s="260"/>
      <c r="H394" s="260"/>
      <c r="I394" s="260"/>
      <c r="J394" s="260"/>
      <c r="K394" s="26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" customHeight="1" x14ac:dyDescent="0.2">
      <c r="A395" s="380" t="s">
        <v>246</v>
      </c>
      <c r="B395" s="381"/>
      <c r="C395" s="99"/>
      <c r="D395" s="260"/>
      <c r="E395" s="260"/>
      <c r="F395" s="260"/>
      <c r="G395" s="260"/>
      <c r="H395" s="260"/>
      <c r="I395" s="260"/>
      <c r="J395" s="260"/>
      <c r="K395" s="26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" customHeight="1" x14ac:dyDescent="0.2">
      <c r="A396" s="382"/>
      <c r="B396" s="382"/>
      <c r="C396" s="383" t="s">
        <v>234</v>
      </c>
      <c r="D396" s="384"/>
      <c r="E396" s="384"/>
      <c r="F396" s="384"/>
      <c r="G396" s="384"/>
      <c r="H396" s="384"/>
      <c r="I396" s="384"/>
      <c r="J396" s="384"/>
      <c r="K396" s="384"/>
      <c r="L396" s="385"/>
      <c r="M396" s="385"/>
      <c r="N396" s="385"/>
      <c r="O396" s="385"/>
      <c r="P396" s="385"/>
      <c r="Q396" s="385"/>
      <c r="R396" s="385"/>
      <c r="S396" s="385"/>
      <c r="T396" s="385"/>
      <c r="U396" s="385"/>
      <c r="V396" s="385"/>
      <c r="W396" s="385"/>
      <c r="X396" s="385"/>
      <c r="Y396" s="385"/>
      <c r="Z396" s="385"/>
    </row>
    <row r="397" spans="1:26" ht="15" customHeight="1" x14ac:dyDescent="0.2">
      <c r="A397" s="386" t="s">
        <v>235</v>
      </c>
      <c r="B397" s="387"/>
      <c r="C397" s="383"/>
      <c r="D397" s="384"/>
      <c r="E397" s="384"/>
      <c r="F397" s="384"/>
      <c r="G397" s="384"/>
      <c r="H397" s="384"/>
      <c r="I397" s="384"/>
      <c r="J397" s="384"/>
      <c r="K397" s="384"/>
      <c r="L397" s="385"/>
      <c r="M397" s="385"/>
      <c r="N397" s="385"/>
      <c r="O397" s="385"/>
      <c r="P397" s="385"/>
      <c r="Q397" s="385"/>
      <c r="R397" s="385"/>
      <c r="S397" s="385"/>
      <c r="T397" s="385"/>
      <c r="U397" s="385"/>
      <c r="V397" s="385"/>
      <c r="W397" s="385"/>
      <c r="X397" s="385"/>
      <c r="Y397" s="385"/>
      <c r="Z397" s="385"/>
    </row>
  </sheetData>
  <mergeCells count="370">
    <mergeCell ref="A390:B390"/>
    <mergeCell ref="C390:Z390"/>
    <mergeCell ref="A391:B391"/>
    <mergeCell ref="A392:B392"/>
    <mergeCell ref="A393:B393"/>
    <mergeCell ref="A394:B394"/>
    <mergeCell ref="A395:B395"/>
    <mergeCell ref="A396:B396"/>
    <mergeCell ref="C396:Z397"/>
    <mergeCell ref="A397:B397"/>
    <mergeCell ref="A374:B374"/>
    <mergeCell ref="A375:B375"/>
    <mergeCell ref="A376:B376"/>
    <mergeCell ref="A377:B377"/>
    <mergeCell ref="A378:B378"/>
    <mergeCell ref="A379:A381"/>
    <mergeCell ref="A382:A384"/>
    <mergeCell ref="A387:A388"/>
    <mergeCell ref="A389:B389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03:B303"/>
    <mergeCell ref="A304:B304"/>
    <mergeCell ref="C304:Z304"/>
    <mergeCell ref="A305:B305"/>
    <mergeCell ref="A306:B306"/>
    <mergeCell ref="A307:B307"/>
    <mergeCell ref="A308:B308"/>
    <mergeCell ref="A309:B309"/>
    <mergeCell ref="A310:B310"/>
    <mergeCell ref="A288:B288"/>
    <mergeCell ref="A289:B289"/>
    <mergeCell ref="A290:B290"/>
    <mergeCell ref="A291:B291"/>
    <mergeCell ref="A292:B292"/>
    <mergeCell ref="A293:B293"/>
    <mergeCell ref="A294:B294"/>
    <mergeCell ref="A295:A296"/>
    <mergeCell ref="A299:A301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19:A221"/>
    <mergeCell ref="A222:A224"/>
    <mergeCell ref="A228:B228"/>
    <mergeCell ref="A229:B229"/>
    <mergeCell ref="C229:Z229"/>
    <mergeCell ref="A230:B230"/>
    <mergeCell ref="A231:B231"/>
    <mergeCell ref="A232:B232"/>
    <mergeCell ref="A233:B233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41:B141"/>
    <mergeCell ref="A142:B142"/>
    <mergeCell ref="A143:B143"/>
    <mergeCell ref="A144:A146"/>
    <mergeCell ref="A149:A151"/>
    <mergeCell ref="A153:B153"/>
    <mergeCell ref="A154:B154"/>
    <mergeCell ref="C154:Z154"/>
    <mergeCell ref="A155:B155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64:B64"/>
    <mergeCell ref="A65:B65"/>
    <mergeCell ref="A66:B66"/>
    <mergeCell ref="A67:B67"/>
    <mergeCell ref="A68:A70"/>
    <mergeCell ref="A75:B75"/>
    <mergeCell ref="A76:B76"/>
    <mergeCell ref="C76:Z76"/>
    <mergeCell ref="A77:B77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5"/>
  <sheetViews>
    <sheetView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2" width="24.28515625" customWidth="1"/>
    <col min="3" max="15" width="38.5703125" customWidth="1"/>
  </cols>
  <sheetData>
    <row r="1" spans="1:15" ht="15.75" customHeight="1" x14ac:dyDescent="0.2">
      <c r="A1" s="402" t="s">
        <v>264</v>
      </c>
      <c r="B1" s="403"/>
      <c r="C1" s="246" t="s">
        <v>1</v>
      </c>
      <c r="D1" s="246" t="s">
        <v>2</v>
      </c>
      <c r="E1" s="246" t="s">
        <v>3</v>
      </c>
      <c r="F1" s="246" t="s">
        <v>4</v>
      </c>
      <c r="G1" s="246" t="s">
        <v>265</v>
      </c>
      <c r="H1" s="246" t="s">
        <v>5</v>
      </c>
      <c r="I1" s="246"/>
      <c r="J1" s="246"/>
      <c r="K1" s="246"/>
      <c r="L1" s="246"/>
      <c r="M1" s="246"/>
      <c r="N1" s="246"/>
      <c r="O1" s="246"/>
    </row>
    <row r="2" spans="1:15" ht="112.5" customHeight="1" x14ac:dyDescent="0.2">
      <c r="A2" s="403"/>
      <c r="B2" s="403"/>
    </row>
    <row r="3" spans="1:15" ht="15.75" customHeight="1" x14ac:dyDescent="0.2">
      <c r="A3" s="404" t="s">
        <v>9</v>
      </c>
      <c r="B3" s="403"/>
      <c r="C3" s="52">
        <v>0.45</v>
      </c>
      <c r="D3" s="52">
        <v>0.65</v>
      </c>
      <c r="E3" s="52">
        <v>0.65</v>
      </c>
      <c r="F3" s="52">
        <v>0.85</v>
      </c>
      <c r="G3" s="52">
        <v>0.85</v>
      </c>
      <c r="H3" s="52">
        <v>0.65</v>
      </c>
      <c r="I3" s="52"/>
      <c r="J3" s="52"/>
      <c r="K3" s="52"/>
      <c r="L3" s="52"/>
      <c r="M3" s="52"/>
      <c r="N3" s="52"/>
      <c r="O3" s="52"/>
    </row>
    <row r="4" spans="1:15" ht="15.75" customHeight="1" x14ac:dyDescent="0.2">
      <c r="A4" s="405" t="s">
        <v>10</v>
      </c>
      <c r="B4" s="403"/>
      <c r="C4" s="36">
        <v>0.2</v>
      </c>
      <c r="D4" s="36">
        <v>0.3</v>
      </c>
      <c r="E4" s="36">
        <v>0.3</v>
      </c>
      <c r="F4" s="36">
        <v>0.45</v>
      </c>
      <c r="G4" s="36">
        <v>0.45</v>
      </c>
      <c r="H4" s="36">
        <v>0.3</v>
      </c>
      <c r="I4" s="36"/>
      <c r="J4" s="36"/>
      <c r="K4" s="36"/>
      <c r="L4" s="36"/>
      <c r="M4" s="36"/>
      <c r="N4" s="36"/>
      <c r="O4" s="36"/>
    </row>
    <row r="5" spans="1:15" ht="15.75" customHeight="1" x14ac:dyDescent="0.2">
      <c r="A5" s="406" t="s">
        <v>266</v>
      </c>
      <c r="B5" s="407"/>
      <c r="C5" s="197">
        <v>38.700000000000003</v>
      </c>
      <c r="D5" s="197">
        <v>47.5</v>
      </c>
      <c r="E5" s="197">
        <v>37.700000000000003</v>
      </c>
      <c r="F5" s="197">
        <v>53.7</v>
      </c>
      <c r="G5" s="197">
        <v>102.5</v>
      </c>
      <c r="H5" s="197">
        <v>16.100000000000001</v>
      </c>
      <c r="I5" s="197"/>
      <c r="J5" s="197"/>
      <c r="K5" s="197"/>
      <c r="L5" s="197"/>
      <c r="M5" s="197"/>
      <c r="N5" s="197"/>
      <c r="O5" s="197"/>
    </row>
    <row r="6" spans="1:15" ht="15.75" customHeight="1" x14ac:dyDescent="0.2">
      <c r="A6" s="408" t="s">
        <v>267</v>
      </c>
      <c r="B6" s="407"/>
      <c r="C6" s="281">
        <v>48.3</v>
      </c>
      <c r="D6" s="281">
        <v>59.4</v>
      </c>
      <c r="E6" s="281">
        <v>47.1</v>
      </c>
      <c r="F6" s="281">
        <v>67.2</v>
      </c>
      <c r="G6" s="281">
        <v>128.1</v>
      </c>
      <c r="H6" s="281">
        <v>20.100000000000001</v>
      </c>
      <c r="I6" s="281"/>
      <c r="J6" s="281"/>
      <c r="K6" s="281"/>
      <c r="L6" s="281"/>
      <c r="M6" s="281"/>
      <c r="N6" s="281"/>
      <c r="O6" s="281"/>
    </row>
    <row r="7" spans="1:15" ht="15.75" customHeight="1" x14ac:dyDescent="0.2">
      <c r="A7" s="409" t="s">
        <v>268</v>
      </c>
      <c r="B7" s="410"/>
      <c r="C7" s="122" t="s">
        <v>269</v>
      </c>
      <c r="D7" s="122" t="s">
        <v>269</v>
      </c>
      <c r="E7" s="122" t="s">
        <v>269</v>
      </c>
      <c r="F7" s="122" t="s">
        <v>269</v>
      </c>
      <c r="G7" s="122" t="s">
        <v>269</v>
      </c>
      <c r="H7" s="122" t="s">
        <v>269</v>
      </c>
      <c r="I7" s="122"/>
      <c r="J7" s="122"/>
      <c r="K7" s="122"/>
      <c r="L7" s="122"/>
      <c r="M7" s="122"/>
      <c r="N7" s="122"/>
      <c r="O7" s="122"/>
    </row>
    <row r="8" spans="1:15" ht="15.75" customHeight="1" x14ac:dyDescent="0.2">
      <c r="A8" s="411" t="s">
        <v>270</v>
      </c>
      <c r="B8" s="403"/>
      <c r="C8" s="236">
        <f>((1/60)*(C5*C40))*(60/(C43+((60/C24)*5)))</f>
        <v>300.49411764705889</v>
      </c>
      <c r="D8" s="236">
        <f>(D5*D24)/60</f>
        <v>514.58333333333337</v>
      </c>
      <c r="E8" s="236">
        <f>(E5*E24)/60</f>
        <v>345.58333333333331</v>
      </c>
      <c r="F8" s="236">
        <f>((1/60)*(F5*F40))*(60/(F43+((60/F24)*2)))</f>
        <v>596.66666666666674</v>
      </c>
      <c r="G8" s="236">
        <f>(G5*G24)/60</f>
        <v>1025</v>
      </c>
      <c r="H8" s="236" t="s">
        <v>26</v>
      </c>
      <c r="I8" s="236"/>
      <c r="J8" s="236"/>
      <c r="K8" s="236"/>
      <c r="L8" s="236"/>
      <c r="M8" s="236"/>
      <c r="N8" s="236"/>
      <c r="O8" s="236"/>
    </row>
    <row r="9" spans="1:15" ht="15.75" customHeight="1" x14ac:dyDescent="0.2">
      <c r="A9" s="412" t="s">
        <v>271</v>
      </c>
      <c r="B9" s="403"/>
      <c r="C9" s="198">
        <f>((1/60)*(C6*C40))*(60/(C43+((60/C24)*5)))</f>
        <v>375.03529411764703</v>
      </c>
      <c r="D9" s="198">
        <f>(D6*D24)/60</f>
        <v>643.5</v>
      </c>
      <c r="E9" s="198">
        <f>(E6*E24)/60</f>
        <v>431.75</v>
      </c>
      <c r="F9" s="198">
        <f>((1/60)*(F6*F40))*(60/(F43+((60/F24)*2)))</f>
        <v>746.66666666666663</v>
      </c>
      <c r="G9" s="198">
        <f>(G6*G24)/60</f>
        <v>1281</v>
      </c>
      <c r="H9" s="198" t="s">
        <v>26</v>
      </c>
      <c r="I9" s="198"/>
      <c r="J9" s="198"/>
      <c r="K9" s="198"/>
      <c r="L9" s="198"/>
      <c r="M9" s="198"/>
      <c r="N9" s="198"/>
      <c r="O9" s="198"/>
    </row>
    <row r="10" spans="1:15" ht="15.75" customHeight="1" x14ac:dyDescent="0.2">
      <c r="A10" s="411" t="s">
        <v>272</v>
      </c>
      <c r="B10" s="403"/>
      <c r="C10" s="196" t="s">
        <v>53</v>
      </c>
      <c r="D10" s="196" t="s">
        <v>53</v>
      </c>
      <c r="E10" s="196" t="s">
        <v>53</v>
      </c>
      <c r="F10" s="196" t="s">
        <v>53</v>
      </c>
      <c r="G10" s="196" t="s">
        <v>53</v>
      </c>
      <c r="H10" s="236" t="s">
        <v>273</v>
      </c>
      <c r="I10" s="236"/>
      <c r="J10" s="236"/>
      <c r="K10" s="236"/>
      <c r="L10" s="236"/>
      <c r="M10" s="236"/>
      <c r="N10" s="236"/>
      <c r="O10" s="236"/>
    </row>
    <row r="11" spans="1:15" ht="15.75" customHeight="1" x14ac:dyDescent="0.2">
      <c r="A11" s="412" t="s">
        <v>274</v>
      </c>
      <c r="B11" s="403"/>
      <c r="C11" s="236" t="s">
        <v>53</v>
      </c>
      <c r="D11" s="236" t="s">
        <v>53</v>
      </c>
      <c r="E11" s="236" t="s">
        <v>53</v>
      </c>
      <c r="F11" s="236" t="s">
        <v>53</v>
      </c>
      <c r="G11" s="236" t="s">
        <v>53</v>
      </c>
      <c r="H11" s="198" t="s">
        <v>273</v>
      </c>
      <c r="I11" s="198"/>
      <c r="J11" s="198"/>
      <c r="K11" s="198"/>
      <c r="L11" s="198"/>
      <c r="M11" s="198"/>
      <c r="N11" s="198"/>
      <c r="O11" s="198"/>
    </row>
    <row r="12" spans="1:15" ht="15.75" customHeight="1" x14ac:dyDescent="0.2">
      <c r="A12" s="411" t="s">
        <v>275</v>
      </c>
      <c r="B12" s="403"/>
      <c r="C12" s="236">
        <f>((1/60)*(C5*C40))*(60/(C43+((60/C24)*5)))</f>
        <v>300.49411764705889</v>
      </c>
      <c r="D12" s="236">
        <f>(D5*D$24)/60</f>
        <v>514.58333333333337</v>
      </c>
      <c r="E12" s="236">
        <f>(E5*E$24)/60</f>
        <v>345.58333333333331</v>
      </c>
      <c r="F12" s="236">
        <f>((1/60)*(F5*F40))*(60/(F43+((60/F24)*2)))</f>
        <v>596.66666666666674</v>
      </c>
      <c r="G12" s="236">
        <f>(G5*G$24)/60</f>
        <v>1025</v>
      </c>
      <c r="H12" s="236">
        <f>(H5*(H$24*1.875))/60</f>
        <v>402.50000000000006</v>
      </c>
      <c r="I12" s="236"/>
      <c r="J12" s="236"/>
      <c r="K12" s="236"/>
      <c r="L12" s="236"/>
      <c r="M12" s="236"/>
      <c r="N12" s="236"/>
      <c r="O12" s="236"/>
    </row>
    <row r="13" spans="1:15" ht="15.75" customHeight="1" x14ac:dyDescent="0.2">
      <c r="A13" s="412" t="s">
        <v>276</v>
      </c>
      <c r="B13" s="403"/>
      <c r="C13" s="198">
        <f>((1/60)*(C6*C40))*(60/(C43+((60/C24)*5)))</f>
        <v>375.03529411764703</v>
      </c>
      <c r="D13" s="198">
        <f>(D6*D$24)/60</f>
        <v>643.5</v>
      </c>
      <c r="E13" s="198">
        <f>(E6*E$24)/60</f>
        <v>431.75</v>
      </c>
      <c r="F13" s="198">
        <f>((1/60)*(F6*F40))*(60/(F43+((60/F24)*2)))</f>
        <v>746.66666666666663</v>
      </c>
      <c r="G13" s="198">
        <f>(G6*G$24)/60</f>
        <v>1281</v>
      </c>
      <c r="H13" s="198">
        <f>(H6*(H$24*1.875))/60</f>
        <v>502.50000000000006</v>
      </c>
      <c r="I13" s="198"/>
      <c r="J13" s="198"/>
      <c r="K13" s="198"/>
      <c r="L13" s="198"/>
      <c r="M13" s="198"/>
      <c r="N13" s="198"/>
      <c r="O13" s="198"/>
    </row>
    <row r="14" spans="1:15" ht="15.75" customHeight="1" x14ac:dyDescent="0.2">
      <c r="A14" s="411" t="s">
        <v>277</v>
      </c>
      <c r="B14" s="403"/>
      <c r="C14" s="236"/>
      <c r="D14" s="236">
        <f>(D5*D$21)/((60*(D$21/D$24))+D$38)</f>
        <v>388.36477987421381</v>
      </c>
      <c r="E14" s="236">
        <f>(E5*E$21)/((60*(E$21/E$24))+E$38)</f>
        <v>261.64037854889591</v>
      </c>
      <c r="F14" s="236"/>
      <c r="G14" s="236">
        <f>(G5*20)/((60*(20/G$24))+G$38)</f>
        <v>585.71428571428567</v>
      </c>
      <c r="H14" s="236"/>
      <c r="I14" s="236"/>
      <c r="J14" s="236"/>
      <c r="K14" s="236"/>
      <c r="L14" s="236"/>
      <c r="M14" s="236"/>
      <c r="N14" s="236"/>
      <c r="O14" s="236"/>
    </row>
    <row r="15" spans="1:15" ht="15.75" customHeight="1" x14ac:dyDescent="0.2">
      <c r="A15" s="412" t="s">
        <v>278</v>
      </c>
      <c r="B15" s="403"/>
      <c r="C15" s="198"/>
      <c r="D15" s="198">
        <f>(D6*D$21)/((60*(D$21/D$24))+D$38)</f>
        <v>485.66037735849051</v>
      </c>
      <c r="E15" s="198">
        <f>(E6*E$21)/((60*(E$21/E$24))+E$38)</f>
        <v>326.87697160883283</v>
      </c>
      <c r="F15" s="198"/>
      <c r="G15" s="198">
        <f>(G6*20)/((60*(20/G$24))+G$38)</f>
        <v>732</v>
      </c>
      <c r="H15" s="198"/>
      <c r="I15" s="198"/>
      <c r="J15" s="198"/>
      <c r="K15" s="198"/>
      <c r="L15" s="198"/>
      <c r="M15" s="198"/>
      <c r="N15" s="198"/>
      <c r="O15" s="198"/>
    </row>
    <row r="16" spans="1:15" ht="15.75" customHeight="1" x14ac:dyDescent="0.2">
      <c r="A16" s="411" t="s">
        <v>279</v>
      </c>
      <c r="B16" s="403"/>
      <c r="C16" s="236"/>
      <c r="D16" s="236">
        <f>(D5*D$21)/((60*(D$21/D$24))+D$39)</f>
        <v>436.14917361209206</v>
      </c>
      <c r="E16" s="236">
        <f>(E5*E$21)/((60*(E$21/E$24))+E$39)</f>
        <v>293.17780134323084</v>
      </c>
      <c r="F16" s="236"/>
      <c r="G16" s="236">
        <f>(G5*20)/((60*(20/G$24))+G$39)</f>
        <v>724.38162544169609</v>
      </c>
      <c r="H16" s="236"/>
      <c r="I16" s="236"/>
      <c r="J16" s="236"/>
      <c r="K16" s="236"/>
      <c r="L16" s="236"/>
      <c r="M16" s="236"/>
      <c r="N16" s="236"/>
      <c r="O16" s="236"/>
    </row>
    <row r="17" spans="1:15" ht="15.75" customHeight="1" x14ac:dyDescent="0.2">
      <c r="A17" s="412" t="s">
        <v>280</v>
      </c>
      <c r="B17" s="403"/>
      <c r="C17" s="198"/>
      <c r="D17" s="198">
        <f>(D6*D$21)/((60*(D$21/D$24))+D$39)</f>
        <v>545.416019211753</v>
      </c>
      <c r="E17" s="198">
        <f>(E6*E$21)/((60*(E$21/E$24))+E$39)</f>
        <v>366.27783669141041</v>
      </c>
      <c r="F17" s="198"/>
      <c r="G17" s="198">
        <f>(G6*20)/((60*(20/G$24))+G$39)</f>
        <v>905.30035335689047</v>
      </c>
      <c r="H17" s="198"/>
      <c r="I17" s="198"/>
      <c r="J17" s="198"/>
      <c r="K17" s="198"/>
      <c r="L17" s="198"/>
      <c r="M17" s="198"/>
      <c r="N17" s="198"/>
      <c r="O17" s="198"/>
    </row>
    <row r="18" spans="1:15" ht="15.75" customHeight="1" x14ac:dyDescent="0.2">
      <c r="A18" s="413" t="s">
        <v>281</v>
      </c>
      <c r="B18" s="414"/>
      <c r="C18" s="283">
        <v>1</v>
      </c>
      <c r="D18" s="283">
        <v>1</v>
      </c>
      <c r="E18" s="283">
        <v>1</v>
      </c>
      <c r="F18" s="283">
        <v>1</v>
      </c>
      <c r="G18" s="283">
        <v>1</v>
      </c>
      <c r="H18" s="283">
        <v>1</v>
      </c>
      <c r="I18" s="283"/>
      <c r="J18" s="283"/>
      <c r="K18" s="283"/>
      <c r="L18" s="283"/>
      <c r="M18" s="283"/>
      <c r="N18" s="283"/>
      <c r="O18" s="283"/>
    </row>
    <row r="19" spans="1:15" ht="15.75" customHeight="1" x14ac:dyDescent="0.2">
      <c r="A19" s="415" t="s">
        <v>282</v>
      </c>
      <c r="B19" s="416"/>
      <c r="C19" s="242">
        <v>1</v>
      </c>
      <c r="D19" s="242">
        <v>1</v>
      </c>
      <c r="E19" s="242">
        <v>1</v>
      </c>
      <c r="F19" s="242">
        <v>1</v>
      </c>
      <c r="G19" s="242">
        <v>1</v>
      </c>
      <c r="H19" s="242">
        <v>1</v>
      </c>
      <c r="I19" s="242"/>
      <c r="J19" s="242"/>
      <c r="K19" s="242"/>
      <c r="L19" s="242"/>
      <c r="M19" s="242"/>
      <c r="N19" s="242"/>
      <c r="O19" s="242"/>
    </row>
    <row r="20" spans="1:15" ht="15.75" customHeight="1" x14ac:dyDescent="0.2">
      <c r="A20" s="417" t="s">
        <v>283</v>
      </c>
      <c r="B20" s="403"/>
      <c r="C20" s="50">
        <v>1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  <c r="I20" s="50"/>
      <c r="J20" s="50"/>
      <c r="K20" s="50"/>
      <c r="L20" s="50"/>
      <c r="M20" s="50"/>
      <c r="N20" s="50"/>
      <c r="O20" s="50"/>
    </row>
    <row r="21" spans="1:15" ht="15.75" customHeight="1" x14ac:dyDescent="0.2">
      <c r="A21" s="418" t="s">
        <v>15</v>
      </c>
      <c r="B21" s="403"/>
      <c r="C21" s="247">
        <v>36</v>
      </c>
      <c r="D21" s="247">
        <v>50</v>
      </c>
      <c r="E21" s="247">
        <v>20</v>
      </c>
      <c r="F21" s="247">
        <v>24</v>
      </c>
      <c r="G21" s="247" t="s">
        <v>284</v>
      </c>
      <c r="H21" s="247">
        <v>100</v>
      </c>
      <c r="I21" s="247"/>
      <c r="J21" s="247"/>
      <c r="K21" s="247"/>
      <c r="L21" s="247"/>
      <c r="M21" s="247"/>
      <c r="N21" s="247"/>
      <c r="O21" s="247"/>
    </row>
    <row r="22" spans="1:15" ht="15.75" customHeight="1" x14ac:dyDescent="0.2">
      <c r="A22" s="411" t="s">
        <v>17</v>
      </c>
      <c r="B22" s="403"/>
      <c r="C22" s="221">
        <v>360</v>
      </c>
      <c r="D22" s="221">
        <v>400</v>
      </c>
      <c r="E22" s="221">
        <v>260</v>
      </c>
      <c r="F22" s="221">
        <v>168</v>
      </c>
      <c r="G22" s="221" t="s">
        <v>285</v>
      </c>
      <c r="H22" s="221">
        <v>600</v>
      </c>
      <c r="I22" s="221"/>
      <c r="J22" s="221"/>
      <c r="K22" s="221"/>
      <c r="L22" s="221"/>
      <c r="M22" s="221"/>
      <c r="N22" s="221"/>
      <c r="O22" s="221"/>
    </row>
    <row r="23" spans="1:15" ht="15.75" customHeight="1" x14ac:dyDescent="0.2">
      <c r="A23" s="412" t="s">
        <v>19</v>
      </c>
      <c r="B23" s="403"/>
      <c r="C23" s="31">
        <v>468</v>
      </c>
      <c r="D23" s="31">
        <v>500</v>
      </c>
      <c r="E23" s="31">
        <v>340</v>
      </c>
      <c r="F23" s="31">
        <v>216</v>
      </c>
      <c r="G23" s="31" t="s">
        <v>286</v>
      </c>
      <c r="H23" s="31">
        <v>800</v>
      </c>
      <c r="I23" s="31"/>
      <c r="J23" s="31"/>
      <c r="K23" s="31"/>
      <c r="L23" s="31"/>
      <c r="M23" s="31"/>
      <c r="N23" s="31"/>
      <c r="O23" s="31"/>
    </row>
    <row r="24" spans="1:15" ht="15.75" customHeight="1" x14ac:dyDescent="0.2">
      <c r="A24" s="409" t="s">
        <v>287</v>
      </c>
      <c r="B24" s="410"/>
      <c r="C24" s="122" t="s">
        <v>288</v>
      </c>
      <c r="D24" s="122" t="s">
        <v>289</v>
      </c>
      <c r="E24" s="122" t="s">
        <v>290</v>
      </c>
      <c r="F24" s="122" t="s">
        <v>291</v>
      </c>
      <c r="G24" s="122" t="s">
        <v>292</v>
      </c>
      <c r="H24" s="122" t="s">
        <v>293</v>
      </c>
      <c r="I24" s="122"/>
      <c r="J24" s="122"/>
      <c r="K24" s="122"/>
      <c r="L24" s="122"/>
      <c r="M24" s="122"/>
      <c r="N24" s="122"/>
      <c r="O24" s="122"/>
    </row>
    <row r="25" spans="1:15" ht="15.75" customHeight="1" x14ac:dyDescent="0.2">
      <c r="A25" s="419" t="s">
        <v>37</v>
      </c>
      <c r="B25" s="403"/>
      <c r="C25" s="134">
        <v>15</v>
      </c>
      <c r="D25" s="134">
        <v>35</v>
      </c>
      <c r="E25" s="134">
        <v>60</v>
      </c>
      <c r="F25" s="134">
        <v>35</v>
      </c>
      <c r="G25" s="134">
        <v>35</v>
      </c>
      <c r="H25" s="134">
        <v>60</v>
      </c>
      <c r="I25" s="134"/>
      <c r="J25" s="134"/>
      <c r="K25" s="134"/>
      <c r="L25" s="134"/>
      <c r="M25" s="134"/>
      <c r="N25" s="134"/>
      <c r="O25" s="134"/>
    </row>
    <row r="26" spans="1:15" ht="15.75" customHeight="1" x14ac:dyDescent="0.2">
      <c r="A26" s="419" t="s">
        <v>38</v>
      </c>
      <c r="B26" s="403"/>
      <c r="C26" s="134">
        <v>7</v>
      </c>
      <c r="D26" s="134">
        <v>5</v>
      </c>
      <c r="E26" s="134">
        <v>18</v>
      </c>
      <c r="F26" s="134">
        <v>20</v>
      </c>
      <c r="G26" s="134">
        <v>5</v>
      </c>
      <c r="H26" s="134">
        <v>18</v>
      </c>
      <c r="I26" s="134"/>
      <c r="J26" s="134"/>
      <c r="K26" s="134"/>
      <c r="L26" s="134"/>
      <c r="M26" s="134"/>
      <c r="N26" s="134"/>
      <c r="O26" s="134"/>
    </row>
    <row r="27" spans="1:15" ht="15.75" customHeight="1" x14ac:dyDescent="0.2">
      <c r="A27" s="419" t="s">
        <v>39</v>
      </c>
      <c r="B27" s="403"/>
      <c r="C27" s="134">
        <v>8</v>
      </c>
      <c r="D27" s="134">
        <v>6.5</v>
      </c>
      <c r="E27" s="134">
        <v>19</v>
      </c>
      <c r="F27" s="134">
        <v>20.8</v>
      </c>
      <c r="G27" s="134">
        <v>6.5</v>
      </c>
      <c r="H27" s="134">
        <v>19</v>
      </c>
      <c r="I27" s="134"/>
      <c r="J27" s="134"/>
      <c r="K27" s="134"/>
      <c r="L27" s="134"/>
      <c r="M27" s="134"/>
      <c r="N27" s="134"/>
      <c r="O27" s="134"/>
    </row>
    <row r="28" spans="1:15" ht="15.75" customHeight="1" x14ac:dyDescent="0.2">
      <c r="A28" s="419" t="s">
        <v>40</v>
      </c>
      <c r="B28" s="403"/>
      <c r="C28" s="134">
        <v>2</v>
      </c>
      <c r="D28" s="134">
        <v>2.9</v>
      </c>
      <c r="E28" s="134">
        <v>1.5</v>
      </c>
      <c r="F28" s="134">
        <v>1.25</v>
      </c>
      <c r="G28" s="134">
        <v>2.75</v>
      </c>
      <c r="H28" s="134">
        <v>1.25</v>
      </c>
      <c r="I28" s="134"/>
      <c r="J28" s="134"/>
      <c r="K28" s="134"/>
      <c r="L28" s="134"/>
      <c r="M28" s="134"/>
      <c r="N28" s="134"/>
      <c r="O28" s="134"/>
    </row>
    <row r="29" spans="1:15" ht="15.75" customHeight="1" x14ac:dyDescent="0.2">
      <c r="A29" s="419" t="s">
        <v>41</v>
      </c>
      <c r="B29" s="403"/>
      <c r="C29" s="134">
        <v>4.5</v>
      </c>
      <c r="D29" s="134">
        <v>5</v>
      </c>
      <c r="E29" s="134">
        <v>3.5</v>
      </c>
      <c r="F29" s="134">
        <v>2.5</v>
      </c>
      <c r="G29" s="134">
        <v>4.0999999999999996</v>
      </c>
      <c r="H29" s="134">
        <v>3</v>
      </c>
      <c r="I29" s="134"/>
      <c r="J29" s="134"/>
      <c r="K29" s="134"/>
      <c r="L29" s="134"/>
      <c r="M29" s="134"/>
      <c r="N29" s="134"/>
      <c r="O29" s="134"/>
    </row>
    <row r="30" spans="1:15" ht="15.75" customHeight="1" x14ac:dyDescent="0.2">
      <c r="A30" s="419" t="s">
        <v>42</v>
      </c>
      <c r="B30" s="403"/>
      <c r="C30" s="134">
        <v>0.17499999999999999</v>
      </c>
      <c r="D30" s="134">
        <v>0.35</v>
      </c>
      <c r="E30" s="134">
        <v>0.1</v>
      </c>
      <c r="F30" s="134">
        <v>0.57499999999999996</v>
      </c>
      <c r="G30" s="134" t="s">
        <v>294</v>
      </c>
      <c r="H30" s="134">
        <v>3.5999999999999997E-2</v>
      </c>
      <c r="I30" s="134"/>
      <c r="J30" s="134"/>
      <c r="K30" s="134"/>
      <c r="L30" s="134"/>
      <c r="M30" s="134"/>
      <c r="N30" s="134"/>
      <c r="O30" s="134"/>
    </row>
    <row r="31" spans="1:15" ht="15.75" customHeight="1" x14ac:dyDescent="0.2">
      <c r="A31" s="419" t="s">
        <v>43</v>
      </c>
      <c r="B31" s="403"/>
      <c r="C31" s="134">
        <v>1.8</v>
      </c>
      <c r="D31" s="134">
        <v>4</v>
      </c>
      <c r="E31" s="134">
        <v>4</v>
      </c>
      <c r="F31" s="134">
        <v>0.5</v>
      </c>
      <c r="G31" s="134">
        <v>4</v>
      </c>
      <c r="H31" s="134">
        <v>2.5</v>
      </c>
      <c r="I31" s="134"/>
      <c r="J31" s="134"/>
      <c r="K31" s="134"/>
      <c r="L31" s="134"/>
      <c r="M31" s="134"/>
      <c r="N31" s="134"/>
      <c r="O31" s="134"/>
    </row>
    <row r="32" spans="1:15" ht="15.75" customHeight="1" x14ac:dyDescent="0.2">
      <c r="A32" s="419" t="s">
        <v>44</v>
      </c>
      <c r="B32" s="403"/>
      <c r="C32" s="134">
        <v>0.1</v>
      </c>
      <c r="D32" s="134">
        <v>0.2</v>
      </c>
      <c r="E32" s="134">
        <v>0.2</v>
      </c>
      <c r="F32" s="134">
        <v>0.15</v>
      </c>
      <c r="G32" s="134">
        <v>0.2</v>
      </c>
      <c r="H32" s="134">
        <v>0.25</v>
      </c>
      <c r="I32" s="134"/>
      <c r="J32" s="134"/>
      <c r="K32" s="134"/>
      <c r="L32" s="134"/>
      <c r="M32" s="134"/>
      <c r="N32" s="134"/>
      <c r="O32" s="134"/>
    </row>
    <row r="33" spans="1:15" ht="15.75" customHeight="1" x14ac:dyDescent="0.2">
      <c r="A33" s="419" t="s">
        <v>119</v>
      </c>
      <c r="B33" s="403"/>
      <c r="C33" s="134">
        <v>5</v>
      </c>
      <c r="D33" s="134">
        <v>12.5</v>
      </c>
      <c r="E33" s="134">
        <v>35</v>
      </c>
      <c r="F33" s="134">
        <v>25</v>
      </c>
      <c r="G33" s="134">
        <v>15</v>
      </c>
      <c r="H33" s="134">
        <v>35</v>
      </c>
      <c r="I33" s="134"/>
      <c r="J33" s="134"/>
      <c r="K33" s="134"/>
      <c r="L33" s="134"/>
      <c r="M33" s="134"/>
      <c r="N33" s="134"/>
      <c r="O33" s="134"/>
    </row>
    <row r="34" spans="1:15" ht="15.75" customHeight="1" x14ac:dyDescent="0.2">
      <c r="A34" s="419" t="s">
        <v>46</v>
      </c>
      <c r="B34" s="403"/>
      <c r="C34" s="134">
        <v>6</v>
      </c>
      <c r="D34" s="134">
        <v>12</v>
      </c>
      <c r="E34" s="134">
        <v>37</v>
      </c>
      <c r="F34" s="134">
        <v>27</v>
      </c>
      <c r="G34" s="134">
        <v>12.5</v>
      </c>
      <c r="H34" s="134">
        <v>37</v>
      </c>
      <c r="I34" s="134"/>
      <c r="J34" s="134"/>
      <c r="K34" s="134"/>
      <c r="L34" s="134"/>
      <c r="M34" s="134"/>
      <c r="N34" s="134"/>
      <c r="O34" s="134"/>
    </row>
    <row r="35" spans="1:15" ht="15.75" customHeight="1" x14ac:dyDescent="0.2">
      <c r="A35" s="419" t="s">
        <v>47</v>
      </c>
      <c r="B35" s="403"/>
      <c r="C35" s="134">
        <v>0.75</v>
      </c>
      <c r="D35" s="134">
        <v>0.6</v>
      </c>
      <c r="E35" s="134">
        <v>0.3</v>
      </c>
      <c r="F35" s="134">
        <v>0.85</v>
      </c>
      <c r="G35" s="134">
        <v>1.6</v>
      </c>
      <c r="H35" s="134">
        <v>0.1</v>
      </c>
      <c r="I35" s="134"/>
      <c r="J35" s="134"/>
      <c r="K35" s="134"/>
      <c r="L35" s="134"/>
      <c r="M35" s="134"/>
      <c r="N35" s="134"/>
      <c r="O35" s="134"/>
    </row>
    <row r="36" spans="1:15" ht="15.75" customHeight="1" x14ac:dyDescent="0.2">
      <c r="A36" s="419" t="s">
        <v>48</v>
      </c>
      <c r="B36" s="403"/>
      <c r="C36" s="134">
        <v>1.3</v>
      </c>
      <c r="D36" s="134">
        <v>3.5</v>
      </c>
      <c r="E36" s="134">
        <v>1.2</v>
      </c>
      <c r="F36" s="134">
        <v>1.65</v>
      </c>
      <c r="G36" s="134">
        <v>3.6</v>
      </c>
      <c r="H36" s="134">
        <v>0.65</v>
      </c>
      <c r="I36" s="134"/>
      <c r="J36" s="134"/>
      <c r="K36" s="134"/>
      <c r="L36" s="134"/>
      <c r="M36" s="134"/>
      <c r="N36" s="134"/>
      <c r="O36" s="134"/>
    </row>
    <row r="37" spans="1:15" ht="15.75" customHeight="1" x14ac:dyDescent="0.2">
      <c r="A37" s="419" t="s">
        <v>49</v>
      </c>
      <c r="B37" s="403"/>
      <c r="C37" s="134">
        <v>0.26200000000000001</v>
      </c>
      <c r="D37" s="134">
        <v>0.5</v>
      </c>
      <c r="E37" s="134">
        <v>0.13100000000000001</v>
      </c>
      <c r="F37" s="134">
        <v>0.85</v>
      </c>
      <c r="G37" s="134" t="s">
        <v>295</v>
      </c>
      <c r="H37" s="134">
        <v>0.13600000000000001</v>
      </c>
      <c r="I37" s="134"/>
      <c r="J37" s="134"/>
      <c r="K37" s="134"/>
      <c r="L37" s="134"/>
      <c r="M37" s="134"/>
      <c r="N37" s="134"/>
      <c r="O37" s="134"/>
    </row>
    <row r="38" spans="1:15" ht="15.75" customHeight="1" x14ac:dyDescent="0.2">
      <c r="A38" s="420" t="s">
        <v>296</v>
      </c>
      <c r="B38" s="421"/>
      <c r="C38" s="143">
        <v>0.7</v>
      </c>
      <c r="D38" s="143">
        <v>1.5</v>
      </c>
      <c r="E38" s="143">
        <v>0.7</v>
      </c>
      <c r="F38" s="143">
        <v>0.7</v>
      </c>
      <c r="G38" s="143">
        <v>1.5</v>
      </c>
      <c r="H38" s="143">
        <v>1.5</v>
      </c>
      <c r="I38" s="143"/>
      <c r="J38" s="143"/>
      <c r="K38" s="143"/>
      <c r="L38" s="143"/>
      <c r="M38" s="143"/>
      <c r="N38" s="143"/>
      <c r="O38" s="143"/>
    </row>
    <row r="39" spans="1:15" ht="15.75" customHeight="1" x14ac:dyDescent="0.2">
      <c r="A39" s="420" t="s">
        <v>297</v>
      </c>
      <c r="B39" s="421"/>
      <c r="C39" s="143">
        <v>0.39</v>
      </c>
      <c r="D39" s="143">
        <v>0.83</v>
      </c>
      <c r="E39" s="143">
        <v>0.39</v>
      </c>
      <c r="F39" s="143">
        <v>0.39</v>
      </c>
      <c r="G39" s="143">
        <v>0.83</v>
      </c>
      <c r="H39" s="143">
        <v>0.83</v>
      </c>
      <c r="I39" s="143"/>
      <c r="J39" s="143"/>
      <c r="K39" s="143"/>
      <c r="L39" s="143"/>
      <c r="M39" s="143"/>
      <c r="N39" s="143"/>
      <c r="O39" s="143"/>
    </row>
    <row r="40" spans="1:15" ht="15.75" customHeight="1" x14ac:dyDescent="0.2">
      <c r="A40" s="418" t="s">
        <v>298</v>
      </c>
      <c r="B40" s="403"/>
      <c r="C40" s="247">
        <v>6</v>
      </c>
      <c r="D40" s="247">
        <v>1</v>
      </c>
      <c r="E40" s="247">
        <v>1</v>
      </c>
      <c r="F40" s="247">
        <v>3</v>
      </c>
      <c r="G40" s="247">
        <v>1</v>
      </c>
      <c r="H40" s="247">
        <v>1</v>
      </c>
      <c r="I40" s="247"/>
      <c r="J40" s="247"/>
      <c r="K40" s="247"/>
      <c r="L40" s="247"/>
      <c r="M40" s="247"/>
      <c r="N40" s="247"/>
      <c r="O40" s="247"/>
    </row>
    <row r="41" spans="1:15" ht="15.75" customHeight="1" x14ac:dyDescent="0.2">
      <c r="A41" s="419" t="s">
        <v>50</v>
      </c>
      <c r="B41" s="403"/>
      <c r="C41" s="134">
        <v>28</v>
      </c>
      <c r="D41" s="134">
        <v>25</v>
      </c>
      <c r="E41" s="134">
        <v>25</v>
      </c>
      <c r="F41" s="134">
        <v>25</v>
      </c>
      <c r="G41" s="134">
        <v>25</v>
      </c>
      <c r="H41" s="134">
        <v>50</v>
      </c>
      <c r="I41" s="134"/>
      <c r="J41" s="134"/>
      <c r="K41" s="134"/>
      <c r="L41" s="134"/>
      <c r="M41" s="134"/>
      <c r="N41" s="134"/>
      <c r="O41" s="134"/>
    </row>
    <row r="42" spans="1:15" ht="15.75" customHeight="1" x14ac:dyDescent="0.2">
      <c r="A42" s="419" t="s">
        <v>51</v>
      </c>
      <c r="B42" s="403"/>
      <c r="C42" s="134">
        <v>72</v>
      </c>
      <c r="D42" s="134">
        <v>75</v>
      </c>
      <c r="E42" s="134">
        <v>40</v>
      </c>
      <c r="F42" s="134">
        <v>60</v>
      </c>
      <c r="G42" s="134">
        <v>100</v>
      </c>
      <c r="H42" s="134">
        <v>50</v>
      </c>
      <c r="I42" s="134"/>
      <c r="J42" s="134"/>
      <c r="K42" s="134"/>
      <c r="L42" s="134"/>
      <c r="M42" s="134"/>
      <c r="N42" s="134"/>
      <c r="O42" s="134"/>
    </row>
    <row r="43" spans="1:15" ht="15.75" customHeight="1" x14ac:dyDescent="0.2">
      <c r="A43" s="420" t="s">
        <v>299</v>
      </c>
      <c r="B43" s="421"/>
      <c r="C43" s="143">
        <v>0.5</v>
      </c>
      <c r="D43" s="143">
        <v>0.1</v>
      </c>
      <c r="E43" s="143" t="s">
        <v>53</v>
      </c>
      <c r="F43" s="143">
        <v>0.15</v>
      </c>
      <c r="G43" s="143">
        <v>0.15</v>
      </c>
      <c r="H43" s="143" t="s">
        <v>53</v>
      </c>
      <c r="I43" s="143"/>
      <c r="J43" s="143"/>
      <c r="K43" s="143"/>
      <c r="L43" s="143"/>
      <c r="M43" s="143"/>
      <c r="N43" s="143"/>
      <c r="O43" s="143"/>
    </row>
    <row r="44" spans="1:15" ht="15.75" customHeight="1" x14ac:dyDescent="0.2">
      <c r="A44" s="419" t="s">
        <v>121</v>
      </c>
      <c r="B44" s="403"/>
      <c r="C44" s="134" t="s">
        <v>53</v>
      </c>
      <c r="D44" s="134" t="s">
        <v>53</v>
      </c>
      <c r="E44" s="134">
        <v>300</v>
      </c>
      <c r="F44" s="134" t="s">
        <v>53</v>
      </c>
      <c r="G44" s="134" t="s">
        <v>53</v>
      </c>
      <c r="H44" s="134" t="s">
        <v>53</v>
      </c>
      <c r="I44" s="134"/>
      <c r="J44" s="134"/>
      <c r="K44" s="134"/>
      <c r="L44" s="134"/>
      <c r="M44" s="134"/>
      <c r="N44" s="134"/>
      <c r="O44" s="134"/>
    </row>
    <row r="45" spans="1:15" ht="15.75" customHeight="1" x14ac:dyDescent="0.2">
      <c r="A45" s="419" t="s">
        <v>122</v>
      </c>
      <c r="B45" s="403"/>
      <c r="C45" s="134" t="s">
        <v>53</v>
      </c>
      <c r="D45" s="134" t="s">
        <v>53</v>
      </c>
      <c r="E45" s="134">
        <v>3000</v>
      </c>
      <c r="F45" s="134" t="s">
        <v>53</v>
      </c>
      <c r="G45" s="134" t="s">
        <v>53</v>
      </c>
      <c r="H45" s="134" t="s">
        <v>53</v>
      </c>
      <c r="I45" s="134"/>
      <c r="J45" s="134"/>
      <c r="K45" s="134"/>
      <c r="L45" s="134"/>
      <c r="M45" s="134"/>
      <c r="N45" s="134"/>
      <c r="O45" s="134"/>
    </row>
    <row r="46" spans="1:15" ht="15.75" customHeight="1" x14ac:dyDescent="0.2">
      <c r="A46" s="419" t="s">
        <v>123</v>
      </c>
      <c r="B46" s="403"/>
      <c r="C46" s="134" t="s">
        <v>53</v>
      </c>
      <c r="D46" s="134" t="s">
        <v>53</v>
      </c>
      <c r="E46" s="134">
        <v>1200</v>
      </c>
      <c r="F46" s="134" t="s">
        <v>53</v>
      </c>
      <c r="G46" s="134" t="s">
        <v>53</v>
      </c>
      <c r="H46" s="134" t="s">
        <v>53</v>
      </c>
      <c r="I46" s="134"/>
      <c r="J46" s="134"/>
      <c r="K46" s="134"/>
      <c r="L46" s="134"/>
      <c r="M46" s="134"/>
      <c r="N46" s="134"/>
      <c r="O46" s="134"/>
    </row>
    <row r="47" spans="1:15" ht="15.75" customHeight="1" x14ac:dyDescent="0.2">
      <c r="A47" s="418" t="s">
        <v>300</v>
      </c>
      <c r="B47" s="403"/>
      <c r="C47" s="247" t="s">
        <v>53</v>
      </c>
      <c r="D47" s="247" t="s">
        <v>53</v>
      </c>
      <c r="E47" s="247" t="s">
        <v>53</v>
      </c>
      <c r="F47" s="247" t="s">
        <v>53</v>
      </c>
      <c r="G47" s="247" t="s">
        <v>53</v>
      </c>
      <c r="H47" s="247" t="s">
        <v>273</v>
      </c>
      <c r="I47" s="247"/>
      <c r="J47" s="247"/>
      <c r="K47" s="247"/>
      <c r="L47" s="247"/>
      <c r="M47" s="247"/>
      <c r="N47" s="247"/>
      <c r="O47" s="247"/>
    </row>
    <row r="48" spans="1:15" ht="15.75" customHeight="1" x14ac:dyDescent="0.2">
      <c r="A48" s="418" t="s">
        <v>301</v>
      </c>
      <c r="B48" s="403"/>
      <c r="C48" s="247" t="s">
        <v>53</v>
      </c>
      <c r="D48" s="247" t="s">
        <v>53</v>
      </c>
      <c r="E48" s="247" t="s">
        <v>53</v>
      </c>
      <c r="F48" s="247" t="s">
        <v>53</v>
      </c>
      <c r="G48" s="247" t="s">
        <v>53</v>
      </c>
      <c r="H48" s="247" t="s">
        <v>53</v>
      </c>
      <c r="I48" s="247"/>
      <c r="J48" s="247"/>
      <c r="K48" s="247"/>
      <c r="L48" s="247"/>
      <c r="M48" s="247"/>
      <c r="N48" s="247"/>
      <c r="O48" s="247"/>
    </row>
    <row r="49" spans="1:15" ht="15.75" customHeight="1" x14ac:dyDescent="0.2">
      <c r="A49" s="418" t="s">
        <v>248</v>
      </c>
      <c r="B49" s="403"/>
      <c r="C49" s="247" t="s">
        <v>53</v>
      </c>
      <c r="D49" s="247" t="s">
        <v>53</v>
      </c>
      <c r="E49" s="247" t="s">
        <v>53</v>
      </c>
      <c r="F49" s="247" t="s">
        <v>53</v>
      </c>
      <c r="G49" s="247" t="s">
        <v>53</v>
      </c>
      <c r="H49" s="247" t="s">
        <v>53</v>
      </c>
      <c r="I49" s="247"/>
      <c r="J49" s="247"/>
      <c r="K49" s="247"/>
      <c r="L49" s="247"/>
      <c r="M49" s="247"/>
      <c r="N49" s="247"/>
      <c r="O49" s="247"/>
    </row>
    <row r="50" spans="1:15" ht="15.75" customHeight="1" x14ac:dyDescent="0.2">
      <c r="A50" s="418" t="s">
        <v>249</v>
      </c>
      <c r="B50" s="403"/>
      <c r="C50" s="247" t="s">
        <v>53</v>
      </c>
      <c r="D50" s="247" t="s">
        <v>53</v>
      </c>
      <c r="E50" s="247" t="s">
        <v>53</v>
      </c>
      <c r="F50" s="247" t="s">
        <v>53</v>
      </c>
      <c r="G50" s="247" t="s">
        <v>53</v>
      </c>
      <c r="H50" s="247" t="s">
        <v>53</v>
      </c>
      <c r="I50" s="247"/>
      <c r="J50" s="247"/>
      <c r="K50" s="247"/>
      <c r="L50" s="247"/>
      <c r="M50" s="247"/>
      <c r="N50" s="247"/>
      <c r="O50" s="247"/>
    </row>
    <row r="51" spans="1:15" ht="15.75" customHeight="1" x14ac:dyDescent="0.2">
      <c r="A51" s="418" t="s">
        <v>247</v>
      </c>
      <c r="B51" s="403"/>
      <c r="C51" s="247" t="s">
        <v>53</v>
      </c>
      <c r="D51" s="247" t="s">
        <v>53</v>
      </c>
      <c r="E51" s="247" t="s">
        <v>53</v>
      </c>
      <c r="F51" s="247" t="s">
        <v>53</v>
      </c>
      <c r="G51" s="247" t="s">
        <v>53</v>
      </c>
      <c r="H51" s="247" t="s">
        <v>53</v>
      </c>
      <c r="I51" s="247"/>
      <c r="J51" s="247"/>
      <c r="K51" s="247"/>
      <c r="L51" s="247"/>
      <c r="M51" s="247"/>
      <c r="N51" s="247"/>
      <c r="O51" s="247"/>
    </row>
    <row r="52" spans="1:15" ht="15.75" customHeight="1" x14ac:dyDescent="0.2">
      <c r="A52" s="403"/>
      <c r="B52" s="403"/>
    </row>
    <row r="53" spans="1:15" ht="15.75" customHeight="1" x14ac:dyDescent="0.2">
      <c r="A53" s="422" t="s">
        <v>80</v>
      </c>
      <c r="B53" s="403"/>
      <c r="C53" s="31" t="s">
        <v>81</v>
      </c>
      <c r="D53" s="248" t="s">
        <v>82</v>
      </c>
      <c r="E53" s="31" t="s">
        <v>83</v>
      </c>
      <c r="F53" s="248" t="s">
        <v>84</v>
      </c>
      <c r="G53" s="31" t="s">
        <v>85</v>
      </c>
    </row>
    <row r="54" spans="1:15" ht="15.75" customHeight="1" x14ac:dyDescent="0.2">
      <c r="A54" s="423" t="s">
        <v>86</v>
      </c>
      <c r="B54" s="29" t="s">
        <v>87</v>
      </c>
      <c r="C54" s="221">
        <v>0.15</v>
      </c>
      <c r="D54" s="31">
        <v>0.2</v>
      </c>
      <c r="E54" s="221">
        <v>0.25</v>
      </c>
      <c r="F54" s="31">
        <v>0.3</v>
      </c>
      <c r="G54" s="221">
        <v>0.35</v>
      </c>
    </row>
    <row r="55" spans="1:15" ht="15.75" customHeight="1" x14ac:dyDescent="0.2">
      <c r="A55" s="403"/>
      <c r="B55" s="29" t="s">
        <v>88</v>
      </c>
      <c r="C55" s="221">
        <v>0.15</v>
      </c>
      <c r="D55" s="31">
        <v>0.2</v>
      </c>
      <c r="E55" s="221">
        <v>0.25</v>
      </c>
      <c r="F55" s="31">
        <v>0.3</v>
      </c>
      <c r="G55" s="221">
        <v>0.35</v>
      </c>
    </row>
    <row r="56" spans="1:15" ht="15.75" customHeight="1" x14ac:dyDescent="0.2">
      <c r="A56" s="403"/>
      <c r="B56" s="29" t="s">
        <v>89</v>
      </c>
      <c r="C56" s="221">
        <v>-0.6</v>
      </c>
      <c r="D56" s="31">
        <v>-0.56999999999999995</v>
      </c>
      <c r="E56" s="221">
        <v>-0.74</v>
      </c>
      <c r="F56" s="31">
        <v>-0.81</v>
      </c>
      <c r="G56" s="221">
        <v>-0.9</v>
      </c>
    </row>
    <row r="57" spans="1:15" ht="15.75" customHeight="1" x14ac:dyDescent="0.2">
      <c r="A57" s="187" t="s">
        <v>90</v>
      </c>
      <c r="B57" s="187" t="s">
        <v>91</v>
      </c>
      <c r="C57" s="134">
        <v>0.25</v>
      </c>
      <c r="D57" s="221">
        <v>0.3</v>
      </c>
      <c r="E57" s="134">
        <v>0.35</v>
      </c>
      <c r="F57" s="221">
        <v>0.4</v>
      </c>
      <c r="G57" s="134">
        <v>0.45</v>
      </c>
    </row>
    <row r="58" spans="1:15" ht="15.75" customHeight="1" x14ac:dyDescent="0.2">
      <c r="A58" s="29" t="s">
        <v>92</v>
      </c>
      <c r="B58" s="29" t="s">
        <v>93</v>
      </c>
      <c r="C58" s="221">
        <v>0.15</v>
      </c>
      <c r="D58" s="31">
        <v>0.17499999999999999</v>
      </c>
      <c r="E58" s="221">
        <v>0.2</v>
      </c>
      <c r="F58" s="31">
        <v>0.22500000000000001</v>
      </c>
      <c r="G58" s="221">
        <v>0.25</v>
      </c>
    </row>
    <row r="59" spans="1:15" ht="15.75" customHeight="1" x14ac:dyDescent="0.2">
      <c r="A59" s="187" t="s">
        <v>170</v>
      </c>
      <c r="B59" s="187" t="s">
        <v>132</v>
      </c>
      <c r="C59" s="134">
        <v>0.4</v>
      </c>
      <c r="D59" s="221">
        <v>0.5</v>
      </c>
      <c r="E59" s="134">
        <v>0.6</v>
      </c>
      <c r="F59" s="221">
        <v>0.7</v>
      </c>
      <c r="G59" s="134">
        <v>0.8</v>
      </c>
    </row>
    <row r="60" spans="1:15" ht="15.75" customHeight="1" x14ac:dyDescent="0.2">
      <c r="A60" s="29" t="s">
        <v>96</v>
      </c>
      <c r="B60" s="29" t="s">
        <v>97</v>
      </c>
      <c r="C60" s="221">
        <v>-0.5</v>
      </c>
      <c r="D60" s="31">
        <v>-0.6</v>
      </c>
      <c r="E60" s="221">
        <v>-0.7</v>
      </c>
      <c r="F60" s="31">
        <v>-0.8</v>
      </c>
      <c r="G60" s="221">
        <v>-0.9</v>
      </c>
    </row>
    <row r="61" spans="1:15" ht="15.75" customHeight="1" x14ac:dyDescent="0.2">
      <c r="A61" s="187" t="s">
        <v>98</v>
      </c>
      <c r="B61" s="187" t="s">
        <v>99</v>
      </c>
      <c r="C61" s="134">
        <v>-0.3</v>
      </c>
      <c r="D61" s="221">
        <v>-0.4</v>
      </c>
      <c r="E61" s="134">
        <v>-0.5</v>
      </c>
      <c r="F61" s="221">
        <v>-0.6</v>
      </c>
      <c r="G61" s="134">
        <v>-0.7</v>
      </c>
    </row>
    <row r="62" spans="1:15" ht="15.75" customHeight="1" x14ac:dyDescent="0.2">
      <c r="A62" s="423" t="s">
        <v>100</v>
      </c>
      <c r="B62" s="29" t="s">
        <v>101</v>
      </c>
      <c r="C62" s="221">
        <v>0.25</v>
      </c>
      <c r="D62" s="31">
        <v>0.35</v>
      </c>
      <c r="E62" s="221">
        <v>0.45</v>
      </c>
      <c r="F62" s="31">
        <v>0.55000000000000004</v>
      </c>
      <c r="G62" s="221">
        <v>0.65</v>
      </c>
    </row>
    <row r="63" spans="1:15" ht="15.75" customHeight="1" x14ac:dyDescent="0.2">
      <c r="A63" s="403"/>
      <c r="B63" s="29" t="s">
        <v>102</v>
      </c>
      <c r="C63" s="221">
        <v>-0.6</v>
      </c>
      <c r="D63" s="31">
        <v>-0.55000000000000004</v>
      </c>
      <c r="E63" s="221">
        <v>-0.5</v>
      </c>
      <c r="F63" s="31">
        <v>-0.45</v>
      </c>
      <c r="G63" s="221">
        <v>-0.4</v>
      </c>
    </row>
    <row r="64" spans="1:15" ht="15.75" customHeight="1" x14ac:dyDescent="0.2">
      <c r="A64" s="403"/>
      <c r="B64" s="29" t="s">
        <v>103</v>
      </c>
      <c r="C64" s="221">
        <v>0.5</v>
      </c>
      <c r="D64" s="31">
        <v>0.6</v>
      </c>
      <c r="E64" s="221">
        <v>0.7</v>
      </c>
      <c r="F64" s="31">
        <v>0.8</v>
      </c>
      <c r="G64" s="221">
        <v>0.9</v>
      </c>
    </row>
    <row r="65" spans="1:15" ht="15.75" customHeight="1" x14ac:dyDescent="0.2">
      <c r="A65" s="403"/>
      <c r="B65" s="403"/>
    </row>
    <row r="66" spans="1:15" ht="15.75" customHeight="1" x14ac:dyDescent="0.2">
      <c r="A66" s="424"/>
      <c r="B66" s="425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</row>
    <row r="67" spans="1:15" ht="15.75" customHeight="1" x14ac:dyDescent="0.2">
      <c r="A67" s="402" t="s">
        <v>104</v>
      </c>
      <c r="B67" s="403"/>
      <c r="C67" s="246" t="s">
        <v>105</v>
      </c>
      <c r="D67" s="246" t="s">
        <v>106</v>
      </c>
      <c r="E67" s="246" t="s">
        <v>108</v>
      </c>
      <c r="F67" s="246" t="s">
        <v>112</v>
      </c>
      <c r="G67" s="246" t="s">
        <v>113</v>
      </c>
      <c r="H67" s="246" t="s">
        <v>114</v>
      </c>
      <c r="I67" s="246" t="s">
        <v>107</v>
      </c>
      <c r="J67" s="246" t="s">
        <v>115</v>
      </c>
      <c r="K67" s="246" t="s">
        <v>109</v>
      </c>
      <c r="L67" s="246"/>
      <c r="M67" s="246"/>
      <c r="N67" s="246"/>
      <c r="O67" s="246"/>
    </row>
    <row r="68" spans="1:15" ht="112.5" customHeight="1" x14ac:dyDescent="0.2">
      <c r="A68" s="403"/>
      <c r="B68" s="403"/>
    </row>
    <row r="69" spans="1:15" ht="15.75" customHeight="1" x14ac:dyDescent="0.2">
      <c r="A69" s="404" t="s">
        <v>9</v>
      </c>
      <c r="B69" s="403"/>
      <c r="C69" s="52">
        <v>0.5</v>
      </c>
      <c r="D69" s="52">
        <v>0.6</v>
      </c>
      <c r="E69" s="52">
        <v>1</v>
      </c>
      <c r="F69" s="52">
        <v>1.25</v>
      </c>
      <c r="G69" s="52">
        <v>1.1000000000000001</v>
      </c>
      <c r="H69" s="52">
        <v>1.1000000000000001</v>
      </c>
      <c r="I69" s="52">
        <v>1.1000000000000001</v>
      </c>
      <c r="J69" s="52">
        <v>0.6</v>
      </c>
      <c r="K69" s="52">
        <v>0.5</v>
      </c>
      <c r="L69" s="52"/>
      <c r="M69" s="52"/>
      <c r="N69" s="52"/>
      <c r="O69" s="52"/>
    </row>
    <row r="70" spans="1:15" ht="15.75" customHeight="1" x14ac:dyDescent="0.2">
      <c r="A70" s="405" t="s">
        <v>10</v>
      </c>
      <c r="B70" s="403"/>
      <c r="C70" s="36">
        <v>0.2</v>
      </c>
      <c r="D70" s="36">
        <v>0.25</v>
      </c>
      <c r="E70" s="36">
        <v>0.5</v>
      </c>
      <c r="F70" s="36">
        <v>0.7</v>
      </c>
      <c r="G70" s="36">
        <v>0.6</v>
      </c>
      <c r="H70" s="36">
        <v>0.6</v>
      </c>
      <c r="I70" s="36">
        <v>0.6</v>
      </c>
      <c r="J70" s="36">
        <v>0.25</v>
      </c>
      <c r="K70" s="36">
        <v>0.2</v>
      </c>
      <c r="L70" s="36"/>
      <c r="M70" s="36"/>
      <c r="N70" s="36"/>
      <c r="O70" s="36"/>
    </row>
    <row r="71" spans="1:15" ht="15.75" customHeight="1" x14ac:dyDescent="0.2">
      <c r="A71" s="406" t="s">
        <v>266</v>
      </c>
      <c r="B71" s="407"/>
      <c r="C71" s="197">
        <v>58.8</v>
      </c>
      <c r="D71" s="197">
        <v>114.8</v>
      </c>
      <c r="E71" s="197">
        <v>276.10000000000002</v>
      </c>
      <c r="F71" s="197">
        <v>424.9</v>
      </c>
      <c r="G71" s="197">
        <v>375.2</v>
      </c>
      <c r="H71" s="197">
        <v>93.7</v>
      </c>
      <c r="I71" s="197">
        <v>77.2</v>
      </c>
      <c r="J71" s="197">
        <v>74.900000000000006</v>
      </c>
      <c r="K71" s="197">
        <v>420.2</v>
      </c>
      <c r="L71" s="197"/>
      <c r="M71" s="197"/>
      <c r="N71" s="197"/>
      <c r="O71" s="197"/>
    </row>
    <row r="72" spans="1:15" ht="15.75" customHeight="1" x14ac:dyDescent="0.2">
      <c r="A72" s="408" t="s">
        <v>267</v>
      </c>
      <c r="B72" s="407"/>
      <c r="C72" s="281">
        <v>73.5</v>
      </c>
      <c r="D72" s="281">
        <v>143.5</v>
      </c>
      <c r="E72" s="281">
        <v>345.1</v>
      </c>
      <c r="F72" s="281">
        <v>531.1</v>
      </c>
      <c r="G72" s="281">
        <v>469</v>
      </c>
      <c r="H72" s="281">
        <v>117.1</v>
      </c>
      <c r="I72" s="281">
        <v>96.5</v>
      </c>
      <c r="J72" s="281">
        <v>93.7</v>
      </c>
      <c r="K72" s="281">
        <v>490</v>
      </c>
      <c r="L72" s="281"/>
      <c r="M72" s="281"/>
      <c r="N72" s="281"/>
      <c r="O72" s="281"/>
    </row>
    <row r="73" spans="1:15" ht="15.75" customHeight="1" x14ac:dyDescent="0.2">
      <c r="A73" s="409" t="s">
        <v>268</v>
      </c>
      <c r="B73" s="410"/>
      <c r="C73" s="122" t="s">
        <v>269</v>
      </c>
      <c r="D73" s="122" t="s">
        <v>269</v>
      </c>
      <c r="E73" s="122" t="s">
        <v>269</v>
      </c>
      <c r="F73" s="122" t="s">
        <v>269</v>
      </c>
      <c r="G73" s="122" t="s">
        <v>269</v>
      </c>
      <c r="H73" s="122" t="s">
        <v>302</v>
      </c>
      <c r="I73" s="122" t="s">
        <v>269</v>
      </c>
      <c r="J73" s="122" t="s">
        <v>269</v>
      </c>
      <c r="K73" s="122" t="s">
        <v>269</v>
      </c>
      <c r="L73" s="122"/>
      <c r="M73" s="122"/>
      <c r="N73" s="122"/>
      <c r="O73" s="122"/>
    </row>
    <row r="74" spans="1:15" ht="15.75" customHeight="1" x14ac:dyDescent="0.2">
      <c r="A74" s="406" t="s">
        <v>303</v>
      </c>
      <c r="B74" s="407"/>
      <c r="C74" s="197">
        <f t="shared" ref="C74:H75" si="0">C71*C$73</f>
        <v>58.8</v>
      </c>
      <c r="D74" s="197">
        <f t="shared" si="0"/>
        <v>114.8</v>
      </c>
      <c r="E74" s="197">
        <f t="shared" si="0"/>
        <v>276.10000000000002</v>
      </c>
      <c r="F74" s="197">
        <f t="shared" si="0"/>
        <v>424.9</v>
      </c>
      <c r="G74" s="197">
        <f t="shared" si="0"/>
        <v>375.2</v>
      </c>
      <c r="H74" s="197">
        <f t="shared" si="0"/>
        <v>562.20000000000005</v>
      </c>
      <c r="I74" s="197">
        <f>(6*I71)*I$73</f>
        <v>463.20000000000005</v>
      </c>
      <c r="J74" s="197">
        <f>J71*J$73</f>
        <v>74.900000000000006</v>
      </c>
      <c r="K74" s="197">
        <f>K71*K$73</f>
        <v>420.2</v>
      </c>
      <c r="L74" s="197"/>
      <c r="M74" s="197"/>
      <c r="N74" s="197"/>
      <c r="O74" s="197"/>
    </row>
    <row r="75" spans="1:15" ht="15.75" customHeight="1" x14ac:dyDescent="0.2">
      <c r="A75" s="408" t="s">
        <v>304</v>
      </c>
      <c r="B75" s="407"/>
      <c r="C75" s="281">
        <f t="shared" si="0"/>
        <v>73.5</v>
      </c>
      <c r="D75" s="281">
        <f t="shared" si="0"/>
        <v>143.5</v>
      </c>
      <c r="E75" s="281">
        <f t="shared" si="0"/>
        <v>345.1</v>
      </c>
      <c r="F75" s="281">
        <f t="shared" si="0"/>
        <v>531.1</v>
      </c>
      <c r="G75" s="281">
        <f t="shared" si="0"/>
        <v>469</v>
      </c>
      <c r="H75" s="281">
        <f t="shared" si="0"/>
        <v>702.59999999999991</v>
      </c>
      <c r="I75" s="281">
        <f>(6*I72)*I$73</f>
        <v>579</v>
      </c>
      <c r="J75" s="281">
        <f>J72*J$73</f>
        <v>93.7</v>
      </c>
      <c r="K75" s="281">
        <f>K72*K$73</f>
        <v>490</v>
      </c>
      <c r="L75" s="281"/>
      <c r="M75" s="281"/>
      <c r="N75" s="281"/>
      <c r="O75" s="281"/>
    </row>
    <row r="76" spans="1:15" ht="15.75" customHeight="1" x14ac:dyDescent="0.2">
      <c r="A76" s="411" t="s">
        <v>270</v>
      </c>
      <c r="B76" s="403"/>
      <c r="C76" s="236">
        <f>(C71*C92)/60</f>
        <v>490</v>
      </c>
      <c r="D76" s="236">
        <f>(D71*D92)/60</f>
        <v>478.33333333333331</v>
      </c>
      <c r="E76" s="236">
        <f>(E71*E92)/60</f>
        <v>460.16666666666674</v>
      </c>
      <c r="F76" s="236">
        <f>(F71*F92)/60</f>
        <v>708.16666666666663</v>
      </c>
      <c r="G76" s="236">
        <f>(G71*G92)/60</f>
        <v>500.26666666666665</v>
      </c>
      <c r="H76" s="236">
        <v>702.5</v>
      </c>
      <c r="I76" s="236">
        <f>(I71*I92)/60</f>
        <v>707.66666666666663</v>
      </c>
      <c r="J76" s="236">
        <f>(J71*J92)/60</f>
        <v>499.33333333333337</v>
      </c>
      <c r="K76" s="236">
        <v>382</v>
      </c>
      <c r="L76" s="236"/>
      <c r="M76" s="236"/>
      <c r="N76" s="236"/>
      <c r="O76" s="236"/>
    </row>
    <row r="77" spans="1:15" ht="15.75" customHeight="1" x14ac:dyDescent="0.2">
      <c r="A77" s="412" t="s">
        <v>271</v>
      </c>
      <c r="B77" s="403"/>
      <c r="C77" s="198">
        <f>(C72*C92)/60</f>
        <v>612.5</v>
      </c>
      <c r="D77" s="198">
        <f>(D72*D92)/60</f>
        <v>597.91666666666663</v>
      </c>
      <c r="E77" s="198">
        <f>(E72*E92)/60</f>
        <v>575.16666666666663</v>
      </c>
      <c r="F77" s="198">
        <f>(F72*F92)/60</f>
        <v>885.16666666666663</v>
      </c>
      <c r="G77" s="198">
        <f>(G72*G92)/60</f>
        <v>625.33333333333337</v>
      </c>
      <c r="H77" s="198">
        <v>878.25</v>
      </c>
      <c r="I77" s="198">
        <f>(I72*I92)/60</f>
        <v>884.58333333333337</v>
      </c>
      <c r="J77" s="198">
        <f>(J72*J92)/60</f>
        <v>624.66666666666663</v>
      </c>
      <c r="K77" s="198">
        <v>445.45</v>
      </c>
      <c r="L77" s="198"/>
      <c r="M77" s="198"/>
      <c r="N77" s="198"/>
      <c r="O77" s="198"/>
    </row>
    <row r="78" spans="1:15" ht="15.75" customHeight="1" x14ac:dyDescent="0.2">
      <c r="A78" s="411" t="s">
        <v>272</v>
      </c>
      <c r="B78" s="403"/>
      <c r="C78" s="196" t="s">
        <v>53</v>
      </c>
      <c r="D78" s="196" t="s">
        <v>53</v>
      </c>
      <c r="E78" s="196" t="s">
        <v>53</v>
      </c>
      <c r="F78" s="196" t="s">
        <v>53</v>
      </c>
      <c r="G78" s="196" t="s">
        <v>53</v>
      </c>
      <c r="H78" s="196" t="s">
        <v>53</v>
      </c>
      <c r="I78" s="196" t="s">
        <v>53</v>
      </c>
      <c r="J78" s="196" t="s">
        <v>53</v>
      </c>
      <c r="K78" s="196" t="s">
        <v>53</v>
      </c>
      <c r="L78" s="196"/>
      <c r="M78" s="196"/>
      <c r="N78" s="196"/>
      <c r="O78" s="196"/>
    </row>
    <row r="79" spans="1:15" ht="15.75" customHeight="1" x14ac:dyDescent="0.2">
      <c r="A79" s="412" t="s">
        <v>274</v>
      </c>
      <c r="B79" s="403"/>
      <c r="C79" s="236" t="s">
        <v>53</v>
      </c>
      <c r="D79" s="236" t="s">
        <v>53</v>
      </c>
      <c r="E79" s="236" t="s">
        <v>53</v>
      </c>
      <c r="F79" s="236" t="s">
        <v>53</v>
      </c>
      <c r="G79" s="236" t="s">
        <v>53</v>
      </c>
      <c r="H79" s="236" t="s">
        <v>53</v>
      </c>
      <c r="I79" s="236" t="s">
        <v>53</v>
      </c>
      <c r="J79" s="236" t="s">
        <v>53</v>
      </c>
      <c r="K79" s="236" t="s">
        <v>53</v>
      </c>
      <c r="L79" s="236"/>
      <c r="M79" s="236"/>
      <c r="N79" s="236"/>
      <c r="O79" s="236"/>
    </row>
    <row r="80" spans="1:15" ht="15.75" customHeight="1" x14ac:dyDescent="0.2">
      <c r="A80" s="411" t="s">
        <v>275</v>
      </c>
      <c r="B80" s="403"/>
      <c r="C80" s="236">
        <f t="shared" ref="C80:H81" si="1">(C74*C$92)/60</f>
        <v>490</v>
      </c>
      <c r="D80" s="236">
        <f t="shared" si="1"/>
        <v>478.33333333333331</v>
      </c>
      <c r="E80" s="236">
        <f t="shared" si="1"/>
        <v>460.16666666666674</v>
      </c>
      <c r="F80" s="236">
        <f t="shared" si="1"/>
        <v>708.16666666666663</v>
      </c>
      <c r="G80" s="236">
        <f t="shared" si="1"/>
        <v>500.26666666666665</v>
      </c>
      <c r="H80" s="236">
        <f t="shared" si="1"/>
        <v>702.75</v>
      </c>
      <c r="I80" s="236">
        <f>(I71*I$92)/60</f>
        <v>707.66666666666663</v>
      </c>
      <c r="J80" s="236">
        <f>(J74*J$92)/60</f>
        <v>499.33333333333337</v>
      </c>
      <c r="K80" s="236"/>
      <c r="L80" s="236"/>
      <c r="M80" s="236"/>
      <c r="N80" s="236"/>
      <c r="O80" s="236"/>
    </row>
    <row r="81" spans="1:15" ht="15.75" customHeight="1" x14ac:dyDescent="0.2">
      <c r="A81" s="412" t="s">
        <v>276</v>
      </c>
      <c r="B81" s="403"/>
      <c r="C81" s="198">
        <f t="shared" si="1"/>
        <v>612.5</v>
      </c>
      <c r="D81" s="198">
        <f t="shared" si="1"/>
        <v>597.91666666666663</v>
      </c>
      <c r="E81" s="198">
        <f t="shared" si="1"/>
        <v>575.16666666666663</v>
      </c>
      <c r="F81" s="198">
        <f t="shared" si="1"/>
        <v>885.16666666666663</v>
      </c>
      <c r="G81" s="198">
        <f t="shared" si="1"/>
        <v>625.33333333333337</v>
      </c>
      <c r="H81" s="198">
        <f t="shared" si="1"/>
        <v>878.24999999999989</v>
      </c>
      <c r="I81" s="198">
        <f>(I72*I$92)/60</f>
        <v>884.58333333333337</v>
      </c>
      <c r="J81" s="198">
        <f>(J75*J$92)/60</f>
        <v>624.66666666666663</v>
      </c>
      <c r="K81" s="198"/>
      <c r="L81" s="198"/>
      <c r="M81" s="198"/>
      <c r="N81" s="198"/>
      <c r="O81" s="198"/>
    </row>
    <row r="82" spans="1:15" ht="15.75" customHeight="1" x14ac:dyDescent="0.2">
      <c r="A82" s="411" t="s">
        <v>277</v>
      </c>
      <c r="B82" s="403"/>
      <c r="C82" s="236">
        <f t="shared" ref="C82:G83" si="2">(C71*C$89)/((60*(C$89/C$92))+C$109)</f>
        <v>352.8</v>
      </c>
      <c r="D82" s="236">
        <f t="shared" si="2"/>
        <v>314.52054794520546</v>
      </c>
      <c r="E82" s="236">
        <f t="shared" si="2"/>
        <v>324.82352941176475</v>
      </c>
      <c r="F82" s="236">
        <f t="shared" si="2"/>
        <v>386.27272727272725</v>
      </c>
      <c r="G82" s="236">
        <f t="shared" si="2"/>
        <v>333.51111111111112</v>
      </c>
      <c r="H82" s="236">
        <f>((H$73*H71)*H$89)/((60*(H$89/H$92))+H$109)</f>
        <v>478.468085106383</v>
      </c>
      <c r="I82" s="236">
        <f>(I71*I$89)/((60*(I$89/I$92))+I$109)</f>
        <v>401.1968503937008</v>
      </c>
      <c r="J82" s="236">
        <f>(J71*J$89)/((60*(J$89/J$92))+J$109)</f>
        <v>352.47058823529414</v>
      </c>
      <c r="K82" s="236"/>
      <c r="L82" s="236"/>
      <c r="M82" s="236"/>
      <c r="N82" s="236"/>
      <c r="O82" s="236"/>
    </row>
    <row r="83" spans="1:15" ht="15.75" customHeight="1" x14ac:dyDescent="0.2">
      <c r="A83" s="412" t="s">
        <v>278</v>
      </c>
      <c r="B83" s="403"/>
      <c r="C83" s="198">
        <f t="shared" si="2"/>
        <v>441</v>
      </c>
      <c r="D83" s="198">
        <f t="shared" si="2"/>
        <v>393.15068493150687</v>
      </c>
      <c r="E83" s="198">
        <f t="shared" si="2"/>
        <v>406.00000000000011</v>
      </c>
      <c r="F83" s="198">
        <f t="shared" si="2"/>
        <v>482.81818181818193</v>
      </c>
      <c r="G83" s="198">
        <f t="shared" si="2"/>
        <v>416.88888888888891</v>
      </c>
      <c r="H83" s="198">
        <f>((H$73*H72)*H$89)/((60*(H$89/H$92))+H$109)</f>
        <v>597.95744680851055</v>
      </c>
      <c r="I83" s="198">
        <f>(I72*I$89)/((60*(I$89/I$92))+I$109)</f>
        <v>501.49606299212593</v>
      </c>
      <c r="J83" s="198">
        <f>(J72*J$89)/((60*(J$89/J$92))+J$109)</f>
        <v>440.94117647058829</v>
      </c>
      <c r="K83" s="198"/>
      <c r="L83" s="198"/>
      <c r="M83" s="198"/>
      <c r="N83" s="198"/>
      <c r="O83" s="198"/>
    </row>
    <row r="84" spans="1:15" ht="15.75" customHeight="1" x14ac:dyDescent="0.2">
      <c r="A84" s="411" t="s">
        <v>279</v>
      </c>
      <c r="B84" s="403"/>
      <c r="C84" s="236">
        <f t="shared" ref="C84:G85" si="3">(C71*C$89)/((60*(C$89/C$92))+C$110)</f>
        <v>402.7397260273973</v>
      </c>
      <c r="D84" s="236">
        <f t="shared" si="3"/>
        <v>370.32258064516128</v>
      </c>
      <c r="E84" s="236">
        <f t="shared" si="3"/>
        <v>373.10810810810818</v>
      </c>
      <c r="F84" s="236">
        <f t="shared" si="3"/>
        <v>482.84090909090907</v>
      </c>
      <c r="G84" s="236">
        <f t="shared" si="3"/>
        <v>390.83333333333331</v>
      </c>
      <c r="H84" s="236">
        <f>((H$73*H71)*H$89)/((60*(H$89/H$92))+H$110)</f>
        <v>556.63366336633669</v>
      </c>
      <c r="I84" s="236">
        <f>(I71*I$89)/((60*(I$89/I$92))+I$110)</f>
        <v>495.64202334630352</v>
      </c>
      <c r="J84" s="236">
        <f>(J71*J$89)/((60*(J$89/J$92))+J$110)</f>
        <v>404.86486486486496</v>
      </c>
      <c r="K84" s="236"/>
      <c r="L84" s="236"/>
      <c r="M84" s="236"/>
      <c r="N84" s="236"/>
      <c r="O84" s="236"/>
    </row>
    <row r="85" spans="1:15" ht="15.75" customHeight="1" x14ac:dyDescent="0.2">
      <c r="A85" s="412" t="s">
        <v>280</v>
      </c>
      <c r="B85" s="403"/>
      <c r="C85" s="198">
        <f t="shared" si="3"/>
        <v>503.42465753424659</v>
      </c>
      <c r="D85" s="198">
        <f t="shared" si="3"/>
        <v>462.90322580645164</v>
      </c>
      <c r="E85" s="198">
        <f t="shared" si="3"/>
        <v>466.35135135135147</v>
      </c>
      <c r="F85" s="198">
        <f t="shared" si="3"/>
        <v>603.52272727272737</v>
      </c>
      <c r="G85" s="198">
        <f t="shared" si="3"/>
        <v>488.54166666666669</v>
      </c>
      <c r="H85" s="198">
        <f>((H$73*H72)*H$89)/((60*(H$89/H$92))+H$110)</f>
        <v>695.6435643564356</v>
      </c>
      <c r="I85" s="198">
        <f>(I72*I$89)/((60*(I$89/I$92))+I$110)</f>
        <v>619.55252918287931</v>
      </c>
      <c r="J85" s="198">
        <f>(J72*J$89)/((60*(J$89/J$92))+J$110)</f>
        <v>506.48648648648657</v>
      </c>
      <c r="K85" s="198"/>
      <c r="L85" s="198"/>
      <c r="M85" s="198"/>
      <c r="N85" s="198"/>
      <c r="O85" s="198"/>
    </row>
    <row r="86" spans="1:15" ht="15.75" customHeight="1" x14ac:dyDescent="0.2">
      <c r="A86" s="426" t="s">
        <v>281</v>
      </c>
      <c r="B86" s="403"/>
      <c r="C86" s="283">
        <v>1</v>
      </c>
      <c r="D86" s="283">
        <v>1</v>
      </c>
      <c r="E86" s="283">
        <v>1</v>
      </c>
      <c r="F86" s="283">
        <v>1</v>
      </c>
      <c r="G86" s="283">
        <v>1</v>
      </c>
      <c r="H86" s="70">
        <v>1.5</v>
      </c>
      <c r="I86" s="283">
        <v>1</v>
      </c>
      <c r="J86" s="283">
        <v>1</v>
      </c>
      <c r="K86" s="70">
        <v>5</v>
      </c>
      <c r="L86" s="244"/>
      <c r="M86" s="244"/>
      <c r="N86" s="244"/>
      <c r="O86" s="244"/>
    </row>
    <row r="87" spans="1:15" ht="15.75" customHeight="1" x14ac:dyDescent="0.2">
      <c r="A87" s="427" t="s">
        <v>282</v>
      </c>
      <c r="B87" s="403"/>
      <c r="C87" s="242">
        <v>1</v>
      </c>
      <c r="D87" s="242">
        <v>1</v>
      </c>
      <c r="E87" s="242">
        <v>1</v>
      </c>
      <c r="F87" s="242">
        <v>1</v>
      </c>
      <c r="G87" s="242">
        <v>1</v>
      </c>
      <c r="H87" s="282">
        <v>1.5</v>
      </c>
      <c r="I87" s="242">
        <v>1</v>
      </c>
      <c r="J87" s="242">
        <v>1</v>
      </c>
      <c r="K87" s="282">
        <v>5</v>
      </c>
      <c r="L87" s="131"/>
      <c r="M87" s="131"/>
      <c r="N87" s="131"/>
      <c r="O87" s="131"/>
    </row>
    <row r="88" spans="1:15" ht="15.75" customHeight="1" x14ac:dyDescent="0.2">
      <c r="A88" s="417" t="s">
        <v>283</v>
      </c>
      <c r="B88" s="403"/>
      <c r="C88" s="50">
        <v>1</v>
      </c>
      <c r="D88" s="50">
        <v>1</v>
      </c>
      <c r="E88" s="50">
        <v>1</v>
      </c>
      <c r="F88" s="50">
        <v>1</v>
      </c>
      <c r="G88" s="50">
        <v>1</v>
      </c>
      <c r="H88" s="50">
        <v>1</v>
      </c>
      <c r="I88" s="50">
        <v>1</v>
      </c>
      <c r="J88" s="50">
        <v>1</v>
      </c>
      <c r="K88" s="50">
        <v>1</v>
      </c>
      <c r="L88" s="50"/>
      <c r="M88" s="50"/>
      <c r="N88" s="50"/>
      <c r="O88" s="50"/>
    </row>
    <row r="89" spans="1:15" ht="15.75" customHeight="1" x14ac:dyDescent="0.2">
      <c r="A89" s="418" t="s">
        <v>15</v>
      </c>
      <c r="B89" s="403"/>
      <c r="C89" s="247">
        <v>15</v>
      </c>
      <c r="D89" s="247">
        <v>12</v>
      </c>
      <c r="E89" s="247">
        <v>6</v>
      </c>
      <c r="F89" s="247">
        <v>3</v>
      </c>
      <c r="G89" s="247">
        <v>4</v>
      </c>
      <c r="H89" s="247">
        <v>4</v>
      </c>
      <c r="I89" s="247">
        <v>18</v>
      </c>
      <c r="J89" s="247">
        <v>24</v>
      </c>
      <c r="K89" s="247">
        <v>3</v>
      </c>
      <c r="L89" s="247"/>
      <c r="M89" s="247"/>
      <c r="N89" s="247"/>
      <c r="O89" s="247"/>
    </row>
    <row r="90" spans="1:15" ht="15.75" customHeight="1" x14ac:dyDescent="0.2">
      <c r="A90" s="411" t="s">
        <v>17</v>
      </c>
      <c r="B90" s="403"/>
      <c r="C90" s="221">
        <v>90</v>
      </c>
      <c r="D90" s="221">
        <v>72</v>
      </c>
      <c r="E90" s="221">
        <v>30</v>
      </c>
      <c r="F90" s="221">
        <v>21</v>
      </c>
      <c r="G90" s="221">
        <v>20</v>
      </c>
      <c r="H90" s="221">
        <v>24</v>
      </c>
      <c r="I90" s="221">
        <v>72</v>
      </c>
      <c r="J90" s="221">
        <v>192</v>
      </c>
      <c r="K90" s="221">
        <v>12</v>
      </c>
      <c r="L90" s="221"/>
      <c r="M90" s="221"/>
      <c r="N90" s="221"/>
      <c r="O90" s="221"/>
    </row>
    <row r="91" spans="1:15" ht="15.75" customHeight="1" x14ac:dyDescent="0.2">
      <c r="A91" s="412" t="s">
        <v>19</v>
      </c>
      <c r="B91" s="403"/>
      <c r="C91" s="31">
        <v>112</v>
      </c>
      <c r="D91" s="31">
        <v>90</v>
      </c>
      <c r="E91" s="31">
        <v>40</v>
      </c>
      <c r="F91" s="31">
        <v>33</v>
      </c>
      <c r="G91" s="31">
        <v>30</v>
      </c>
      <c r="H91" s="31">
        <v>36</v>
      </c>
      <c r="I91" s="31">
        <v>90</v>
      </c>
      <c r="J91" s="31">
        <v>240</v>
      </c>
      <c r="K91" s="31">
        <v>24</v>
      </c>
      <c r="L91" s="31"/>
      <c r="M91" s="31"/>
      <c r="N91" s="31"/>
      <c r="O91" s="31"/>
    </row>
    <row r="92" spans="1:15" ht="15.75" customHeight="1" x14ac:dyDescent="0.2">
      <c r="A92" s="409" t="s">
        <v>287</v>
      </c>
      <c r="B92" s="410"/>
      <c r="C92" s="122" t="s">
        <v>305</v>
      </c>
      <c r="D92" s="122" t="s">
        <v>61</v>
      </c>
      <c r="E92" s="122" t="s">
        <v>306</v>
      </c>
      <c r="F92" s="122" t="s">
        <v>306</v>
      </c>
      <c r="G92" s="122" t="s">
        <v>307</v>
      </c>
      <c r="H92" s="122" t="s">
        <v>308</v>
      </c>
      <c r="I92" s="122" t="s">
        <v>290</v>
      </c>
      <c r="J92" s="122" t="s">
        <v>309</v>
      </c>
      <c r="K92" s="122" t="s">
        <v>307</v>
      </c>
      <c r="L92" s="122"/>
      <c r="M92" s="122"/>
      <c r="N92" s="122"/>
      <c r="O92" s="122"/>
    </row>
    <row r="93" spans="1:15" ht="15.75" customHeight="1" x14ac:dyDescent="0.2">
      <c r="A93" s="419" t="s">
        <v>37</v>
      </c>
      <c r="B93" s="403"/>
      <c r="C93" s="134">
        <v>55</v>
      </c>
      <c r="D93" s="134">
        <v>50</v>
      </c>
      <c r="E93" s="134">
        <v>65</v>
      </c>
      <c r="F93" s="134">
        <v>65</v>
      </c>
      <c r="G93" s="134">
        <v>50</v>
      </c>
      <c r="H93" s="134">
        <v>65</v>
      </c>
      <c r="I93" s="134">
        <v>65</v>
      </c>
      <c r="J93" s="134">
        <v>50</v>
      </c>
      <c r="K93" s="134">
        <v>50</v>
      </c>
      <c r="L93" s="134"/>
      <c r="M93" s="134"/>
      <c r="N93" s="134"/>
      <c r="O93" s="134"/>
    </row>
    <row r="94" spans="1:15" ht="15.75" customHeight="1" x14ac:dyDescent="0.2">
      <c r="A94" s="419" t="s">
        <v>38</v>
      </c>
      <c r="B94" s="403"/>
      <c r="C94" s="134">
        <v>20</v>
      </c>
      <c r="D94" s="134">
        <v>420</v>
      </c>
      <c r="E94" s="134">
        <v>20</v>
      </c>
      <c r="F94" s="134">
        <v>20</v>
      </c>
      <c r="G94" s="134">
        <v>20</v>
      </c>
      <c r="H94" s="134">
        <v>420</v>
      </c>
      <c r="I94" s="134">
        <v>420</v>
      </c>
      <c r="J94" s="134">
        <v>10</v>
      </c>
      <c r="K94" s="134">
        <v>20</v>
      </c>
      <c r="L94" s="134"/>
      <c r="M94" s="134"/>
      <c r="N94" s="134"/>
      <c r="O94" s="134"/>
    </row>
    <row r="95" spans="1:15" ht="15.75" customHeight="1" x14ac:dyDescent="0.2">
      <c r="A95" s="419" t="s">
        <v>39</v>
      </c>
      <c r="B95" s="403"/>
      <c r="C95" s="134">
        <v>6</v>
      </c>
      <c r="D95" s="134">
        <v>260</v>
      </c>
      <c r="E95" s="134">
        <v>6</v>
      </c>
      <c r="F95" s="134">
        <v>6</v>
      </c>
      <c r="G95" s="134">
        <v>20.8</v>
      </c>
      <c r="H95" s="134">
        <v>320</v>
      </c>
      <c r="I95" s="134">
        <v>320</v>
      </c>
      <c r="J95" s="134">
        <v>6</v>
      </c>
      <c r="K95" s="134">
        <v>20.8</v>
      </c>
      <c r="L95" s="134"/>
      <c r="M95" s="134"/>
      <c r="N95" s="134"/>
      <c r="O95" s="134"/>
    </row>
    <row r="96" spans="1:15" ht="15.75" customHeight="1" x14ac:dyDescent="0.2">
      <c r="A96" s="419" t="s">
        <v>40</v>
      </c>
      <c r="B96" s="403"/>
      <c r="C96" s="134">
        <v>1</v>
      </c>
      <c r="D96" s="134">
        <v>1</v>
      </c>
      <c r="E96" s="134">
        <v>1</v>
      </c>
      <c r="F96" s="134">
        <v>1</v>
      </c>
      <c r="G96" s="134">
        <v>0.2</v>
      </c>
      <c r="H96" s="134">
        <v>3.6</v>
      </c>
      <c r="I96" s="134">
        <v>0.6</v>
      </c>
      <c r="J96" s="134">
        <v>2</v>
      </c>
      <c r="K96" s="134">
        <v>0.2</v>
      </c>
      <c r="L96" s="134"/>
      <c r="M96" s="134"/>
      <c r="N96" s="134"/>
      <c r="O96" s="134"/>
    </row>
    <row r="97" spans="1:15" ht="15.75" customHeight="1" x14ac:dyDescent="0.2">
      <c r="A97" s="419" t="s">
        <v>41</v>
      </c>
      <c r="B97" s="403"/>
      <c r="C97" s="134">
        <v>6</v>
      </c>
      <c r="D97" s="134">
        <v>3</v>
      </c>
      <c r="E97" s="134">
        <v>6</v>
      </c>
      <c r="F97" s="134">
        <v>6</v>
      </c>
      <c r="G97" s="134">
        <v>0.4</v>
      </c>
      <c r="H97" s="134">
        <v>6</v>
      </c>
      <c r="I97" s="134">
        <v>1.5</v>
      </c>
      <c r="J97" s="134">
        <v>6</v>
      </c>
      <c r="K97" s="134">
        <v>0.4</v>
      </c>
      <c r="L97" s="134"/>
      <c r="M97" s="134"/>
      <c r="N97" s="134"/>
      <c r="O97" s="134"/>
    </row>
    <row r="98" spans="1:15" ht="15.75" customHeight="1" x14ac:dyDescent="0.2">
      <c r="A98" s="419" t="s">
        <v>42</v>
      </c>
      <c r="B98" s="403"/>
      <c r="C98" s="134">
        <v>4</v>
      </c>
      <c r="D98" s="134">
        <v>0.13100000000000001</v>
      </c>
      <c r="E98" s="134">
        <v>0.26200000000000001</v>
      </c>
      <c r="F98" s="134">
        <v>0.437</v>
      </c>
      <c r="G98" s="134">
        <v>0.26200000000000001</v>
      </c>
      <c r="H98" s="134">
        <v>0.35</v>
      </c>
      <c r="I98" s="134">
        <v>0.13100000000000001</v>
      </c>
      <c r="J98" s="134">
        <v>0.4</v>
      </c>
      <c r="K98" s="134">
        <v>0.26200000000000001</v>
      </c>
      <c r="L98" s="134"/>
      <c r="M98" s="134"/>
      <c r="N98" s="134"/>
      <c r="O98" s="134"/>
    </row>
    <row r="99" spans="1:15" ht="15.75" customHeight="1" x14ac:dyDescent="0.2">
      <c r="A99" s="419" t="s">
        <v>117</v>
      </c>
      <c r="B99" s="403"/>
      <c r="C99" s="134">
        <v>1.5</v>
      </c>
      <c r="D99" s="134" t="s">
        <v>53</v>
      </c>
      <c r="E99" s="134" t="s">
        <v>53</v>
      </c>
      <c r="F99" s="134" t="s">
        <v>53</v>
      </c>
      <c r="G99" s="134" t="s">
        <v>53</v>
      </c>
      <c r="H99" s="134" t="s">
        <v>53</v>
      </c>
      <c r="I99" s="134" t="s">
        <v>53</v>
      </c>
      <c r="J99" s="134" t="s">
        <v>53</v>
      </c>
      <c r="K99" s="134" t="s">
        <v>53</v>
      </c>
      <c r="L99" s="134"/>
      <c r="M99" s="134"/>
      <c r="N99" s="134"/>
      <c r="O99" s="134"/>
    </row>
    <row r="100" spans="1:15" ht="15.75" customHeight="1" x14ac:dyDescent="0.2">
      <c r="A100" s="419" t="s">
        <v>118</v>
      </c>
      <c r="B100" s="403"/>
      <c r="C100" s="134">
        <v>25</v>
      </c>
      <c r="D100" s="134" t="s">
        <v>53</v>
      </c>
      <c r="E100" s="134" t="s">
        <v>53</v>
      </c>
      <c r="F100" s="134" t="s">
        <v>53</v>
      </c>
      <c r="G100" s="134" t="s">
        <v>53</v>
      </c>
      <c r="H100" s="134" t="s">
        <v>53</v>
      </c>
      <c r="I100" s="134" t="s">
        <v>53</v>
      </c>
      <c r="J100" s="134" t="s">
        <v>53</v>
      </c>
      <c r="K100" s="134" t="s">
        <v>53</v>
      </c>
      <c r="L100" s="134"/>
      <c r="M100" s="134"/>
      <c r="N100" s="134"/>
      <c r="O100" s="134"/>
    </row>
    <row r="101" spans="1:15" ht="15.75" customHeight="1" x14ac:dyDescent="0.2">
      <c r="A101" s="419" t="s">
        <v>43</v>
      </c>
      <c r="B101" s="403"/>
      <c r="C101" s="134" t="s">
        <v>53</v>
      </c>
      <c r="D101" s="134">
        <v>0.5</v>
      </c>
      <c r="E101" s="134">
        <v>0.5</v>
      </c>
      <c r="F101" s="134">
        <v>0.5</v>
      </c>
      <c r="G101" s="134">
        <v>0.5</v>
      </c>
      <c r="H101" s="134">
        <v>1.1000000000000001</v>
      </c>
      <c r="I101" s="134">
        <v>1.1000000000000001</v>
      </c>
      <c r="J101" s="134">
        <v>3</v>
      </c>
      <c r="K101" s="134">
        <v>0.5</v>
      </c>
      <c r="L101" s="134"/>
      <c r="M101" s="134"/>
      <c r="N101" s="134"/>
      <c r="O101" s="134"/>
    </row>
    <row r="102" spans="1:15" ht="15.75" customHeight="1" x14ac:dyDescent="0.2">
      <c r="A102" s="419" t="s">
        <v>44</v>
      </c>
      <c r="B102" s="403"/>
      <c r="C102" s="134">
        <v>0.1</v>
      </c>
      <c r="D102" s="134">
        <v>0.2</v>
      </c>
      <c r="E102" s="134">
        <v>0.2</v>
      </c>
      <c r="F102" s="134">
        <v>0.2</v>
      </c>
      <c r="G102" s="134">
        <v>0.2</v>
      </c>
      <c r="H102" s="134" t="s">
        <v>53</v>
      </c>
      <c r="I102" s="134">
        <v>0.15</v>
      </c>
      <c r="J102" s="134">
        <v>1</v>
      </c>
      <c r="K102" s="134">
        <v>0.2</v>
      </c>
      <c r="L102" s="134"/>
      <c r="M102" s="134"/>
      <c r="N102" s="134"/>
      <c r="O102" s="134"/>
    </row>
    <row r="103" spans="1:15" ht="15.75" customHeight="1" x14ac:dyDescent="0.2">
      <c r="A103" s="419" t="s">
        <v>119</v>
      </c>
      <c r="B103" s="403"/>
      <c r="C103" s="134">
        <v>12</v>
      </c>
      <c r="D103" s="134">
        <v>31</v>
      </c>
      <c r="E103" s="134">
        <v>12</v>
      </c>
      <c r="F103" s="134">
        <v>12</v>
      </c>
      <c r="G103" s="134">
        <v>10</v>
      </c>
      <c r="H103" s="134">
        <v>38</v>
      </c>
      <c r="I103" s="134">
        <v>38</v>
      </c>
      <c r="J103" s="134">
        <v>12</v>
      </c>
      <c r="K103" s="134">
        <v>10</v>
      </c>
      <c r="L103" s="134"/>
      <c r="M103" s="134"/>
      <c r="N103" s="134"/>
      <c r="O103" s="134"/>
    </row>
    <row r="104" spans="1:15" ht="15.75" customHeight="1" x14ac:dyDescent="0.2">
      <c r="A104" s="419" t="s">
        <v>46</v>
      </c>
      <c r="B104" s="403"/>
      <c r="C104" s="134">
        <v>8</v>
      </c>
      <c r="D104" s="134">
        <v>32</v>
      </c>
      <c r="E104" s="134">
        <v>8</v>
      </c>
      <c r="F104" s="134">
        <v>8</v>
      </c>
      <c r="G104" s="134">
        <v>10.4</v>
      </c>
      <c r="H104" s="134">
        <v>40</v>
      </c>
      <c r="I104" s="134">
        <v>40</v>
      </c>
      <c r="J104" s="134">
        <v>8</v>
      </c>
      <c r="K104" s="134">
        <v>10.4</v>
      </c>
      <c r="L104" s="134"/>
      <c r="M104" s="134"/>
      <c r="N104" s="134"/>
      <c r="O104" s="134"/>
    </row>
    <row r="105" spans="1:15" ht="15.75" customHeight="1" x14ac:dyDescent="0.2">
      <c r="A105" s="419" t="s">
        <v>47</v>
      </c>
      <c r="B105" s="403"/>
      <c r="C105" s="134">
        <v>0.3</v>
      </c>
      <c r="D105" s="134">
        <v>0.25</v>
      </c>
      <c r="E105" s="134">
        <v>0.3</v>
      </c>
      <c r="F105" s="134">
        <v>0.3</v>
      </c>
      <c r="G105" s="134">
        <v>0.01</v>
      </c>
      <c r="H105" s="134">
        <v>1.5</v>
      </c>
      <c r="I105" s="134">
        <v>0.35</v>
      </c>
      <c r="J105" s="134">
        <v>0.3</v>
      </c>
      <c r="K105" s="134">
        <v>0.01</v>
      </c>
      <c r="L105" s="134"/>
      <c r="M105" s="134"/>
      <c r="N105" s="134"/>
      <c r="O105" s="134"/>
    </row>
    <row r="106" spans="1:15" ht="15.75" customHeight="1" x14ac:dyDescent="0.2">
      <c r="A106" s="419" t="s">
        <v>48</v>
      </c>
      <c r="B106" s="403"/>
      <c r="C106" s="134">
        <v>1.5</v>
      </c>
      <c r="D106" s="134">
        <v>1.5</v>
      </c>
      <c r="E106" s="134">
        <v>1.5</v>
      </c>
      <c r="F106" s="134">
        <v>1.5</v>
      </c>
      <c r="G106" s="134">
        <v>0.1</v>
      </c>
      <c r="H106" s="134">
        <v>3.6</v>
      </c>
      <c r="I106" s="134">
        <v>0.75</v>
      </c>
      <c r="J106" s="134">
        <v>1.5</v>
      </c>
      <c r="K106" s="134">
        <v>0.1</v>
      </c>
      <c r="L106" s="134"/>
      <c r="M106" s="134"/>
      <c r="N106" s="134"/>
      <c r="O106" s="134"/>
    </row>
    <row r="107" spans="1:15" ht="15.75" customHeight="1" x14ac:dyDescent="0.2">
      <c r="A107" s="419" t="s">
        <v>49</v>
      </c>
      <c r="B107" s="403"/>
      <c r="C107" s="134">
        <v>1.5</v>
      </c>
      <c r="D107" s="134">
        <v>0.17499999999999999</v>
      </c>
      <c r="E107" s="134">
        <v>0.437</v>
      </c>
      <c r="F107" s="134">
        <v>0.61199999999999999</v>
      </c>
      <c r="G107" s="134">
        <v>0.35</v>
      </c>
      <c r="H107" s="134">
        <v>0.7</v>
      </c>
      <c r="I107" s="134">
        <v>0.17499999999999999</v>
      </c>
      <c r="J107" s="134">
        <v>0.6</v>
      </c>
      <c r="K107" s="134">
        <v>0.35</v>
      </c>
      <c r="L107" s="134"/>
      <c r="M107" s="134"/>
      <c r="N107" s="134"/>
      <c r="O107" s="134"/>
    </row>
    <row r="108" spans="1:15" ht="15.75" customHeight="1" x14ac:dyDescent="0.2">
      <c r="A108" s="419" t="s">
        <v>120</v>
      </c>
      <c r="B108" s="403"/>
      <c r="C108" s="134">
        <v>1.25</v>
      </c>
      <c r="D108" s="134" t="s">
        <v>53</v>
      </c>
      <c r="E108" s="134" t="s">
        <v>53</v>
      </c>
      <c r="F108" s="134" t="s">
        <v>53</v>
      </c>
      <c r="G108" s="134" t="s">
        <v>53</v>
      </c>
      <c r="H108" s="134" t="s">
        <v>53</v>
      </c>
      <c r="I108" s="134" t="s">
        <v>53</v>
      </c>
      <c r="J108" s="134" t="s">
        <v>53</v>
      </c>
      <c r="K108" s="134" t="s">
        <v>53</v>
      </c>
      <c r="L108" s="134"/>
      <c r="M108" s="134"/>
      <c r="N108" s="134"/>
      <c r="O108" s="134"/>
    </row>
    <row r="109" spans="1:15" ht="15.75" customHeight="1" x14ac:dyDescent="0.2">
      <c r="A109" s="420" t="s">
        <v>296</v>
      </c>
      <c r="B109" s="421"/>
      <c r="C109" s="143">
        <v>0.7</v>
      </c>
      <c r="D109" s="143">
        <v>1.5</v>
      </c>
      <c r="E109" s="143">
        <v>1.5</v>
      </c>
      <c r="F109" s="143">
        <v>1.5</v>
      </c>
      <c r="G109" s="143">
        <v>1.5</v>
      </c>
      <c r="H109" s="143">
        <v>1.5</v>
      </c>
      <c r="I109" s="143">
        <v>1.5</v>
      </c>
      <c r="J109" s="143">
        <v>1.5</v>
      </c>
      <c r="K109" s="143">
        <v>1.5</v>
      </c>
      <c r="L109" s="143"/>
      <c r="M109" s="143"/>
      <c r="N109" s="143"/>
      <c r="O109" s="143"/>
    </row>
    <row r="110" spans="1:15" ht="15.75" customHeight="1" x14ac:dyDescent="0.2">
      <c r="A110" s="420" t="s">
        <v>297</v>
      </c>
      <c r="B110" s="421"/>
      <c r="C110" s="143">
        <v>0.39</v>
      </c>
      <c r="D110" s="143">
        <v>0.84</v>
      </c>
      <c r="E110" s="143">
        <v>0.84</v>
      </c>
      <c r="F110" s="143">
        <v>0.84</v>
      </c>
      <c r="G110" s="143">
        <v>0.84</v>
      </c>
      <c r="H110" s="143">
        <v>0.84</v>
      </c>
      <c r="I110" s="143">
        <v>0.84</v>
      </c>
      <c r="J110" s="143">
        <v>0.84</v>
      </c>
      <c r="K110" s="143">
        <v>0.84</v>
      </c>
      <c r="L110" s="143"/>
      <c r="M110" s="143"/>
      <c r="N110" s="143"/>
      <c r="O110" s="143"/>
    </row>
    <row r="111" spans="1:15" ht="15.75" customHeight="1" x14ac:dyDescent="0.2">
      <c r="A111" s="418" t="s">
        <v>298</v>
      </c>
      <c r="B111" s="403"/>
      <c r="C111" s="247">
        <v>1</v>
      </c>
      <c r="D111" s="247">
        <v>1</v>
      </c>
      <c r="E111" s="247">
        <v>1</v>
      </c>
      <c r="F111" s="247">
        <v>1</v>
      </c>
      <c r="G111" s="247" t="s">
        <v>53</v>
      </c>
      <c r="H111" s="247">
        <v>1</v>
      </c>
      <c r="I111" s="247">
        <v>1</v>
      </c>
      <c r="J111" s="247">
        <v>1</v>
      </c>
      <c r="K111" s="247">
        <v>1</v>
      </c>
      <c r="L111" s="247"/>
      <c r="M111" s="247"/>
      <c r="N111" s="247"/>
      <c r="O111" s="247"/>
    </row>
    <row r="112" spans="1:15" ht="15.75" customHeight="1" x14ac:dyDescent="0.2">
      <c r="A112" s="419" t="s">
        <v>121</v>
      </c>
      <c r="B112" s="403"/>
      <c r="C112" s="134" t="s">
        <v>53</v>
      </c>
      <c r="D112" s="134" t="s">
        <v>53</v>
      </c>
      <c r="E112" s="134" t="s">
        <v>53</v>
      </c>
      <c r="F112" s="134" t="s">
        <v>53</v>
      </c>
      <c r="G112" s="134" t="s">
        <v>53</v>
      </c>
      <c r="H112" s="134">
        <v>300</v>
      </c>
      <c r="I112" s="134" t="s">
        <v>53</v>
      </c>
      <c r="J112" s="134" t="s">
        <v>53</v>
      </c>
      <c r="K112" s="134" t="s">
        <v>53</v>
      </c>
      <c r="L112" s="134"/>
      <c r="M112" s="134"/>
      <c r="N112" s="134"/>
      <c r="O112" s="134"/>
    </row>
    <row r="113" spans="1:15" ht="15.75" customHeight="1" x14ac:dyDescent="0.2">
      <c r="A113" s="419" t="s">
        <v>122</v>
      </c>
      <c r="B113" s="403"/>
      <c r="C113" s="134" t="s">
        <v>53</v>
      </c>
      <c r="D113" s="134" t="s">
        <v>53</v>
      </c>
      <c r="E113" s="134" t="s">
        <v>53</v>
      </c>
      <c r="F113" s="134" t="s">
        <v>53</v>
      </c>
      <c r="G113" s="134" t="s">
        <v>53</v>
      </c>
      <c r="H113" s="134">
        <v>1600</v>
      </c>
      <c r="I113" s="134" t="s">
        <v>53</v>
      </c>
      <c r="J113" s="134" t="s">
        <v>53</v>
      </c>
      <c r="K113" s="134" t="s">
        <v>53</v>
      </c>
      <c r="L113" s="134"/>
      <c r="M113" s="134"/>
      <c r="N113" s="134"/>
      <c r="O113" s="134"/>
    </row>
    <row r="114" spans="1:15" ht="15.75" customHeight="1" x14ac:dyDescent="0.2">
      <c r="A114" s="419" t="s">
        <v>123</v>
      </c>
      <c r="B114" s="403"/>
      <c r="C114" s="134" t="s">
        <v>53</v>
      </c>
      <c r="D114" s="134" t="s">
        <v>53</v>
      </c>
      <c r="E114" s="134" t="s">
        <v>53</v>
      </c>
      <c r="F114" s="134" t="s">
        <v>53</v>
      </c>
      <c r="G114" s="134" t="s">
        <v>53</v>
      </c>
      <c r="H114" s="134">
        <v>800</v>
      </c>
      <c r="I114" s="134" t="s">
        <v>53</v>
      </c>
      <c r="J114" s="134" t="s">
        <v>53</v>
      </c>
      <c r="K114" s="134" t="s">
        <v>53</v>
      </c>
      <c r="L114" s="134"/>
      <c r="M114" s="134"/>
      <c r="N114" s="134"/>
      <c r="O114" s="134"/>
    </row>
    <row r="115" spans="1:15" ht="15.75" customHeight="1" x14ac:dyDescent="0.2">
      <c r="A115" s="420" t="s">
        <v>310</v>
      </c>
      <c r="B115" s="421"/>
      <c r="C115" s="143" t="s">
        <v>53</v>
      </c>
      <c r="D115" s="143" t="s">
        <v>53</v>
      </c>
      <c r="E115" s="143" t="s">
        <v>53</v>
      </c>
      <c r="F115" s="143" t="s">
        <v>53</v>
      </c>
      <c r="G115" s="143" t="s">
        <v>53</v>
      </c>
      <c r="H115" s="143" t="s">
        <v>53</v>
      </c>
      <c r="I115" s="143">
        <v>1</v>
      </c>
      <c r="J115" s="143" t="s">
        <v>53</v>
      </c>
      <c r="K115" s="143">
        <v>1.1000000000000001</v>
      </c>
      <c r="L115" s="143"/>
      <c r="M115" s="143"/>
      <c r="N115" s="143"/>
      <c r="O115" s="143"/>
    </row>
    <row r="116" spans="1:15" ht="15.75" customHeight="1" x14ac:dyDescent="0.2">
      <c r="A116" s="420" t="s">
        <v>311</v>
      </c>
      <c r="B116" s="421"/>
      <c r="C116" s="143" t="s">
        <v>53</v>
      </c>
      <c r="D116" s="143" t="s">
        <v>53</v>
      </c>
      <c r="E116" s="143" t="s">
        <v>53</v>
      </c>
      <c r="F116" s="143" t="s">
        <v>53</v>
      </c>
      <c r="G116" s="143" t="s">
        <v>53</v>
      </c>
      <c r="H116" s="143" t="s">
        <v>53</v>
      </c>
      <c r="I116" s="143">
        <v>0</v>
      </c>
      <c r="J116" s="143" t="s">
        <v>53</v>
      </c>
      <c r="K116" s="143">
        <v>1</v>
      </c>
      <c r="L116" s="143"/>
      <c r="M116" s="143"/>
      <c r="N116" s="143"/>
      <c r="O116" s="143"/>
    </row>
    <row r="117" spans="1:15" ht="15.75" customHeight="1" x14ac:dyDescent="0.2">
      <c r="A117" s="418" t="s">
        <v>312</v>
      </c>
      <c r="B117" s="403"/>
      <c r="C117" s="247" t="s">
        <v>53</v>
      </c>
      <c r="D117" s="247" t="s">
        <v>53</v>
      </c>
      <c r="E117" s="247" t="s">
        <v>53</v>
      </c>
      <c r="F117" s="247" t="s">
        <v>53</v>
      </c>
      <c r="G117" s="247" t="s">
        <v>53</v>
      </c>
      <c r="H117" s="247" t="s">
        <v>53</v>
      </c>
      <c r="I117" s="247">
        <v>2</v>
      </c>
      <c r="J117" s="247" t="s">
        <v>53</v>
      </c>
      <c r="K117" s="247" t="s">
        <v>53</v>
      </c>
      <c r="L117" s="247"/>
      <c r="M117" s="247"/>
      <c r="N117" s="247"/>
      <c r="O117" s="247"/>
    </row>
    <row r="118" spans="1:15" ht="15.75" customHeight="1" x14ac:dyDescent="0.2">
      <c r="A118" s="418" t="s">
        <v>313</v>
      </c>
      <c r="B118" s="403"/>
      <c r="C118" s="247" t="s">
        <v>53</v>
      </c>
      <c r="D118" s="247" t="s">
        <v>53</v>
      </c>
      <c r="E118" s="247" t="s">
        <v>53</v>
      </c>
      <c r="F118" s="247" t="s">
        <v>53</v>
      </c>
      <c r="G118" s="247" t="s">
        <v>53</v>
      </c>
      <c r="H118" s="247" t="s">
        <v>53</v>
      </c>
      <c r="I118" s="247">
        <v>4</v>
      </c>
      <c r="J118" s="247" t="s">
        <v>53</v>
      </c>
      <c r="K118" s="247" t="s">
        <v>53</v>
      </c>
      <c r="L118" s="247"/>
      <c r="M118" s="247"/>
      <c r="N118" s="247"/>
      <c r="O118" s="247"/>
    </row>
    <row r="119" spans="1:15" ht="15.75" customHeight="1" x14ac:dyDescent="0.2">
      <c r="A119" s="403"/>
      <c r="B119" s="403"/>
    </row>
    <row r="120" spans="1:15" ht="15.75" customHeight="1" x14ac:dyDescent="0.2">
      <c r="A120" s="422" t="s">
        <v>80</v>
      </c>
      <c r="B120" s="403"/>
      <c r="C120" s="31" t="s">
        <v>81</v>
      </c>
      <c r="D120" s="248" t="s">
        <v>82</v>
      </c>
      <c r="E120" s="31" t="s">
        <v>83</v>
      </c>
      <c r="F120" s="248" t="s">
        <v>84</v>
      </c>
      <c r="G120" s="31" t="s">
        <v>85</v>
      </c>
    </row>
    <row r="121" spans="1:15" ht="15.75" customHeight="1" x14ac:dyDescent="0.2">
      <c r="A121" s="423" t="s">
        <v>252</v>
      </c>
      <c r="B121" s="29" t="s">
        <v>87</v>
      </c>
      <c r="C121" s="221">
        <v>0.15</v>
      </c>
      <c r="D121" s="31">
        <v>0.2</v>
      </c>
      <c r="E121" s="221">
        <v>0.25</v>
      </c>
      <c r="F121" s="31">
        <v>0.3</v>
      </c>
      <c r="G121" s="221">
        <v>0.35</v>
      </c>
    </row>
    <row r="122" spans="1:15" ht="15.75" customHeight="1" x14ac:dyDescent="0.2">
      <c r="A122" s="403"/>
      <c r="B122" s="29" t="s">
        <v>88</v>
      </c>
      <c r="C122" s="221">
        <v>0.15</v>
      </c>
      <c r="D122" s="31">
        <v>0.2</v>
      </c>
      <c r="E122" s="221">
        <v>0.25</v>
      </c>
      <c r="F122" s="31">
        <v>0.3</v>
      </c>
      <c r="G122" s="221">
        <v>0.35</v>
      </c>
    </row>
    <row r="123" spans="1:15" ht="15.75" customHeight="1" x14ac:dyDescent="0.2">
      <c r="A123" s="403"/>
      <c r="B123" s="29" t="s">
        <v>130</v>
      </c>
      <c r="C123" s="221">
        <v>-0.6</v>
      </c>
      <c r="D123" s="31">
        <v>-0.67</v>
      </c>
      <c r="E123" s="221">
        <v>-0.74</v>
      </c>
      <c r="F123" s="31">
        <v>-0.81</v>
      </c>
      <c r="G123" s="221">
        <v>-0.9</v>
      </c>
    </row>
    <row r="124" spans="1:15" ht="15.75" customHeight="1" x14ac:dyDescent="0.2">
      <c r="A124" s="187" t="s">
        <v>92</v>
      </c>
      <c r="B124" s="187" t="s">
        <v>93</v>
      </c>
      <c r="C124" s="134">
        <v>0.15</v>
      </c>
      <c r="D124" s="221">
        <v>0.17499999999999999</v>
      </c>
      <c r="E124" s="134">
        <v>0.2</v>
      </c>
      <c r="F124" s="221">
        <v>0.22500000000000001</v>
      </c>
      <c r="G124" s="134">
        <v>0.25</v>
      </c>
    </row>
    <row r="125" spans="1:15" ht="15.75" customHeight="1" x14ac:dyDescent="0.2">
      <c r="A125" s="29" t="s">
        <v>170</v>
      </c>
      <c r="B125" s="29" t="s">
        <v>132</v>
      </c>
      <c r="C125" s="221">
        <v>0.4</v>
      </c>
      <c r="D125" s="31">
        <v>0.5</v>
      </c>
      <c r="E125" s="221">
        <v>0.6</v>
      </c>
      <c r="F125" s="31">
        <v>0.7</v>
      </c>
      <c r="G125" s="221">
        <v>0.8</v>
      </c>
    </row>
    <row r="126" spans="1:15" ht="15.75" customHeight="1" x14ac:dyDescent="0.2">
      <c r="A126" s="412" t="s">
        <v>253</v>
      </c>
      <c r="B126" s="187" t="s">
        <v>101</v>
      </c>
      <c r="C126" s="134">
        <v>0.5</v>
      </c>
      <c r="D126" s="221">
        <v>0.65</v>
      </c>
      <c r="E126" s="134">
        <v>0.8</v>
      </c>
      <c r="F126" s="221">
        <v>0.95</v>
      </c>
      <c r="G126" s="134">
        <v>1.1000000000000001</v>
      </c>
    </row>
    <row r="127" spans="1:15" ht="15.75" customHeight="1" x14ac:dyDescent="0.2">
      <c r="A127" s="403"/>
      <c r="B127" s="187" t="s">
        <v>102</v>
      </c>
      <c r="C127" s="134">
        <v>-0.6</v>
      </c>
      <c r="D127" s="221">
        <v>-0.55000000000000004</v>
      </c>
      <c r="E127" s="134">
        <v>-0.5</v>
      </c>
      <c r="F127" s="221">
        <v>-0.45</v>
      </c>
      <c r="G127" s="134">
        <v>-0.4</v>
      </c>
    </row>
    <row r="128" spans="1:15" ht="15.75" customHeight="1" x14ac:dyDescent="0.2">
      <c r="A128" s="403"/>
      <c r="B128" s="187" t="s">
        <v>103</v>
      </c>
      <c r="C128" s="134">
        <v>0.25</v>
      </c>
      <c r="D128" s="221">
        <v>0.35</v>
      </c>
      <c r="E128" s="134">
        <v>0.45</v>
      </c>
      <c r="F128" s="221">
        <v>0.55000000000000004</v>
      </c>
      <c r="G128" s="134">
        <v>0.65</v>
      </c>
    </row>
    <row r="129" spans="1:15" ht="15.75" customHeight="1" x14ac:dyDescent="0.2">
      <c r="A129" s="29" t="s">
        <v>134</v>
      </c>
      <c r="B129" s="29" t="s">
        <v>135</v>
      </c>
      <c r="C129" s="221">
        <v>0.15</v>
      </c>
      <c r="D129" s="31">
        <v>0.17499999999999999</v>
      </c>
      <c r="E129" s="221">
        <v>0.2</v>
      </c>
      <c r="F129" s="31">
        <v>0.22500000000000001</v>
      </c>
      <c r="G129" s="221">
        <v>0.25</v>
      </c>
    </row>
    <row r="130" spans="1:15" ht="15.75" customHeight="1" x14ac:dyDescent="0.2">
      <c r="A130" s="187" t="s">
        <v>136</v>
      </c>
      <c r="B130" s="187" t="s">
        <v>97</v>
      </c>
      <c r="C130" s="134">
        <v>-0.3</v>
      </c>
      <c r="D130" s="221">
        <v>-0.35</v>
      </c>
      <c r="E130" s="134">
        <v>-0.4</v>
      </c>
      <c r="F130" s="221">
        <v>-0.45</v>
      </c>
      <c r="G130" s="134">
        <v>-0.5</v>
      </c>
    </row>
    <row r="131" spans="1:15" ht="15.75" customHeight="1" x14ac:dyDescent="0.2">
      <c r="A131" s="29" t="s">
        <v>137</v>
      </c>
      <c r="B131" s="29" t="s">
        <v>138</v>
      </c>
      <c r="C131" s="221">
        <v>0.2</v>
      </c>
      <c r="D131" s="31">
        <v>0.25</v>
      </c>
      <c r="E131" s="221">
        <v>0.3</v>
      </c>
      <c r="F131" s="31">
        <v>0.35</v>
      </c>
      <c r="G131" s="221">
        <v>0.4</v>
      </c>
    </row>
    <row r="132" spans="1:15" ht="15.75" customHeight="1" x14ac:dyDescent="0.2">
      <c r="A132" s="412" t="s">
        <v>314</v>
      </c>
      <c r="B132" s="187" t="s">
        <v>93</v>
      </c>
      <c r="C132" s="134">
        <v>0.2</v>
      </c>
      <c r="D132" s="221">
        <v>0.25</v>
      </c>
      <c r="E132" s="134">
        <v>0.3</v>
      </c>
      <c r="F132" s="221">
        <v>0.35</v>
      </c>
      <c r="G132" s="134">
        <v>0.4</v>
      </c>
    </row>
    <row r="133" spans="1:15" ht="15.75" customHeight="1" x14ac:dyDescent="0.2">
      <c r="A133" s="403"/>
      <c r="B133" s="187" t="s">
        <v>140</v>
      </c>
      <c r="C133" s="134">
        <v>0.5</v>
      </c>
      <c r="D133" s="221">
        <v>0.5</v>
      </c>
      <c r="E133" s="134">
        <v>0.5</v>
      </c>
      <c r="F133" s="221">
        <v>0.5</v>
      </c>
      <c r="G133" s="134">
        <v>0.5</v>
      </c>
    </row>
    <row r="134" spans="1:15" ht="15.75" customHeight="1" x14ac:dyDescent="0.2">
      <c r="A134" s="403"/>
      <c r="B134" s="403"/>
    </row>
    <row r="135" spans="1:15" ht="15.75" customHeight="1" x14ac:dyDescent="0.2">
      <c r="A135" s="424"/>
      <c r="B135" s="425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</row>
    <row r="136" spans="1:15" ht="15.75" customHeight="1" x14ac:dyDescent="0.2">
      <c r="A136" s="402" t="s">
        <v>141</v>
      </c>
      <c r="B136" s="403"/>
      <c r="C136" s="246" t="s">
        <v>142</v>
      </c>
      <c r="D136" s="246" t="s">
        <v>145</v>
      </c>
      <c r="E136" s="246" t="s">
        <v>148</v>
      </c>
      <c r="F136" s="246" t="s">
        <v>146</v>
      </c>
      <c r="G136" s="246" t="s">
        <v>151</v>
      </c>
      <c r="H136" s="246" t="s">
        <v>144</v>
      </c>
      <c r="I136" s="246" t="s">
        <v>143</v>
      </c>
      <c r="J136" s="246" t="s">
        <v>147</v>
      </c>
      <c r="K136" s="246" t="s">
        <v>155</v>
      </c>
      <c r="L136" s="246" t="s">
        <v>150</v>
      </c>
      <c r="M136" s="246" t="s">
        <v>157</v>
      </c>
      <c r="N136" s="246" t="s">
        <v>158</v>
      </c>
      <c r="O136" s="246" t="s">
        <v>156</v>
      </c>
    </row>
    <row r="137" spans="1:15" ht="112.5" customHeight="1" x14ac:dyDescent="0.2">
      <c r="A137" s="403"/>
      <c r="B137" s="403"/>
    </row>
    <row r="138" spans="1:15" ht="15.75" customHeight="1" x14ac:dyDescent="0.2">
      <c r="A138" s="404" t="s">
        <v>9</v>
      </c>
      <c r="B138" s="403"/>
      <c r="C138" s="52">
        <v>1</v>
      </c>
      <c r="D138" s="52">
        <v>1.5</v>
      </c>
      <c r="E138" s="52">
        <v>1.8</v>
      </c>
      <c r="F138" s="52">
        <v>0.5</v>
      </c>
      <c r="G138" s="52">
        <v>1.6</v>
      </c>
      <c r="H138" s="52">
        <v>1.25</v>
      </c>
      <c r="I138" s="52">
        <v>1.35</v>
      </c>
      <c r="J138" s="52">
        <v>1.75</v>
      </c>
      <c r="K138" s="52">
        <v>1.7</v>
      </c>
      <c r="L138" s="52">
        <v>2</v>
      </c>
      <c r="M138" s="52">
        <v>1.75</v>
      </c>
      <c r="N138" s="52">
        <v>2.5</v>
      </c>
      <c r="O138" s="52">
        <v>2</v>
      </c>
    </row>
    <row r="139" spans="1:15" ht="15.75" customHeight="1" x14ac:dyDescent="0.2">
      <c r="A139" s="405" t="s">
        <v>10</v>
      </c>
      <c r="B139" s="403"/>
      <c r="C139" s="36">
        <v>0.5</v>
      </c>
      <c r="D139" s="36">
        <v>0.9</v>
      </c>
      <c r="E139" s="36">
        <v>1.25</v>
      </c>
      <c r="F139" s="36">
        <v>0.5</v>
      </c>
      <c r="G139" s="36">
        <v>1.2</v>
      </c>
      <c r="H139" s="36">
        <v>0.7</v>
      </c>
      <c r="I139" s="36">
        <v>0.8</v>
      </c>
      <c r="J139" s="36">
        <v>1</v>
      </c>
      <c r="K139" s="36">
        <v>1.4</v>
      </c>
      <c r="L139" s="36">
        <v>1.4</v>
      </c>
      <c r="M139" s="36">
        <v>1.25</v>
      </c>
      <c r="N139" s="36">
        <v>2</v>
      </c>
      <c r="O139" s="36">
        <v>1.4</v>
      </c>
    </row>
    <row r="140" spans="1:15" ht="15.75" customHeight="1" x14ac:dyDescent="0.2">
      <c r="A140" s="406" t="s">
        <v>266</v>
      </c>
      <c r="B140" s="407"/>
      <c r="C140" s="197">
        <v>38.6</v>
      </c>
      <c r="D140" s="197">
        <v>103.6</v>
      </c>
      <c r="E140" s="197">
        <v>63.6</v>
      </c>
      <c r="F140" s="197">
        <v>27.4</v>
      </c>
      <c r="G140" s="197">
        <v>55.4</v>
      </c>
      <c r="H140" s="197">
        <v>68.599999999999994</v>
      </c>
      <c r="I140" s="197">
        <v>41.9</v>
      </c>
      <c r="J140" s="197">
        <v>279.2</v>
      </c>
      <c r="K140" s="197">
        <v>427.9</v>
      </c>
      <c r="L140" s="197">
        <v>144.69999999999999</v>
      </c>
      <c r="M140" s="197">
        <v>106.2</v>
      </c>
      <c r="N140" s="197">
        <v>44.4</v>
      </c>
      <c r="O140" s="197">
        <v>19.2</v>
      </c>
    </row>
    <row r="141" spans="1:15" ht="15.75" customHeight="1" x14ac:dyDescent="0.2">
      <c r="A141" s="408" t="s">
        <v>267</v>
      </c>
      <c r="B141" s="407"/>
      <c r="C141" s="281">
        <v>48.2</v>
      </c>
      <c r="D141" s="281">
        <v>129.5</v>
      </c>
      <c r="E141" s="281">
        <v>79.5</v>
      </c>
      <c r="F141" s="281">
        <v>34.200000000000003</v>
      </c>
      <c r="G141" s="281">
        <v>69.2</v>
      </c>
      <c r="H141" s="281">
        <v>85.8</v>
      </c>
      <c r="I141" s="281">
        <v>52.4</v>
      </c>
      <c r="J141" s="281">
        <v>349</v>
      </c>
      <c r="K141" s="281">
        <v>534.79999999999995</v>
      </c>
      <c r="L141" s="281">
        <v>180.9</v>
      </c>
      <c r="M141" s="281">
        <v>129.5</v>
      </c>
      <c r="N141" s="281">
        <v>55.5</v>
      </c>
      <c r="O141" s="281">
        <v>25.8</v>
      </c>
    </row>
    <row r="142" spans="1:15" ht="15.75" customHeight="1" x14ac:dyDescent="0.2">
      <c r="A142" s="409" t="s">
        <v>268</v>
      </c>
      <c r="B142" s="410"/>
      <c r="C142" s="122" t="s">
        <v>269</v>
      </c>
      <c r="D142" s="122" t="s">
        <v>269</v>
      </c>
      <c r="E142" s="122" t="s">
        <v>269</v>
      </c>
      <c r="F142" s="122" t="s">
        <v>269</v>
      </c>
      <c r="G142" s="122" t="s">
        <v>269</v>
      </c>
      <c r="H142" s="122" t="s">
        <v>269</v>
      </c>
      <c r="I142" s="122" t="s">
        <v>269</v>
      </c>
      <c r="J142" s="122" t="s">
        <v>269</v>
      </c>
      <c r="K142" s="122" t="s">
        <v>269</v>
      </c>
      <c r="L142" s="122" t="s">
        <v>269</v>
      </c>
      <c r="M142" s="122" t="s">
        <v>269</v>
      </c>
      <c r="N142" s="122" t="s">
        <v>269</v>
      </c>
      <c r="O142" s="122" t="s">
        <v>269</v>
      </c>
    </row>
    <row r="143" spans="1:15" ht="15.75" customHeight="1" x14ac:dyDescent="0.2">
      <c r="A143" s="411" t="s">
        <v>270</v>
      </c>
      <c r="B143" s="403"/>
      <c r="C143" s="236">
        <f>(C140*C159)/60</f>
        <v>321.66666666666669</v>
      </c>
      <c r="D143" s="236">
        <f>(D140*D159)/60</f>
        <v>777</v>
      </c>
      <c r="E143" s="236">
        <f>(E140*E159)/60</f>
        <v>689</v>
      </c>
      <c r="F143" s="236">
        <f>(F140*F159)/60</f>
        <v>411</v>
      </c>
      <c r="G143" s="236">
        <f>(G140*G159)/60</f>
        <v>461.66666666666669</v>
      </c>
      <c r="H143" s="236">
        <f>((1/60)*(H140*H178))*(60/(H179+((60/H159)*2)))</f>
        <v>439.57281553398064</v>
      </c>
      <c r="I143" s="236">
        <f>(I140*I159)/60</f>
        <v>419</v>
      </c>
      <c r="J143" s="236">
        <f>(J140*J159)/60</f>
        <v>232.66666666666666</v>
      </c>
      <c r="K143" s="236">
        <f>(K140*K159)/60</f>
        <v>570.5333333333333</v>
      </c>
      <c r="L143" s="236" t="s">
        <v>26</v>
      </c>
      <c r="M143" s="236">
        <f>(M140*M159)/60</f>
        <v>973.5</v>
      </c>
      <c r="N143" s="236" t="s">
        <v>26</v>
      </c>
      <c r="O143" s="236">
        <f>(O140*O159)/60</f>
        <v>256</v>
      </c>
    </row>
    <row r="144" spans="1:15" ht="15.75" customHeight="1" x14ac:dyDescent="0.2">
      <c r="A144" s="412" t="s">
        <v>271</v>
      </c>
      <c r="B144" s="403"/>
      <c r="C144" s="198">
        <f>(C141*C159)/60</f>
        <v>401.66666666666669</v>
      </c>
      <c r="D144" s="198">
        <f>(D141*D159)/60</f>
        <v>971.25</v>
      </c>
      <c r="E144" s="198">
        <f>(E141*E159)/60</f>
        <v>861.25</v>
      </c>
      <c r="F144" s="198">
        <f>(F141*F159)/60</f>
        <v>513.00000000000011</v>
      </c>
      <c r="G144" s="198">
        <f>(G141*G159)/60</f>
        <v>576.66666666666663</v>
      </c>
      <c r="H144" s="198">
        <f>((1/60)*(H141*H178))*(60/(H179+((60/H159)*2)))</f>
        <v>549.78640776699024</v>
      </c>
      <c r="I144" s="198">
        <f>(I141*I159)/60</f>
        <v>524</v>
      </c>
      <c r="J144" s="198">
        <f>(J141*J159)/60</f>
        <v>290.83333333333331</v>
      </c>
      <c r="K144" s="198">
        <f>(K141*K159)/60</f>
        <v>713.06666666666672</v>
      </c>
      <c r="L144" s="198" t="s">
        <v>26</v>
      </c>
      <c r="M144" s="198">
        <f>(M141*M159)/60</f>
        <v>1187.0833333333333</v>
      </c>
      <c r="N144" s="198" t="s">
        <v>26</v>
      </c>
      <c r="O144" s="198">
        <f>(O141*O159)/60</f>
        <v>344</v>
      </c>
    </row>
    <row r="145" spans="1:15" ht="15.75" customHeight="1" x14ac:dyDescent="0.2">
      <c r="A145" s="411" t="s">
        <v>272</v>
      </c>
      <c r="B145" s="403"/>
      <c r="C145" s="196" t="s">
        <v>53</v>
      </c>
      <c r="D145" s="196" t="s">
        <v>53</v>
      </c>
      <c r="E145" s="196" t="s">
        <v>53</v>
      </c>
      <c r="F145" s="196" t="s">
        <v>53</v>
      </c>
      <c r="G145" s="196" t="s">
        <v>53</v>
      </c>
      <c r="H145" s="196" t="s">
        <v>53</v>
      </c>
      <c r="I145" s="196" t="s">
        <v>53</v>
      </c>
      <c r="J145" s="196" t="s">
        <v>53</v>
      </c>
      <c r="K145" s="196" t="s">
        <v>53</v>
      </c>
      <c r="L145" s="110"/>
      <c r="M145" s="196" t="s">
        <v>53</v>
      </c>
      <c r="N145" s="110"/>
      <c r="O145" s="236">
        <f>((O140*(ROUNDDOWN((O$185*(O$159/60)),0)))+((O140*O$186)*(O$156-(ROUNDDOWN((O$185*(O$159/60)),0)))))/((((ROUNDDOWN((O$185*(O$159/60)),0))*60)/(O$159))+(((O$156-(ROUNDDOWN((O$185*(O$159/60)),0)))*60)/(O$159)))</f>
        <v>824.31999999999994</v>
      </c>
    </row>
    <row r="146" spans="1:15" ht="15.75" customHeight="1" x14ac:dyDescent="0.2">
      <c r="A146" s="412" t="s">
        <v>274</v>
      </c>
      <c r="B146" s="403"/>
      <c r="C146" s="236" t="s">
        <v>53</v>
      </c>
      <c r="D146" s="236" t="s">
        <v>53</v>
      </c>
      <c r="E146" s="236" t="s">
        <v>53</v>
      </c>
      <c r="F146" s="236" t="s">
        <v>53</v>
      </c>
      <c r="G146" s="236" t="s">
        <v>53</v>
      </c>
      <c r="H146" s="236" t="s">
        <v>53</v>
      </c>
      <c r="I146" s="236" t="s">
        <v>53</v>
      </c>
      <c r="J146" s="236" t="s">
        <v>53</v>
      </c>
      <c r="K146" s="236" t="s">
        <v>53</v>
      </c>
      <c r="L146" s="106"/>
      <c r="M146" s="236" t="s">
        <v>53</v>
      </c>
      <c r="N146" s="106"/>
      <c r="O146" s="198">
        <f>((O141*(ROUNDDOWN((O$185*(O$159/60)),0)))+((O141*O$186)*((1.25*O$156)-(ROUNDDOWN((O$185*(O$159/60)),0)))))/((((ROUNDDOWN((O$185*(O$159/60)),0))*60)/(O$159))+((((1.25*O$156)-(ROUNDDOWN((O$185*(O$159/60)),0)))*60)/(O$159)))</f>
        <v>1161.3440000000001</v>
      </c>
    </row>
    <row r="147" spans="1:15" ht="15.75" customHeight="1" x14ac:dyDescent="0.2">
      <c r="A147" s="411" t="s">
        <v>275</v>
      </c>
      <c r="B147" s="403"/>
      <c r="C147" s="236">
        <f t="shared" ref="C147:G148" si="4">(C140*C$159)/60</f>
        <v>321.66666666666669</v>
      </c>
      <c r="D147" s="236">
        <f t="shared" si="4"/>
        <v>777</v>
      </c>
      <c r="E147" s="236">
        <f t="shared" si="4"/>
        <v>689</v>
      </c>
      <c r="F147" s="236">
        <f t="shared" si="4"/>
        <v>411</v>
      </c>
      <c r="G147" s="236">
        <f t="shared" si="4"/>
        <v>461.66666666666669</v>
      </c>
      <c r="H147" s="236"/>
      <c r="I147" s="236">
        <f>(I140*I$159)/60</f>
        <v>419</v>
      </c>
      <c r="J147" s="236">
        <f>((8*J140)*J$159)/60</f>
        <v>1861.3333333333333</v>
      </c>
      <c r="K147" s="236">
        <f t="shared" ref="K147:M148" si="5">(K140*K$159)/60</f>
        <v>570.5333333333333</v>
      </c>
      <c r="L147" s="236">
        <f t="shared" si="5"/>
        <v>663.20833333333337</v>
      </c>
      <c r="M147" s="236">
        <f t="shared" si="5"/>
        <v>973.5</v>
      </c>
      <c r="N147" s="236">
        <f>((N$182*N140)*N$159)/60</f>
        <v>721.49999999999989</v>
      </c>
      <c r="O147" s="236">
        <f>((O$186*O140)*O$159)/60</f>
        <v>1024</v>
      </c>
    </row>
    <row r="148" spans="1:15" ht="15.75" customHeight="1" x14ac:dyDescent="0.2">
      <c r="A148" s="412" t="s">
        <v>276</v>
      </c>
      <c r="B148" s="403"/>
      <c r="C148" s="198">
        <f t="shared" si="4"/>
        <v>401.66666666666669</v>
      </c>
      <c r="D148" s="198">
        <f t="shared" si="4"/>
        <v>971.25</v>
      </c>
      <c r="E148" s="198">
        <f t="shared" si="4"/>
        <v>861.25</v>
      </c>
      <c r="F148" s="198">
        <f t="shared" si="4"/>
        <v>513.00000000000011</v>
      </c>
      <c r="G148" s="198">
        <f t="shared" si="4"/>
        <v>576.66666666666663</v>
      </c>
      <c r="H148" s="198"/>
      <c r="I148" s="198">
        <f>(I141*I$159)/60</f>
        <v>524</v>
      </c>
      <c r="J148" s="198">
        <f>((8*J141)*J$159)/60</f>
        <v>2326.6666666666665</v>
      </c>
      <c r="K148" s="198">
        <f t="shared" si="5"/>
        <v>713.06666666666672</v>
      </c>
      <c r="L148" s="198">
        <f t="shared" si="5"/>
        <v>829.125</v>
      </c>
      <c r="M148" s="198">
        <f t="shared" si="5"/>
        <v>1187.0833333333333</v>
      </c>
      <c r="N148" s="198">
        <f>((N$182*N141)*N$159)/60</f>
        <v>901.875</v>
      </c>
      <c r="O148" s="198">
        <f>((O$186*O141)*O$159)/60</f>
        <v>1376</v>
      </c>
    </row>
    <row r="149" spans="1:15" ht="15.75" customHeight="1" x14ac:dyDescent="0.2">
      <c r="A149" s="411" t="s">
        <v>277</v>
      </c>
      <c r="B149" s="403"/>
      <c r="C149" s="236">
        <f t="shared" ref="C149:G150" si="6">(C140*C$156)/((60*(C$156/C$159))+C$176)</f>
        <v>263.18181818181819</v>
      </c>
      <c r="D149" s="236">
        <f t="shared" si="6"/>
        <v>473.14938154138912</v>
      </c>
      <c r="E149" s="236">
        <f t="shared" si="6"/>
        <v>452.21513217866908</v>
      </c>
      <c r="F149" s="236">
        <f t="shared" si="6"/>
        <v>266.23481781376518</v>
      </c>
      <c r="G149" s="236">
        <f t="shared" si="6"/>
        <v>327.9492600422833</v>
      </c>
      <c r="H149" s="236"/>
      <c r="I149" s="236">
        <f t="shared" ref="I149:K150" si="7">(I140*I$156)/((60*(I$156/I$159))+I$176)</f>
        <v>328.88540031397173</v>
      </c>
      <c r="J149" s="236">
        <f t="shared" si="7"/>
        <v>145.03896103896105</v>
      </c>
      <c r="K149" s="236">
        <f t="shared" si="7"/>
        <v>384.62921348314603</v>
      </c>
      <c r="L149" s="236"/>
      <c r="M149" s="236">
        <f>(M140*M$156)/((60*(M$156/M$159))+M$176)</f>
        <v>598.00358331200414</v>
      </c>
      <c r="N149" s="236"/>
      <c r="O149" s="236"/>
    </row>
    <row r="150" spans="1:15" ht="15.75" customHeight="1" x14ac:dyDescent="0.2">
      <c r="A150" s="412" t="s">
        <v>278</v>
      </c>
      <c r="B150" s="403"/>
      <c r="C150" s="198">
        <f t="shared" si="6"/>
        <v>328.63636363636368</v>
      </c>
      <c r="D150" s="198">
        <f t="shared" si="6"/>
        <v>591.43672692673647</v>
      </c>
      <c r="E150" s="198">
        <f t="shared" si="6"/>
        <v>565.26891522333631</v>
      </c>
      <c r="F150" s="198">
        <f t="shared" si="6"/>
        <v>332.30769230769226</v>
      </c>
      <c r="G150" s="198">
        <f t="shared" si="6"/>
        <v>409.64059196617336</v>
      </c>
      <c r="H150" s="198"/>
      <c r="I150" s="198">
        <f t="shared" si="7"/>
        <v>411.30298273155415</v>
      </c>
      <c r="J150" s="198">
        <f t="shared" si="7"/>
        <v>181.2987012987013</v>
      </c>
      <c r="K150" s="198">
        <f t="shared" si="7"/>
        <v>480.71910112359546</v>
      </c>
      <c r="L150" s="198"/>
      <c r="M150" s="198">
        <f>(M141*M$156)/((60*(M$156/M$159))+M$176)</f>
        <v>729.20399283337599</v>
      </c>
      <c r="N150" s="198"/>
      <c r="O150" s="198"/>
    </row>
    <row r="151" spans="1:15" ht="15.75" customHeight="1" x14ac:dyDescent="0.2">
      <c r="A151" s="411" t="s">
        <v>279</v>
      </c>
      <c r="B151" s="403"/>
      <c r="C151" s="236">
        <f t="shared" ref="C151:G152" si="8">(C140*C$156)/((60*(C$156/C$159))+C$177)</f>
        <v>293.90862944162438</v>
      </c>
      <c r="D151" s="236">
        <f t="shared" si="8"/>
        <v>591.29607609988113</v>
      </c>
      <c r="E151" s="236">
        <f t="shared" si="8"/>
        <v>555.58293201926313</v>
      </c>
      <c r="F151" s="236">
        <f t="shared" si="8"/>
        <v>328.96448224112055</v>
      </c>
      <c r="G151" s="236">
        <f t="shared" si="8"/>
        <v>384.91315136476425</v>
      </c>
      <c r="H151" s="236"/>
      <c r="I151" s="236">
        <f t="shared" ref="I151:K152" si="9">(I140*I$156)/((60*(I$156/I$159))+I$177)</f>
        <v>369.48853615520284</v>
      </c>
      <c r="J151" s="236">
        <f t="shared" si="9"/>
        <v>182.18597063621533</v>
      </c>
      <c r="K151" s="236">
        <f t="shared" si="9"/>
        <v>467.01227830832192</v>
      </c>
      <c r="L151" s="236"/>
      <c r="M151" s="236">
        <f>(M140*M$156)/((60*(M$156/M$159))+M$177)</f>
        <v>744.78801402613965</v>
      </c>
      <c r="N151" s="236"/>
      <c r="O151" s="236"/>
    </row>
    <row r="152" spans="1:15" ht="15.75" customHeight="1" x14ac:dyDescent="0.2">
      <c r="A152" s="412" t="s">
        <v>280</v>
      </c>
      <c r="B152" s="403"/>
      <c r="C152" s="198">
        <f t="shared" si="8"/>
        <v>367.00507614213205</v>
      </c>
      <c r="D152" s="198">
        <f t="shared" si="8"/>
        <v>739.12009512485145</v>
      </c>
      <c r="E152" s="198">
        <f t="shared" si="8"/>
        <v>694.47866502407885</v>
      </c>
      <c r="F152" s="198">
        <f t="shared" si="8"/>
        <v>410.60530265132564</v>
      </c>
      <c r="G152" s="198">
        <f t="shared" si="8"/>
        <v>480.79404466501239</v>
      </c>
      <c r="H152" s="198"/>
      <c r="I152" s="198">
        <f t="shared" si="9"/>
        <v>462.08112874779545</v>
      </c>
      <c r="J152" s="198">
        <f t="shared" si="9"/>
        <v>227.73246329526918</v>
      </c>
      <c r="K152" s="198">
        <f t="shared" si="9"/>
        <v>583.68349249658934</v>
      </c>
      <c r="L152" s="198"/>
      <c r="M152" s="198">
        <f>(M141*M$156)/((60*(M$156/M$159))+M$177)</f>
        <v>908.19254064392737</v>
      </c>
      <c r="N152" s="198"/>
      <c r="O152" s="198"/>
    </row>
    <row r="153" spans="1:15" ht="15.75" customHeight="1" x14ac:dyDescent="0.2">
      <c r="A153" s="426" t="s">
        <v>281</v>
      </c>
      <c r="B153" s="403"/>
      <c r="C153" s="283">
        <v>1</v>
      </c>
      <c r="D153" s="283">
        <v>1</v>
      </c>
      <c r="E153" s="283">
        <v>1</v>
      </c>
      <c r="F153" s="283">
        <v>1</v>
      </c>
      <c r="G153" s="283">
        <v>1</v>
      </c>
      <c r="H153" s="283">
        <v>1</v>
      </c>
      <c r="I153" s="283">
        <v>1</v>
      </c>
      <c r="J153" s="283">
        <v>1</v>
      </c>
      <c r="K153" s="283">
        <v>1</v>
      </c>
      <c r="L153" s="283">
        <v>1</v>
      </c>
      <c r="M153" s="283">
        <v>1</v>
      </c>
      <c r="N153" s="70">
        <v>1.5</v>
      </c>
      <c r="O153" s="283">
        <v>1</v>
      </c>
    </row>
    <row r="154" spans="1:15" ht="15.75" customHeight="1" x14ac:dyDescent="0.2">
      <c r="A154" s="427" t="s">
        <v>282</v>
      </c>
      <c r="B154" s="403"/>
      <c r="C154" s="242">
        <v>1</v>
      </c>
      <c r="D154" s="242">
        <v>1</v>
      </c>
      <c r="E154" s="242">
        <v>1</v>
      </c>
      <c r="F154" s="242">
        <v>1</v>
      </c>
      <c r="G154" s="242">
        <v>1</v>
      </c>
      <c r="H154" s="242">
        <v>1</v>
      </c>
      <c r="I154" s="242">
        <v>1</v>
      </c>
      <c r="J154" s="242">
        <v>1</v>
      </c>
      <c r="K154" s="242">
        <v>1</v>
      </c>
      <c r="L154" s="242">
        <v>1</v>
      </c>
      <c r="M154" s="242">
        <v>1</v>
      </c>
      <c r="N154" s="282">
        <v>1.5</v>
      </c>
      <c r="O154" s="242">
        <v>1</v>
      </c>
    </row>
    <row r="155" spans="1:15" ht="15.75" customHeight="1" x14ac:dyDescent="0.2">
      <c r="A155" s="417" t="s">
        <v>283</v>
      </c>
      <c r="B155" s="403"/>
      <c r="C155" s="50">
        <v>1</v>
      </c>
      <c r="D155" s="50">
        <v>1</v>
      </c>
      <c r="E155" s="50">
        <v>1</v>
      </c>
      <c r="F155" s="50">
        <v>1</v>
      </c>
      <c r="G155" s="50">
        <v>1</v>
      </c>
      <c r="H155" s="50">
        <v>1</v>
      </c>
      <c r="I155" s="50">
        <v>1</v>
      </c>
      <c r="J155" s="50">
        <v>1</v>
      </c>
      <c r="K155" s="50">
        <v>1</v>
      </c>
      <c r="L155" s="50">
        <v>1</v>
      </c>
      <c r="M155" s="50">
        <v>1</v>
      </c>
      <c r="N155" s="166">
        <v>1.5</v>
      </c>
      <c r="O155" s="50">
        <v>1</v>
      </c>
    </row>
    <row r="156" spans="1:15" ht="15.75" customHeight="1" x14ac:dyDescent="0.2">
      <c r="A156" s="418" t="s">
        <v>15</v>
      </c>
      <c r="B156" s="403"/>
      <c r="C156" s="247">
        <v>30</v>
      </c>
      <c r="D156" s="247">
        <v>16</v>
      </c>
      <c r="E156" s="247">
        <v>60</v>
      </c>
      <c r="F156" s="247">
        <v>80</v>
      </c>
      <c r="G156" s="247">
        <v>28</v>
      </c>
      <c r="H156" s="247">
        <v>24</v>
      </c>
      <c r="I156" s="247">
        <v>50</v>
      </c>
      <c r="J156" s="247">
        <v>4</v>
      </c>
      <c r="K156" s="247">
        <v>8</v>
      </c>
      <c r="L156" s="247">
        <v>12</v>
      </c>
      <c r="M156" s="247">
        <v>20</v>
      </c>
      <c r="N156" s="247">
        <v>100</v>
      </c>
      <c r="O156" s="247">
        <v>100</v>
      </c>
    </row>
    <row r="157" spans="1:15" ht="15.75" customHeight="1" x14ac:dyDescent="0.2">
      <c r="A157" s="411" t="s">
        <v>17</v>
      </c>
      <c r="B157" s="403"/>
      <c r="C157" s="221">
        <v>210</v>
      </c>
      <c r="D157" s="221">
        <v>96</v>
      </c>
      <c r="E157" s="221">
        <v>360</v>
      </c>
      <c r="F157" s="221">
        <v>480</v>
      </c>
      <c r="G157" s="221">
        <v>308</v>
      </c>
      <c r="H157" s="221">
        <v>144</v>
      </c>
      <c r="I157" s="221">
        <v>350</v>
      </c>
      <c r="J157" s="221">
        <v>18</v>
      </c>
      <c r="K157" s="221">
        <v>40</v>
      </c>
      <c r="L157" s="221">
        <v>48</v>
      </c>
      <c r="M157" s="221">
        <v>80</v>
      </c>
      <c r="N157" s="221">
        <v>400</v>
      </c>
      <c r="O157" s="221" t="s">
        <v>53</v>
      </c>
    </row>
    <row r="158" spans="1:15" ht="15.75" customHeight="1" x14ac:dyDescent="0.2">
      <c r="A158" s="412" t="s">
        <v>19</v>
      </c>
      <c r="B158" s="403"/>
      <c r="C158" s="31">
        <v>262</v>
      </c>
      <c r="D158" s="31">
        <v>120</v>
      </c>
      <c r="E158" s="31">
        <v>480</v>
      </c>
      <c r="F158" s="31">
        <v>640</v>
      </c>
      <c r="G158" s="31">
        <v>392</v>
      </c>
      <c r="H158" s="31">
        <v>180</v>
      </c>
      <c r="I158" s="31">
        <v>450</v>
      </c>
      <c r="J158" s="31">
        <v>28</v>
      </c>
      <c r="K158" s="31">
        <v>56</v>
      </c>
      <c r="L158" s="31">
        <v>60</v>
      </c>
      <c r="M158" s="31">
        <v>100</v>
      </c>
      <c r="N158" s="31">
        <v>500</v>
      </c>
      <c r="O158" s="31" t="s">
        <v>53</v>
      </c>
    </row>
    <row r="159" spans="1:15" ht="15.75" customHeight="1" x14ac:dyDescent="0.2">
      <c r="A159" s="409" t="s">
        <v>287</v>
      </c>
      <c r="B159" s="410"/>
      <c r="C159" s="122" t="s">
        <v>305</v>
      </c>
      <c r="D159" s="122" t="s">
        <v>315</v>
      </c>
      <c r="E159" s="122" t="s">
        <v>289</v>
      </c>
      <c r="F159" s="122" t="s">
        <v>316</v>
      </c>
      <c r="G159" s="122" t="s">
        <v>305</v>
      </c>
      <c r="H159" s="122" t="s">
        <v>290</v>
      </c>
      <c r="I159" s="122" t="s">
        <v>292</v>
      </c>
      <c r="J159" s="122" t="s">
        <v>317</v>
      </c>
      <c r="K159" s="122" t="s">
        <v>307</v>
      </c>
      <c r="L159" s="122" t="s">
        <v>318</v>
      </c>
      <c r="M159" s="122" t="s">
        <v>290</v>
      </c>
      <c r="N159" s="122" t="s">
        <v>289</v>
      </c>
      <c r="O159" s="122" t="s">
        <v>293</v>
      </c>
    </row>
    <row r="160" spans="1:15" ht="15.75" customHeight="1" x14ac:dyDescent="0.2">
      <c r="A160" s="419" t="s">
        <v>37</v>
      </c>
      <c r="B160" s="403"/>
      <c r="C160" s="134">
        <v>15</v>
      </c>
      <c r="D160" s="134">
        <v>65</v>
      </c>
      <c r="E160" s="134">
        <v>15</v>
      </c>
      <c r="F160" s="134">
        <v>40</v>
      </c>
      <c r="G160" s="134">
        <v>25</v>
      </c>
      <c r="H160" s="134">
        <v>45</v>
      </c>
      <c r="I160" s="134">
        <v>15</v>
      </c>
      <c r="J160" s="134">
        <v>15</v>
      </c>
      <c r="K160" s="134">
        <v>75</v>
      </c>
      <c r="L160" s="134">
        <v>15</v>
      </c>
      <c r="M160" s="134">
        <v>65</v>
      </c>
      <c r="N160" s="134">
        <v>30</v>
      </c>
      <c r="O160" s="134">
        <v>40</v>
      </c>
    </row>
    <row r="161" spans="1:15" ht="15.75" customHeight="1" x14ac:dyDescent="0.2">
      <c r="A161" s="419" t="s">
        <v>38</v>
      </c>
      <c r="B161" s="403"/>
      <c r="C161" s="134">
        <v>12</v>
      </c>
      <c r="D161" s="134">
        <v>420</v>
      </c>
      <c r="E161" s="134">
        <v>18</v>
      </c>
      <c r="F161" s="134">
        <v>18</v>
      </c>
      <c r="G161" s="134">
        <v>18</v>
      </c>
      <c r="H161" s="134">
        <v>18</v>
      </c>
      <c r="I161" s="134">
        <v>18</v>
      </c>
      <c r="J161" s="134">
        <v>420</v>
      </c>
      <c r="K161" s="134">
        <v>18</v>
      </c>
      <c r="L161" s="134">
        <v>18</v>
      </c>
      <c r="M161" s="134" t="s">
        <v>162</v>
      </c>
      <c r="N161" s="134">
        <v>20</v>
      </c>
      <c r="O161" s="134">
        <v>0</v>
      </c>
    </row>
    <row r="162" spans="1:15" ht="15.75" customHeight="1" x14ac:dyDescent="0.2">
      <c r="A162" s="419" t="s">
        <v>39</v>
      </c>
      <c r="B162" s="403"/>
      <c r="C162" s="134">
        <v>10.7</v>
      </c>
      <c r="D162" s="134">
        <v>320</v>
      </c>
      <c r="E162" s="134">
        <v>19</v>
      </c>
      <c r="F162" s="134">
        <v>19</v>
      </c>
      <c r="G162" s="134">
        <v>19</v>
      </c>
      <c r="H162" s="134">
        <v>19</v>
      </c>
      <c r="I162" s="134">
        <v>19</v>
      </c>
      <c r="J162" s="134">
        <v>320</v>
      </c>
      <c r="K162" s="134">
        <v>19</v>
      </c>
      <c r="L162" s="134">
        <v>19</v>
      </c>
      <c r="M162" s="134" t="s">
        <v>162</v>
      </c>
      <c r="N162" s="134">
        <v>6</v>
      </c>
      <c r="O162" s="134">
        <v>0</v>
      </c>
    </row>
    <row r="163" spans="1:15" ht="15.75" customHeight="1" x14ac:dyDescent="0.2">
      <c r="A163" s="419" t="s">
        <v>40</v>
      </c>
      <c r="B163" s="403"/>
      <c r="C163" s="134">
        <v>2</v>
      </c>
      <c r="D163" s="134">
        <v>1.2</v>
      </c>
      <c r="E163" s="134">
        <v>2</v>
      </c>
      <c r="F163" s="134">
        <v>1.25</v>
      </c>
      <c r="G163" s="134">
        <v>2.0499999999999998</v>
      </c>
      <c r="H163" s="134">
        <v>2.5</v>
      </c>
      <c r="I163" s="134">
        <v>1.5</v>
      </c>
      <c r="J163" s="134">
        <v>1.6</v>
      </c>
      <c r="K163" s="134">
        <v>2.5</v>
      </c>
      <c r="L163" s="134">
        <v>0.5</v>
      </c>
      <c r="M163" s="134">
        <v>2.5</v>
      </c>
      <c r="N163" s="134">
        <v>1.75</v>
      </c>
      <c r="O163" s="134">
        <v>0</v>
      </c>
    </row>
    <row r="164" spans="1:15" ht="15.75" customHeight="1" x14ac:dyDescent="0.2">
      <c r="A164" s="419" t="s">
        <v>41</v>
      </c>
      <c r="B164" s="403"/>
      <c r="C164" s="134">
        <v>6.2</v>
      </c>
      <c r="D164" s="134">
        <v>4</v>
      </c>
      <c r="E164" s="134">
        <v>5.5</v>
      </c>
      <c r="F164" s="134">
        <v>3</v>
      </c>
      <c r="G164" s="134">
        <v>3.05</v>
      </c>
      <c r="H164" s="134">
        <v>4.5</v>
      </c>
      <c r="I164" s="134">
        <v>3.5</v>
      </c>
      <c r="J164" s="134">
        <v>4</v>
      </c>
      <c r="K164" s="134">
        <v>4.5</v>
      </c>
      <c r="L164" s="134">
        <v>1</v>
      </c>
      <c r="M164" s="134">
        <v>4.5</v>
      </c>
      <c r="N164" s="134">
        <v>3.5</v>
      </c>
      <c r="O164" s="134">
        <v>0</v>
      </c>
    </row>
    <row r="165" spans="1:15" ht="15.75" customHeight="1" x14ac:dyDescent="0.2">
      <c r="A165" s="419" t="s">
        <v>42</v>
      </c>
      <c r="B165" s="403"/>
      <c r="C165" s="134">
        <v>0.1</v>
      </c>
      <c r="D165" s="134">
        <v>3</v>
      </c>
      <c r="E165" s="134">
        <v>0.41</v>
      </c>
      <c r="F165" s="134">
        <v>1.7500000000000002E-2</v>
      </c>
      <c r="G165" s="134">
        <v>2.75E-2</v>
      </c>
      <c r="H165" s="134">
        <v>0.23599999999999999</v>
      </c>
      <c r="I165" s="134">
        <v>0.13500000000000001</v>
      </c>
      <c r="J165" s="134">
        <v>4</v>
      </c>
      <c r="K165" s="134">
        <v>0.81200000000000006</v>
      </c>
      <c r="L165" s="134">
        <v>2.2120000000000002</v>
      </c>
      <c r="M165" s="134" t="s">
        <v>162</v>
      </c>
      <c r="N165" s="134">
        <v>1.1100000000000001</v>
      </c>
      <c r="O165" s="134">
        <v>0</v>
      </c>
    </row>
    <row r="166" spans="1:15" ht="15.75" customHeight="1" x14ac:dyDescent="0.2">
      <c r="A166" s="419" t="s">
        <v>117</v>
      </c>
      <c r="B166" s="403"/>
      <c r="C166" s="134">
        <v>0</v>
      </c>
      <c r="D166" s="134">
        <v>3</v>
      </c>
      <c r="E166" s="134">
        <v>0</v>
      </c>
      <c r="F166" s="134" t="s">
        <v>53</v>
      </c>
      <c r="G166" s="134" t="s">
        <v>53</v>
      </c>
      <c r="H166" s="134" t="s">
        <v>53</v>
      </c>
      <c r="I166" s="134" t="s">
        <v>53</v>
      </c>
      <c r="J166" s="134">
        <v>3</v>
      </c>
      <c r="K166" s="134" t="s">
        <v>53</v>
      </c>
      <c r="L166" s="134" t="s">
        <v>53</v>
      </c>
      <c r="M166" s="134" t="s">
        <v>162</v>
      </c>
      <c r="N166" s="134">
        <v>0</v>
      </c>
      <c r="O166" s="134">
        <v>1</v>
      </c>
    </row>
    <row r="167" spans="1:15" ht="15.75" customHeight="1" x14ac:dyDescent="0.2">
      <c r="A167" s="419" t="s">
        <v>118</v>
      </c>
      <c r="B167" s="403"/>
      <c r="C167" s="134">
        <v>0</v>
      </c>
      <c r="D167" s="134">
        <v>15</v>
      </c>
      <c r="E167" s="134">
        <v>0</v>
      </c>
      <c r="F167" s="134" t="s">
        <v>53</v>
      </c>
      <c r="G167" s="134" t="s">
        <v>53</v>
      </c>
      <c r="H167" s="134" t="s">
        <v>53</v>
      </c>
      <c r="I167" s="134" t="s">
        <v>53</v>
      </c>
      <c r="J167" s="134">
        <v>15</v>
      </c>
      <c r="K167" s="134" t="s">
        <v>53</v>
      </c>
      <c r="L167" s="134" t="s">
        <v>53</v>
      </c>
      <c r="M167" s="134" t="s">
        <v>162</v>
      </c>
      <c r="N167" s="134">
        <v>0</v>
      </c>
      <c r="O167" s="134">
        <v>1</v>
      </c>
    </row>
    <row r="168" spans="1:15" ht="15.75" customHeight="1" x14ac:dyDescent="0.2">
      <c r="A168" s="419" t="s">
        <v>43</v>
      </c>
      <c r="B168" s="403"/>
      <c r="C168" s="134">
        <v>0.5</v>
      </c>
      <c r="D168" s="134">
        <v>60</v>
      </c>
      <c r="E168" s="134">
        <v>0.5</v>
      </c>
      <c r="F168" s="134">
        <v>3</v>
      </c>
      <c r="G168" s="134">
        <v>3</v>
      </c>
      <c r="H168" s="134">
        <v>0.5</v>
      </c>
      <c r="I168" s="134">
        <v>4</v>
      </c>
      <c r="J168" s="134">
        <v>60</v>
      </c>
      <c r="K168" s="134">
        <v>0.5</v>
      </c>
      <c r="L168" s="134">
        <v>0.5</v>
      </c>
      <c r="M168" s="134">
        <v>60</v>
      </c>
      <c r="N168" s="134">
        <v>2.25</v>
      </c>
      <c r="O168" s="134" t="s">
        <v>53</v>
      </c>
    </row>
    <row r="169" spans="1:15" ht="15.75" customHeight="1" x14ac:dyDescent="0.2">
      <c r="A169" s="419" t="s">
        <v>44</v>
      </c>
      <c r="B169" s="403"/>
      <c r="C169" s="134">
        <v>0.25</v>
      </c>
      <c r="D169" s="134">
        <v>0.2</v>
      </c>
      <c r="E169" s="134">
        <v>0.25</v>
      </c>
      <c r="F169" s="134">
        <v>-0.1</v>
      </c>
      <c r="G169" s="134">
        <v>-0.1</v>
      </c>
      <c r="H169" s="134">
        <v>0.2</v>
      </c>
      <c r="I169" s="134">
        <v>0.2</v>
      </c>
      <c r="J169" s="134">
        <v>0.2</v>
      </c>
      <c r="K169" s="134">
        <v>0.2</v>
      </c>
      <c r="L169" s="134">
        <v>0.2</v>
      </c>
      <c r="M169" s="134">
        <v>0.2</v>
      </c>
      <c r="N169" s="134">
        <v>2.25</v>
      </c>
      <c r="O169" s="134">
        <v>0</v>
      </c>
    </row>
    <row r="170" spans="1:15" ht="15.75" customHeight="1" x14ac:dyDescent="0.2">
      <c r="A170" s="419" t="s">
        <v>119</v>
      </c>
      <c r="B170" s="403"/>
      <c r="C170" s="134">
        <v>28</v>
      </c>
      <c r="D170" s="134">
        <v>38</v>
      </c>
      <c r="E170" s="134">
        <v>35</v>
      </c>
      <c r="F170" s="134">
        <v>35</v>
      </c>
      <c r="G170" s="134">
        <v>35</v>
      </c>
      <c r="H170" s="134">
        <v>35</v>
      </c>
      <c r="I170" s="134">
        <v>35</v>
      </c>
      <c r="J170" s="134">
        <v>38</v>
      </c>
      <c r="K170" s="134">
        <v>35</v>
      </c>
      <c r="L170" s="134">
        <v>35</v>
      </c>
      <c r="M170" s="134" t="s">
        <v>162</v>
      </c>
      <c r="N170" s="134">
        <v>35</v>
      </c>
      <c r="O170" s="134">
        <v>0</v>
      </c>
    </row>
    <row r="171" spans="1:15" ht="15.75" customHeight="1" x14ac:dyDescent="0.2">
      <c r="A171" s="419" t="s">
        <v>46</v>
      </c>
      <c r="B171" s="403"/>
      <c r="C171" s="134">
        <v>22.35</v>
      </c>
      <c r="D171" s="134">
        <v>40</v>
      </c>
      <c r="E171" s="134">
        <v>37</v>
      </c>
      <c r="F171" s="134">
        <v>37</v>
      </c>
      <c r="G171" s="134">
        <v>37</v>
      </c>
      <c r="H171" s="134">
        <v>37</v>
      </c>
      <c r="I171" s="134">
        <v>37</v>
      </c>
      <c r="J171" s="134">
        <v>40</v>
      </c>
      <c r="K171" s="134">
        <v>37</v>
      </c>
      <c r="L171" s="134">
        <v>0.25</v>
      </c>
      <c r="M171" s="134" t="s">
        <v>162</v>
      </c>
      <c r="N171" s="134">
        <v>37</v>
      </c>
      <c r="O171" s="134">
        <v>0</v>
      </c>
    </row>
    <row r="172" spans="1:15" ht="15.75" customHeight="1" x14ac:dyDescent="0.2">
      <c r="A172" s="419" t="s">
        <v>47</v>
      </c>
      <c r="B172" s="403"/>
      <c r="C172" s="134">
        <v>0.2</v>
      </c>
      <c r="D172" s="134">
        <v>0.35</v>
      </c>
      <c r="E172" s="134">
        <v>1.2</v>
      </c>
      <c r="F172" s="134">
        <v>0.3</v>
      </c>
      <c r="G172" s="134">
        <v>0.5</v>
      </c>
      <c r="H172" s="134">
        <v>0.1</v>
      </c>
      <c r="I172" s="134">
        <v>0.3</v>
      </c>
      <c r="J172" s="134">
        <v>0.35</v>
      </c>
      <c r="K172" s="134">
        <v>0.1</v>
      </c>
      <c r="L172" s="134">
        <v>0.5</v>
      </c>
      <c r="M172" s="134">
        <v>0.1</v>
      </c>
      <c r="N172" s="134">
        <v>0.65</v>
      </c>
      <c r="O172" s="134">
        <v>0</v>
      </c>
    </row>
    <row r="173" spans="1:15" ht="15.75" customHeight="1" x14ac:dyDescent="0.2">
      <c r="A173" s="419" t="s">
        <v>48</v>
      </c>
      <c r="B173" s="403"/>
      <c r="C173" s="134">
        <v>1</v>
      </c>
      <c r="D173" s="134">
        <v>1.5</v>
      </c>
      <c r="E173" s="134">
        <v>2.5</v>
      </c>
      <c r="F173" s="134">
        <v>0.9</v>
      </c>
      <c r="G173" s="134">
        <v>0.9</v>
      </c>
      <c r="H173" s="134">
        <v>0.45</v>
      </c>
      <c r="I173" s="134">
        <v>1.2</v>
      </c>
      <c r="J173" s="134">
        <v>1.5</v>
      </c>
      <c r="K173" s="134">
        <v>0.45</v>
      </c>
      <c r="L173" s="134">
        <v>1</v>
      </c>
      <c r="M173" s="134">
        <v>0.45</v>
      </c>
      <c r="N173" s="134">
        <v>1.2</v>
      </c>
      <c r="O173" s="134">
        <v>0</v>
      </c>
    </row>
    <row r="174" spans="1:15" ht="15.75" customHeight="1" x14ac:dyDescent="0.2">
      <c r="A174" s="419" t="s">
        <v>49</v>
      </c>
      <c r="B174" s="403"/>
      <c r="C174" s="134">
        <v>0.3</v>
      </c>
      <c r="D174" s="134">
        <v>1.5</v>
      </c>
      <c r="E174" s="134">
        <v>0.61</v>
      </c>
      <c r="F174" s="134">
        <v>4.3700000000000003E-2</v>
      </c>
      <c r="G174" s="134">
        <v>0.13100000000000001</v>
      </c>
      <c r="H174" s="134">
        <v>0.7</v>
      </c>
      <c r="I174" s="134">
        <v>0.26200000000000001</v>
      </c>
      <c r="J174" s="134">
        <v>2</v>
      </c>
      <c r="K174" s="134">
        <v>1.75</v>
      </c>
      <c r="L174" s="134">
        <v>2.2120000000000002</v>
      </c>
      <c r="M174" s="134" t="s">
        <v>162</v>
      </c>
      <c r="N174" s="134">
        <v>1.1499999999999999</v>
      </c>
      <c r="O174" s="134">
        <v>0</v>
      </c>
    </row>
    <row r="175" spans="1:15" ht="15.75" customHeight="1" x14ac:dyDescent="0.2">
      <c r="A175" s="419" t="s">
        <v>120</v>
      </c>
      <c r="B175" s="403"/>
      <c r="C175" s="134">
        <v>0</v>
      </c>
      <c r="D175" s="134">
        <v>0.95</v>
      </c>
      <c r="E175" s="134">
        <v>0</v>
      </c>
      <c r="F175" s="134" t="s">
        <v>53</v>
      </c>
      <c r="G175" s="134" t="s">
        <v>53</v>
      </c>
      <c r="H175" s="134" t="s">
        <v>53</v>
      </c>
      <c r="I175" s="134" t="s">
        <v>53</v>
      </c>
      <c r="J175" s="134">
        <v>0.95</v>
      </c>
      <c r="K175" s="134" t="s">
        <v>53</v>
      </c>
      <c r="L175" s="134" t="s">
        <v>53</v>
      </c>
      <c r="M175" s="134">
        <v>0.95</v>
      </c>
      <c r="N175" s="134">
        <v>0</v>
      </c>
      <c r="O175" s="134">
        <v>1</v>
      </c>
    </row>
    <row r="176" spans="1:15" ht="15.75" customHeight="1" x14ac:dyDescent="0.2">
      <c r="A176" s="420" t="s">
        <v>296</v>
      </c>
      <c r="B176" s="421"/>
      <c r="C176" s="143">
        <v>0.8</v>
      </c>
      <c r="D176" s="143">
        <v>1.37</v>
      </c>
      <c r="E176" s="143">
        <v>2.9</v>
      </c>
      <c r="F176" s="143">
        <v>2.9</v>
      </c>
      <c r="G176" s="143">
        <v>1.37</v>
      </c>
      <c r="H176" s="143">
        <v>0.8</v>
      </c>
      <c r="I176" s="143">
        <v>1.37</v>
      </c>
      <c r="J176" s="143">
        <v>2.9</v>
      </c>
      <c r="K176" s="143">
        <v>2.9</v>
      </c>
      <c r="L176" s="143">
        <v>2.9</v>
      </c>
      <c r="M176" s="143">
        <v>1.37</v>
      </c>
      <c r="N176" s="143">
        <v>2.9</v>
      </c>
      <c r="O176" s="143">
        <v>5</v>
      </c>
    </row>
    <row r="177" spans="1:15" ht="15.75" customHeight="1" x14ac:dyDescent="0.2">
      <c r="A177" s="420" t="s">
        <v>297</v>
      </c>
      <c r="B177" s="421"/>
      <c r="C177" s="143">
        <v>0.34</v>
      </c>
      <c r="D177" s="143">
        <v>0.67</v>
      </c>
      <c r="E177" s="143">
        <v>1.33</v>
      </c>
      <c r="F177" s="143">
        <v>1.33</v>
      </c>
      <c r="G177" s="143">
        <v>0.67</v>
      </c>
      <c r="H177" s="143">
        <v>0.34</v>
      </c>
      <c r="I177" s="143">
        <v>0.67</v>
      </c>
      <c r="J177" s="143">
        <v>1.33</v>
      </c>
      <c r="K177" s="143">
        <v>1.33</v>
      </c>
      <c r="L177" s="143">
        <v>1.33</v>
      </c>
      <c r="M177" s="143">
        <v>0.67</v>
      </c>
      <c r="N177" s="143">
        <v>1.33</v>
      </c>
      <c r="O177" s="143">
        <v>4</v>
      </c>
    </row>
    <row r="178" spans="1:15" ht="15.75" customHeight="1" x14ac:dyDescent="0.2">
      <c r="A178" s="418" t="s">
        <v>298</v>
      </c>
      <c r="B178" s="403"/>
      <c r="C178" s="247">
        <v>1</v>
      </c>
      <c r="D178" s="247">
        <v>1</v>
      </c>
      <c r="E178" s="247" t="s">
        <v>53</v>
      </c>
      <c r="F178" s="247" t="s">
        <v>53</v>
      </c>
      <c r="G178" s="247" t="s">
        <v>53</v>
      </c>
      <c r="H178" s="247">
        <v>3</v>
      </c>
      <c r="I178" s="247" t="s">
        <v>53</v>
      </c>
      <c r="J178" s="247">
        <v>1</v>
      </c>
      <c r="K178" s="247">
        <v>1</v>
      </c>
      <c r="L178" s="247">
        <v>1</v>
      </c>
      <c r="M178" s="247">
        <v>1</v>
      </c>
      <c r="N178" s="247">
        <v>1</v>
      </c>
      <c r="O178" s="247">
        <v>1</v>
      </c>
    </row>
    <row r="179" spans="1:15" ht="15.75" customHeight="1" x14ac:dyDescent="0.2">
      <c r="A179" s="418" t="s">
        <v>299</v>
      </c>
      <c r="B179" s="403"/>
      <c r="C179" s="247">
        <v>0.01</v>
      </c>
      <c r="D179" s="247" t="s">
        <v>53</v>
      </c>
      <c r="E179" s="247" t="s">
        <v>53</v>
      </c>
      <c r="F179" s="247" t="s">
        <v>53</v>
      </c>
      <c r="G179" s="247" t="s">
        <v>53</v>
      </c>
      <c r="H179" s="247">
        <v>0.25</v>
      </c>
      <c r="I179" s="247" t="s">
        <v>53</v>
      </c>
      <c r="J179" s="247">
        <v>0.65</v>
      </c>
      <c r="K179" s="247">
        <v>0.75</v>
      </c>
      <c r="L179" s="247">
        <v>0.75</v>
      </c>
      <c r="M179" s="247" t="s">
        <v>53</v>
      </c>
      <c r="N179" s="247" t="s">
        <v>53</v>
      </c>
      <c r="O179" s="247" t="s">
        <v>53</v>
      </c>
    </row>
    <row r="180" spans="1:15" ht="15.75" customHeight="1" x14ac:dyDescent="0.2">
      <c r="A180" s="428" t="s">
        <v>319</v>
      </c>
      <c r="B180" s="429"/>
      <c r="C180" s="23" t="s">
        <v>53</v>
      </c>
      <c r="D180" s="23" t="s">
        <v>53</v>
      </c>
      <c r="E180" s="23" t="s">
        <v>53</v>
      </c>
      <c r="F180" s="23" t="s">
        <v>53</v>
      </c>
      <c r="G180" s="23" t="s">
        <v>53</v>
      </c>
      <c r="H180" s="23" t="s">
        <v>53</v>
      </c>
      <c r="I180" s="23" t="s">
        <v>53</v>
      </c>
      <c r="J180" s="23" t="s">
        <v>53</v>
      </c>
      <c r="K180" s="23" t="s">
        <v>53</v>
      </c>
      <c r="L180" s="23">
        <v>0.5</v>
      </c>
      <c r="M180" s="23" t="s">
        <v>53</v>
      </c>
      <c r="N180" s="23">
        <v>0.25</v>
      </c>
      <c r="O180" s="23" t="s">
        <v>53</v>
      </c>
    </row>
    <row r="181" spans="1:15" ht="15.75" customHeight="1" x14ac:dyDescent="0.2">
      <c r="A181" s="418" t="s">
        <v>300</v>
      </c>
      <c r="B181" s="403"/>
      <c r="C181" s="247" t="s">
        <v>53</v>
      </c>
      <c r="D181" s="247" t="s">
        <v>53</v>
      </c>
      <c r="E181" s="247" t="s">
        <v>53</v>
      </c>
      <c r="F181" s="247" t="s">
        <v>53</v>
      </c>
      <c r="G181" s="247" t="s">
        <v>53</v>
      </c>
      <c r="H181" s="247" t="s">
        <v>53</v>
      </c>
      <c r="I181" s="247" t="s">
        <v>53</v>
      </c>
      <c r="J181" s="247" t="s">
        <v>53</v>
      </c>
      <c r="K181" s="247" t="s">
        <v>53</v>
      </c>
      <c r="L181" s="247" t="s">
        <v>53</v>
      </c>
      <c r="M181" s="247" t="s">
        <v>53</v>
      </c>
      <c r="N181" s="247">
        <v>250</v>
      </c>
      <c r="O181" s="247" t="s">
        <v>53</v>
      </c>
    </row>
    <row r="182" spans="1:15" ht="15.75" customHeight="1" x14ac:dyDescent="0.2">
      <c r="A182" s="418" t="s">
        <v>320</v>
      </c>
      <c r="B182" s="403"/>
      <c r="C182" s="247" t="s">
        <v>53</v>
      </c>
      <c r="D182" s="247" t="s">
        <v>53</v>
      </c>
      <c r="E182" s="247" t="s">
        <v>53</v>
      </c>
      <c r="F182" s="247" t="s">
        <v>53</v>
      </c>
      <c r="G182" s="247" t="s">
        <v>53</v>
      </c>
      <c r="H182" s="247" t="s">
        <v>53</v>
      </c>
      <c r="I182" s="247" t="s">
        <v>53</v>
      </c>
      <c r="J182" s="247" t="s">
        <v>53</v>
      </c>
      <c r="K182" s="247" t="s">
        <v>53</v>
      </c>
      <c r="L182" s="247" t="s">
        <v>53</v>
      </c>
      <c r="M182" s="247" t="s">
        <v>53</v>
      </c>
      <c r="N182" s="247">
        <v>1.5</v>
      </c>
      <c r="O182" s="247" t="s">
        <v>53</v>
      </c>
    </row>
    <row r="183" spans="1:15" ht="15.75" customHeight="1" x14ac:dyDescent="0.2">
      <c r="A183" s="418" t="s">
        <v>321</v>
      </c>
      <c r="B183" s="403"/>
      <c r="C183" s="247" t="s">
        <v>53</v>
      </c>
      <c r="D183" s="247" t="s">
        <v>53</v>
      </c>
      <c r="E183" s="247" t="s">
        <v>53</v>
      </c>
      <c r="F183" s="247" t="s">
        <v>53</v>
      </c>
      <c r="G183" s="247" t="s">
        <v>53</v>
      </c>
      <c r="H183" s="247" t="s">
        <v>53</v>
      </c>
      <c r="I183" s="247" t="s">
        <v>53</v>
      </c>
      <c r="J183" s="247" t="s">
        <v>53</v>
      </c>
      <c r="K183" s="247" t="s">
        <v>53</v>
      </c>
      <c r="L183" s="247" t="s">
        <v>53</v>
      </c>
      <c r="M183" s="247" t="s">
        <v>53</v>
      </c>
      <c r="N183" s="247">
        <v>1.5</v>
      </c>
      <c r="O183" s="247" t="s">
        <v>53</v>
      </c>
    </row>
    <row r="184" spans="1:15" ht="15.75" customHeight="1" x14ac:dyDescent="0.2">
      <c r="A184" s="418" t="s">
        <v>167</v>
      </c>
      <c r="B184" s="403"/>
      <c r="C184" s="247" t="s">
        <v>53</v>
      </c>
      <c r="D184" s="247" t="s">
        <v>53</v>
      </c>
      <c r="E184" s="247" t="s">
        <v>53</v>
      </c>
      <c r="F184" s="247" t="s">
        <v>53</v>
      </c>
      <c r="G184" s="247" t="s">
        <v>53</v>
      </c>
      <c r="H184" s="247" t="s">
        <v>53</v>
      </c>
      <c r="I184" s="247" t="s">
        <v>53</v>
      </c>
      <c r="J184" s="247" t="s">
        <v>53</v>
      </c>
      <c r="K184" s="247" t="s">
        <v>53</v>
      </c>
      <c r="L184" s="247" t="s">
        <v>53</v>
      </c>
      <c r="M184" s="247" t="s">
        <v>53</v>
      </c>
      <c r="N184" s="247">
        <v>0.5</v>
      </c>
      <c r="O184" s="247" t="s">
        <v>53</v>
      </c>
    </row>
    <row r="185" spans="1:15" ht="15.75" customHeight="1" x14ac:dyDescent="0.2">
      <c r="A185" s="409" t="s">
        <v>322</v>
      </c>
      <c r="B185" s="410"/>
      <c r="C185" s="122" t="s">
        <v>53</v>
      </c>
      <c r="D185" s="122" t="s">
        <v>53</v>
      </c>
      <c r="E185" s="122" t="s">
        <v>53</v>
      </c>
      <c r="F185" s="122" t="s">
        <v>53</v>
      </c>
      <c r="G185" s="122" t="s">
        <v>53</v>
      </c>
      <c r="H185" s="122" t="s">
        <v>53</v>
      </c>
      <c r="I185" s="122" t="s">
        <v>53</v>
      </c>
      <c r="J185" s="122" t="s">
        <v>53</v>
      </c>
      <c r="K185" s="122" t="s">
        <v>53</v>
      </c>
      <c r="L185" s="122" t="s">
        <v>53</v>
      </c>
      <c r="M185" s="122" t="s">
        <v>53</v>
      </c>
      <c r="N185" s="122" t="s">
        <v>323</v>
      </c>
      <c r="O185" s="122" t="s">
        <v>324</v>
      </c>
    </row>
    <row r="186" spans="1:15" ht="15.75" customHeight="1" x14ac:dyDescent="0.2">
      <c r="A186" s="418" t="s">
        <v>325</v>
      </c>
      <c r="B186" s="403"/>
      <c r="C186" s="247" t="s">
        <v>53</v>
      </c>
      <c r="D186" s="247" t="s">
        <v>53</v>
      </c>
      <c r="E186" s="247" t="s">
        <v>53</v>
      </c>
      <c r="F186" s="247" t="s">
        <v>53</v>
      </c>
      <c r="G186" s="247" t="s">
        <v>53</v>
      </c>
      <c r="H186" s="247" t="s">
        <v>53</v>
      </c>
      <c r="I186" s="247" t="s">
        <v>53</v>
      </c>
      <c r="J186" s="247" t="s">
        <v>53</v>
      </c>
      <c r="K186" s="247" t="s">
        <v>53</v>
      </c>
      <c r="L186" s="247" t="s">
        <v>53</v>
      </c>
      <c r="M186" s="247" t="s">
        <v>53</v>
      </c>
      <c r="N186" s="247" t="s">
        <v>53</v>
      </c>
      <c r="O186" s="247">
        <v>4</v>
      </c>
    </row>
    <row r="187" spans="1:15" ht="15.75" customHeight="1" x14ac:dyDescent="0.2">
      <c r="A187" s="403"/>
      <c r="B187" s="403"/>
    </row>
    <row r="188" spans="1:15" ht="15.75" customHeight="1" x14ac:dyDescent="0.2">
      <c r="A188" s="422" t="s">
        <v>80</v>
      </c>
      <c r="B188" s="403"/>
      <c r="C188" s="31" t="s">
        <v>81</v>
      </c>
      <c r="D188" s="248" t="s">
        <v>82</v>
      </c>
      <c r="E188" s="31" t="s">
        <v>83</v>
      </c>
      <c r="F188" s="248" t="s">
        <v>84</v>
      </c>
      <c r="G188" s="31" t="s">
        <v>85</v>
      </c>
    </row>
    <row r="189" spans="1:15" ht="15.75" customHeight="1" x14ac:dyDescent="0.2">
      <c r="A189" s="423" t="s">
        <v>253</v>
      </c>
      <c r="B189" s="29" t="s">
        <v>101</v>
      </c>
      <c r="C189" s="221">
        <v>0.5</v>
      </c>
      <c r="D189" s="31">
        <v>0.65</v>
      </c>
      <c r="E189" s="221">
        <v>0.8</v>
      </c>
      <c r="F189" s="31">
        <v>0.95</v>
      </c>
      <c r="G189" s="221">
        <v>1.1000000000000001</v>
      </c>
    </row>
    <row r="190" spans="1:15" ht="15.75" customHeight="1" x14ac:dyDescent="0.2">
      <c r="A190" s="403"/>
      <c r="B190" s="29" t="s">
        <v>102</v>
      </c>
      <c r="C190" s="221">
        <v>-0.6</v>
      </c>
      <c r="D190" s="31">
        <v>-0.55000000000000004</v>
      </c>
      <c r="E190" s="221">
        <v>-0.5</v>
      </c>
      <c r="F190" s="31">
        <v>-0.45</v>
      </c>
      <c r="G190" s="221">
        <v>-0.4</v>
      </c>
    </row>
    <row r="191" spans="1:15" ht="15.75" customHeight="1" x14ac:dyDescent="0.2">
      <c r="A191" s="403"/>
      <c r="B191" s="29" t="s">
        <v>167</v>
      </c>
      <c r="C191" s="221">
        <v>0.25</v>
      </c>
      <c r="D191" s="31">
        <v>0.35</v>
      </c>
      <c r="E191" s="221">
        <v>0.45</v>
      </c>
      <c r="F191" s="31">
        <v>0.55000000000000004</v>
      </c>
      <c r="G191" s="221">
        <v>0.65</v>
      </c>
    </row>
    <row r="192" spans="1:15" ht="15.75" customHeight="1" x14ac:dyDescent="0.2">
      <c r="A192" s="412" t="s">
        <v>168</v>
      </c>
      <c r="B192" s="187" t="s">
        <v>87</v>
      </c>
      <c r="C192" s="134">
        <v>0.15</v>
      </c>
      <c r="D192" s="221">
        <v>0.2</v>
      </c>
      <c r="E192" s="134">
        <v>0.25</v>
      </c>
      <c r="F192" s="221">
        <v>0.3</v>
      </c>
      <c r="G192" s="134">
        <v>0.35</v>
      </c>
    </row>
    <row r="193" spans="1:15" ht="15.75" customHeight="1" x14ac:dyDescent="0.2">
      <c r="A193" s="403"/>
      <c r="B193" s="187" t="s">
        <v>88</v>
      </c>
      <c r="C193" s="134">
        <v>0.15</v>
      </c>
      <c r="D193" s="221">
        <v>0.2</v>
      </c>
      <c r="E193" s="134">
        <v>0.25</v>
      </c>
      <c r="F193" s="221">
        <v>0.3</v>
      </c>
      <c r="G193" s="134">
        <v>0.35</v>
      </c>
    </row>
    <row r="194" spans="1:15" ht="15.75" customHeight="1" x14ac:dyDescent="0.2">
      <c r="A194" s="403"/>
      <c r="B194" s="187" t="s">
        <v>89</v>
      </c>
      <c r="C194" s="134">
        <v>-0.6</v>
      </c>
      <c r="D194" s="221">
        <v>-0.67</v>
      </c>
      <c r="E194" s="134">
        <v>-0.74</v>
      </c>
      <c r="F194" s="221">
        <v>-0.81</v>
      </c>
      <c r="G194" s="134">
        <v>-0.9</v>
      </c>
    </row>
    <row r="195" spans="1:15" ht="15.75" customHeight="1" x14ac:dyDescent="0.2">
      <c r="A195" s="29" t="s">
        <v>169</v>
      </c>
      <c r="B195" s="29" t="s">
        <v>93</v>
      </c>
      <c r="C195" s="221">
        <v>0.15</v>
      </c>
      <c r="D195" s="31">
        <v>0.17499999999999999</v>
      </c>
      <c r="E195" s="221">
        <v>0.2</v>
      </c>
      <c r="F195" s="31">
        <v>0.22500000000000001</v>
      </c>
      <c r="G195" s="221">
        <v>0.25</v>
      </c>
    </row>
    <row r="196" spans="1:15" ht="15.75" customHeight="1" x14ac:dyDescent="0.2">
      <c r="A196" s="187" t="s">
        <v>170</v>
      </c>
      <c r="B196" s="187" t="s">
        <v>132</v>
      </c>
      <c r="C196" s="134">
        <v>0.4</v>
      </c>
      <c r="D196" s="221">
        <v>0.5</v>
      </c>
      <c r="E196" s="134">
        <v>0.6</v>
      </c>
      <c r="F196" s="221">
        <v>0.7</v>
      </c>
      <c r="G196" s="134">
        <v>0.8</v>
      </c>
    </row>
    <row r="197" spans="1:15" ht="15.75" customHeight="1" x14ac:dyDescent="0.2">
      <c r="A197" s="29" t="s">
        <v>326</v>
      </c>
      <c r="B197" s="29" t="s">
        <v>99</v>
      </c>
      <c r="C197" s="221">
        <v>-0.3</v>
      </c>
      <c r="D197" s="31">
        <v>-0.4</v>
      </c>
      <c r="E197" s="221">
        <v>-0.5</v>
      </c>
      <c r="F197" s="31">
        <v>-0.6</v>
      </c>
      <c r="G197" s="221">
        <v>-0.7</v>
      </c>
    </row>
    <row r="198" spans="1:15" ht="15.75" customHeight="1" x14ac:dyDescent="0.2">
      <c r="A198" s="187" t="s">
        <v>172</v>
      </c>
      <c r="B198" s="187" t="s">
        <v>135</v>
      </c>
      <c r="C198" s="134">
        <v>0.15</v>
      </c>
      <c r="D198" s="221">
        <v>0.17499999999999999</v>
      </c>
      <c r="E198" s="134">
        <v>0.2</v>
      </c>
      <c r="F198" s="221">
        <v>0.22500000000000001</v>
      </c>
      <c r="G198" s="134">
        <v>0.25</v>
      </c>
    </row>
    <row r="199" spans="1:15" ht="15.75" customHeight="1" x14ac:dyDescent="0.2">
      <c r="A199" s="423" t="s">
        <v>327</v>
      </c>
      <c r="B199" s="29" t="s">
        <v>101</v>
      </c>
      <c r="C199" s="221">
        <v>0.75</v>
      </c>
      <c r="D199" s="31">
        <v>0.9</v>
      </c>
      <c r="E199" s="221">
        <v>1.05</v>
      </c>
      <c r="F199" s="31">
        <v>1.2</v>
      </c>
      <c r="G199" s="221">
        <v>1.35</v>
      </c>
    </row>
    <row r="200" spans="1:15" ht="15.75" customHeight="1" x14ac:dyDescent="0.2">
      <c r="A200" s="403"/>
      <c r="B200" s="29" t="s">
        <v>102</v>
      </c>
      <c r="C200" s="221">
        <v>-0.6</v>
      </c>
      <c r="D200" s="31">
        <v>-0.55000000000000004</v>
      </c>
      <c r="E200" s="221">
        <v>-0.5</v>
      </c>
      <c r="F200" s="31">
        <v>-0.45</v>
      </c>
      <c r="G200" s="221">
        <v>-0.4</v>
      </c>
    </row>
    <row r="201" spans="1:15" ht="15.75" customHeight="1" x14ac:dyDescent="0.2">
      <c r="A201" s="403"/>
      <c r="B201" s="29" t="s">
        <v>173</v>
      </c>
      <c r="C201" s="221">
        <v>0.5</v>
      </c>
      <c r="D201" s="31">
        <v>0.6</v>
      </c>
      <c r="E201" s="221">
        <v>0.7</v>
      </c>
      <c r="F201" s="31">
        <v>0.8</v>
      </c>
      <c r="G201" s="221">
        <v>0.9</v>
      </c>
    </row>
    <row r="202" spans="1:15" ht="15.75" customHeight="1" x14ac:dyDescent="0.2">
      <c r="A202" s="403"/>
      <c r="B202" s="29" t="s">
        <v>140</v>
      </c>
      <c r="C202" s="221">
        <v>0.5</v>
      </c>
      <c r="D202" s="31">
        <v>0.5</v>
      </c>
      <c r="E202" s="221">
        <v>0.5</v>
      </c>
      <c r="F202" s="31">
        <v>0.5</v>
      </c>
      <c r="G202" s="221">
        <v>0.5</v>
      </c>
    </row>
    <row r="203" spans="1:15" ht="15.75" customHeight="1" x14ac:dyDescent="0.2">
      <c r="A203" s="412" t="s">
        <v>328</v>
      </c>
      <c r="B203" s="187" t="s">
        <v>87</v>
      </c>
      <c r="C203" s="134">
        <v>0.15</v>
      </c>
      <c r="D203" s="221">
        <v>0.2</v>
      </c>
      <c r="E203" s="134">
        <v>0.25</v>
      </c>
      <c r="F203" s="221">
        <v>0.3</v>
      </c>
      <c r="G203" s="134">
        <v>0.35</v>
      </c>
    </row>
    <row r="204" spans="1:15" ht="15.75" customHeight="1" x14ac:dyDescent="0.2">
      <c r="A204" s="403"/>
      <c r="B204" s="187" t="s">
        <v>140</v>
      </c>
      <c r="C204" s="134">
        <v>0.5</v>
      </c>
      <c r="D204" s="221">
        <v>0.5</v>
      </c>
      <c r="E204" s="134">
        <v>0.5</v>
      </c>
      <c r="F204" s="221">
        <v>0.5</v>
      </c>
      <c r="G204" s="134">
        <v>0.5</v>
      </c>
    </row>
    <row r="205" spans="1:15" ht="15.75" customHeight="1" x14ac:dyDescent="0.2">
      <c r="A205" s="403"/>
      <c r="B205" s="187" t="s">
        <v>88</v>
      </c>
      <c r="C205" s="134">
        <v>0.15</v>
      </c>
      <c r="D205" s="221">
        <v>0.2</v>
      </c>
      <c r="E205" s="134">
        <v>0.25</v>
      </c>
      <c r="F205" s="221">
        <v>0.3</v>
      </c>
      <c r="G205" s="134">
        <v>0.35</v>
      </c>
    </row>
    <row r="206" spans="1:15" ht="15.75" customHeight="1" x14ac:dyDescent="0.2">
      <c r="A206" s="403"/>
      <c r="B206" s="187" t="s">
        <v>89</v>
      </c>
      <c r="C206" s="134">
        <v>-0.6</v>
      </c>
      <c r="D206" s="221">
        <v>-0.67</v>
      </c>
      <c r="E206" s="134">
        <v>-0.74</v>
      </c>
      <c r="F206" s="221">
        <v>-0.81</v>
      </c>
      <c r="G206" s="134">
        <v>-0.9</v>
      </c>
    </row>
    <row r="207" spans="1:15" ht="15.75" customHeight="1" x14ac:dyDescent="0.2">
      <c r="A207" s="403"/>
      <c r="B207" s="403"/>
    </row>
    <row r="208" spans="1:15" ht="15.75" customHeight="1" x14ac:dyDescent="0.2">
      <c r="A208" s="424"/>
      <c r="B208" s="425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</row>
    <row r="209" spans="1:15" ht="15.75" customHeight="1" x14ac:dyDescent="0.2">
      <c r="A209" s="402" t="s">
        <v>175</v>
      </c>
      <c r="B209" s="403"/>
      <c r="C209" s="246" t="s">
        <v>176</v>
      </c>
      <c r="D209" s="246" t="s">
        <v>177</v>
      </c>
      <c r="E209" s="246" t="s">
        <v>178</v>
      </c>
      <c r="F209" s="246" t="s">
        <v>182</v>
      </c>
      <c r="G209" s="246" t="s">
        <v>181</v>
      </c>
      <c r="H209" s="246" t="s">
        <v>179</v>
      </c>
      <c r="I209" s="246" t="s">
        <v>180</v>
      </c>
      <c r="J209" s="246" t="s">
        <v>186</v>
      </c>
      <c r="K209" s="246" t="s">
        <v>188</v>
      </c>
      <c r="L209" s="246" t="s">
        <v>183</v>
      </c>
      <c r="M209" s="246" t="s">
        <v>184</v>
      </c>
      <c r="N209" s="246"/>
      <c r="O209" s="246"/>
    </row>
    <row r="210" spans="1:15" ht="112.5" customHeight="1" x14ac:dyDescent="0.2">
      <c r="A210" s="403"/>
      <c r="B210" s="403"/>
    </row>
    <row r="211" spans="1:15" ht="15.75" customHeight="1" x14ac:dyDescent="0.2">
      <c r="A211" s="404" t="s">
        <v>9</v>
      </c>
      <c r="B211" s="403"/>
      <c r="C211" s="52">
        <v>1.5</v>
      </c>
      <c r="D211" s="52">
        <v>1.25</v>
      </c>
      <c r="E211" s="52">
        <v>1.25</v>
      </c>
      <c r="F211" s="52">
        <v>2.5</v>
      </c>
      <c r="G211" s="52">
        <v>2</v>
      </c>
      <c r="H211" s="52">
        <v>1</v>
      </c>
      <c r="I211" s="52">
        <v>2</v>
      </c>
      <c r="J211" s="52">
        <v>1.2</v>
      </c>
      <c r="K211" s="52">
        <v>2.2999999999999998</v>
      </c>
      <c r="L211" s="52">
        <v>1.75</v>
      </c>
      <c r="M211" s="52">
        <v>1.5</v>
      </c>
      <c r="N211" s="52"/>
      <c r="O211" s="52"/>
    </row>
    <row r="212" spans="1:15" ht="15.75" customHeight="1" x14ac:dyDescent="0.2">
      <c r="A212" s="405" t="s">
        <v>10</v>
      </c>
      <c r="B212" s="403"/>
      <c r="C212" s="36">
        <v>0.9</v>
      </c>
      <c r="D212" s="36">
        <v>0.7</v>
      </c>
      <c r="E212" s="36">
        <v>0.7</v>
      </c>
      <c r="F212" s="36">
        <v>2</v>
      </c>
      <c r="G212" s="36">
        <v>1.4</v>
      </c>
      <c r="H212" s="36">
        <v>0.5</v>
      </c>
      <c r="I212" s="36">
        <v>1.4</v>
      </c>
      <c r="J212" s="36">
        <v>0.9</v>
      </c>
      <c r="K212" s="36">
        <v>2</v>
      </c>
      <c r="L212" s="36">
        <v>1.25</v>
      </c>
      <c r="M212" s="36">
        <v>0.9</v>
      </c>
      <c r="N212" s="36"/>
      <c r="O212" s="36"/>
    </row>
    <row r="213" spans="1:15" ht="15.75" customHeight="1" x14ac:dyDescent="0.2">
      <c r="A213" s="406" t="s">
        <v>266</v>
      </c>
      <c r="B213" s="407"/>
      <c r="C213" s="197">
        <v>48.1</v>
      </c>
      <c r="D213" s="197">
        <v>64.599999999999994</v>
      </c>
      <c r="E213" s="197">
        <v>35.4</v>
      </c>
      <c r="F213" s="197">
        <v>167.8</v>
      </c>
      <c r="G213" s="197">
        <v>714.2</v>
      </c>
      <c r="H213" s="197">
        <v>46.3</v>
      </c>
      <c r="I213" s="197">
        <v>88</v>
      </c>
      <c r="J213" s="197">
        <v>102.3</v>
      </c>
      <c r="K213" s="197">
        <v>573.4</v>
      </c>
      <c r="L213" s="197">
        <v>52.8</v>
      </c>
      <c r="M213" s="197">
        <v>61.7</v>
      </c>
      <c r="N213" s="197"/>
      <c r="O213" s="197"/>
    </row>
    <row r="214" spans="1:15" ht="15.75" customHeight="1" x14ac:dyDescent="0.2">
      <c r="A214" s="408" t="s">
        <v>267</v>
      </c>
      <c r="B214" s="407"/>
      <c r="C214" s="281">
        <v>60.2</v>
      </c>
      <c r="D214" s="281">
        <v>80.7</v>
      </c>
      <c r="E214" s="281">
        <v>44.2</v>
      </c>
      <c r="F214" s="281">
        <v>206</v>
      </c>
      <c r="G214" s="281">
        <v>892.7</v>
      </c>
      <c r="H214" s="281">
        <v>57.8</v>
      </c>
      <c r="I214" s="281">
        <v>110</v>
      </c>
      <c r="J214" s="281">
        <v>127.8</v>
      </c>
      <c r="K214" s="281">
        <v>716.75</v>
      </c>
      <c r="L214" s="281">
        <v>66</v>
      </c>
      <c r="M214" s="281">
        <v>77.099999999999994</v>
      </c>
      <c r="N214" s="281"/>
      <c r="O214" s="281"/>
    </row>
    <row r="215" spans="1:15" ht="15.75" customHeight="1" x14ac:dyDescent="0.2">
      <c r="A215" s="409" t="s">
        <v>268</v>
      </c>
      <c r="B215" s="410"/>
      <c r="C215" s="122" t="s">
        <v>329</v>
      </c>
      <c r="D215" s="122" t="s">
        <v>329</v>
      </c>
      <c r="E215" s="122" t="s">
        <v>329</v>
      </c>
      <c r="F215" s="122" t="s">
        <v>329</v>
      </c>
      <c r="G215" s="122">
        <f>(G258+G259)+G260</f>
        <v>1.6</v>
      </c>
      <c r="H215" s="122" t="s">
        <v>329</v>
      </c>
      <c r="I215" s="122" t="s">
        <v>302</v>
      </c>
      <c r="J215" s="122" t="s">
        <v>329</v>
      </c>
      <c r="K215" s="122" t="s">
        <v>269</v>
      </c>
      <c r="L215" s="122" t="s">
        <v>329</v>
      </c>
      <c r="M215" s="122" t="s">
        <v>329</v>
      </c>
      <c r="N215" s="122"/>
      <c r="O215" s="122"/>
    </row>
    <row r="216" spans="1:15" ht="15.75" customHeight="1" x14ac:dyDescent="0.2">
      <c r="A216" s="406" t="s">
        <v>303</v>
      </c>
      <c r="B216" s="407"/>
      <c r="C216" s="197">
        <f t="shared" ref="C216:H217" si="10">C213*C$215</f>
        <v>384.8</v>
      </c>
      <c r="D216" s="197">
        <f t="shared" si="10"/>
        <v>516.79999999999995</v>
      </c>
      <c r="E216" s="197">
        <f t="shared" si="10"/>
        <v>283.2</v>
      </c>
      <c r="F216" s="197">
        <f t="shared" si="10"/>
        <v>1342.4</v>
      </c>
      <c r="G216" s="197">
        <f t="shared" si="10"/>
        <v>1142.72</v>
      </c>
      <c r="H216" s="197">
        <f t="shared" si="10"/>
        <v>370.4</v>
      </c>
      <c r="I216" s="197">
        <f>(2*I213)*I$215</f>
        <v>1056</v>
      </c>
      <c r="J216" s="197">
        <f>J213*J$215</f>
        <v>818.4</v>
      </c>
      <c r="K216" s="197">
        <f>K213*K$215</f>
        <v>573.4</v>
      </c>
      <c r="L216" s="197">
        <f>L213</f>
        <v>52.8</v>
      </c>
      <c r="M216" s="197">
        <f>M213*M$215</f>
        <v>493.6</v>
      </c>
      <c r="N216" s="197"/>
      <c r="O216" s="197"/>
    </row>
    <row r="217" spans="1:15" ht="15.75" customHeight="1" x14ac:dyDescent="0.2">
      <c r="A217" s="408" t="s">
        <v>304</v>
      </c>
      <c r="B217" s="407"/>
      <c r="C217" s="281">
        <f t="shared" si="10"/>
        <v>481.6</v>
      </c>
      <c r="D217" s="281">
        <f t="shared" si="10"/>
        <v>645.6</v>
      </c>
      <c r="E217" s="281">
        <f t="shared" si="10"/>
        <v>353.6</v>
      </c>
      <c r="F217" s="281">
        <f t="shared" si="10"/>
        <v>1648</v>
      </c>
      <c r="G217" s="281">
        <f t="shared" si="10"/>
        <v>1428.3200000000002</v>
      </c>
      <c r="H217" s="281">
        <f t="shared" si="10"/>
        <v>462.4</v>
      </c>
      <c r="I217" s="281">
        <f>(2*I214)*I$215</f>
        <v>1320</v>
      </c>
      <c r="J217" s="281">
        <f>J214*J$215</f>
        <v>1022.4</v>
      </c>
      <c r="K217" s="281">
        <f>K214*K$215</f>
        <v>716.75</v>
      </c>
      <c r="L217" s="281">
        <f>L214</f>
        <v>66</v>
      </c>
      <c r="M217" s="281">
        <f>M214*M$215</f>
        <v>616.79999999999995</v>
      </c>
      <c r="N217" s="281"/>
      <c r="O217" s="281"/>
    </row>
    <row r="218" spans="1:15" ht="15.75" customHeight="1" x14ac:dyDescent="0.2">
      <c r="A218" s="411" t="s">
        <v>270</v>
      </c>
      <c r="B218" s="403"/>
      <c r="C218" s="236">
        <f>((C213*C215)*C234)/60</f>
        <v>384.8</v>
      </c>
      <c r="D218" s="236">
        <f>((D213*D215)*D234)/60</f>
        <v>413.43999999999994</v>
      </c>
      <c r="E218" s="236">
        <f>((E213*E215)*E234)/60</f>
        <v>472</v>
      </c>
      <c r="F218" s="236" t="s">
        <v>116</v>
      </c>
      <c r="G218" s="236">
        <f>((1.6*(G213*0.45))*G234)/60</f>
        <v>514.22400000000005</v>
      </c>
      <c r="H218" s="236">
        <f t="shared" ref="H218:M218" si="11">((H213*H215)*H234)/60</f>
        <v>463</v>
      </c>
      <c r="I218" s="236">
        <f t="shared" si="11"/>
        <v>704</v>
      </c>
      <c r="J218" s="236">
        <f t="shared" si="11"/>
        <v>654.71999999999991</v>
      </c>
      <c r="K218" s="236">
        <f t="shared" si="11"/>
        <v>764.5333333333333</v>
      </c>
      <c r="L218" s="236">
        <f t="shared" si="11"/>
        <v>7040</v>
      </c>
      <c r="M218" s="236">
        <f t="shared" si="11"/>
        <v>1234</v>
      </c>
      <c r="N218" s="236"/>
      <c r="O218" s="236"/>
    </row>
    <row r="219" spans="1:15" ht="15.75" customHeight="1" x14ac:dyDescent="0.2">
      <c r="A219" s="412" t="s">
        <v>271</v>
      </c>
      <c r="B219" s="403"/>
      <c r="C219" s="198">
        <f>((C214*C215)*C234)/60</f>
        <v>481.6</v>
      </c>
      <c r="D219" s="198">
        <f>((D214*D215)*D234)/60</f>
        <v>516.48</v>
      </c>
      <c r="E219" s="198">
        <f>((E214*E215)*E234)/60</f>
        <v>589.33333333333337</v>
      </c>
      <c r="F219" s="198" t="s">
        <v>116</v>
      </c>
      <c r="G219" s="198">
        <f>((1.6*(G214*0.45))*G234)/60</f>
        <v>642.74400000000014</v>
      </c>
      <c r="H219" s="198">
        <f t="shared" ref="H219:M219" si="12">((H214*H215)*H234)/60</f>
        <v>578</v>
      </c>
      <c r="I219" s="198">
        <f t="shared" si="12"/>
        <v>880</v>
      </c>
      <c r="J219" s="198">
        <f t="shared" si="12"/>
        <v>817.92</v>
      </c>
      <c r="K219" s="198">
        <f t="shared" si="12"/>
        <v>955.66666666666663</v>
      </c>
      <c r="L219" s="198">
        <f t="shared" si="12"/>
        <v>8800</v>
      </c>
      <c r="M219" s="198">
        <f t="shared" si="12"/>
        <v>1542</v>
      </c>
      <c r="N219" s="198"/>
      <c r="O219" s="198"/>
    </row>
    <row r="220" spans="1:15" ht="15.75" customHeight="1" x14ac:dyDescent="0.2">
      <c r="A220" s="411" t="s">
        <v>272</v>
      </c>
      <c r="B220" s="403"/>
      <c r="C220" s="196" t="s">
        <v>53</v>
      </c>
      <c r="D220" s="196" t="s">
        <v>53</v>
      </c>
      <c r="E220" s="196" t="s">
        <v>53</v>
      </c>
      <c r="F220" s="196" t="s">
        <v>53</v>
      </c>
      <c r="G220" s="196" t="s">
        <v>53</v>
      </c>
      <c r="H220" s="196" t="s">
        <v>53</v>
      </c>
      <c r="I220" s="196" t="s">
        <v>53</v>
      </c>
      <c r="J220" s="196" t="s">
        <v>53</v>
      </c>
      <c r="K220" s="196" t="s">
        <v>53</v>
      </c>
      <c r="L220" s="196" t="s">
        <v>53</v>
      </c>
      <c r="M220" s="196" t="s">
        <v>53</v>
      </c>
      <c r="N220" s="196"/>
      <c r="O220" s="196"/>
    </row>
    <row r="221" spans="1:15" ht="15.75" customHeight="1" x14ac:dyDescent="0.2">
      <c r="A221" s="412" t="s">
        <v>274</v>
      </c>
      <c r="B221" s="403"/>
      <c r="C221" s="236" t="s">
        <v>53</v>
      </c>
      <c r="D221" s="236" t="s">
        <v>53</v>
      </c>
      <c r="E221" s="236" t="s">
        <v>53</v>
      </c>
      <c r="F221" s="236" t="s">
        <v>53</v>
      </c>
      <c r="G221" s="236" t="s">
        <v>53</v>
      </c>
      <c r="H221" s="236" t="s">
        <v>53</v>
      </c>
      <c r="I221" s="203" t="s">
        <v>53</v>
      </c>
      <c r="J221" s="236" t="s">
        <v>53</v>
      </c>
      <c r="K221" s="236" t="s">
        <v>53</v>
      </c>
      <c r="L221" s="236" t="s">
        <v>53</v>
      </c>
      <c r="M221" s="236" t="s">
        <v>53</v>
      </c>
      <c r="N221" s="236"/>
      <c r="O221" s="236"/>
    </row>
    <row r="222" spans="1:15" ht="15.75" customHeight="1" x14ac:dyDescent="0.2">
      <c r="A222" s="411" t="s">
        <v>275</v>
      </c>
      <c r="B222" s="403"/>
      <c r="C222" s="236">
        <f t="shared" ref="C222:E223" si="13">(C216*C$234)/60</f>
        <v>384.8</v>
      </c>
      <c r="D222" s="236">
        <f t="shared" si="13"/>
        <v>413.43999999999994</v>
      </c>
      <c r="E222" s="236">
        <f t="shared" si="13"/>
        <v>472</v>
      </c>
      <c r="F222" s="236" t="s">
        <v>116</v>
      </c>
      <c r="G222" s="236">
        <f>((G$254*G216)*G$234)/60</f>
        <v>514.22400000000005</v>
      </c>
      <c r="H222" s="236">
        <f>(H216*H$234)/60</f>
        <v>463</v>
      </c>
      <c r="I222" s="236">
        <f>((I213*I$215)*I$234)/60</f>
        <v>704</v>
      </c>
      <c r="J222" s="236">
        <f t="shared" ref="J222:M223" si="14">(J216*J$234)/60</f>
        <v>654.71999999999991</v>
      </c>
      <c r="K222" s="236">
        <f t="shared" si="14"/>
        <v>764.5333333333333</v>
      </c>
      <c r="L222" s="236">
        <f t="shared" si="14"/>
        <v>880</v>
      </c>
      <c r="M222" s="236">
        <f t="shared" si="14"/>
        <v>1234</v>
      </c>
      <c r="N222" s="236"/>
      <c r="O222" s="236"/>
    </row>
    <row r="223" spans="1:15" ht="15.75" customHeight="1" x14ac:dyDescent="0.2">
      <c r="A223" s="412" t="s">
        <v>276</v>
      </c>
      <c r="B223" s="403"/>
      <c r="C223" s="198">
        <f t="shared" si="13"/>
        <v>481.6</v>
      </c>
      <c r="D223" s="198">
        <f t="shared" si="13"/>
        <v>516.48</v>
      </c>
      <c r="E223" s="198">
        <f t="shared" si="13"/>
        <v>589.33333333333337</v>
      </c>
      <c r="F223" s="198" t="s">
        <v>116</v>
      </c>
      <c r="G223" s="198">
        <f>((G$254*G217)*G$234)/60</f>
        <v>642.74400000000014</v>
      </c>
      <c r="H223" s="198">
        <f>(H217*H$234)/60</f>
        <v>578</v>
      </c>
      <c r="I223" s="198">
        <f>((I214*I$215)*I$234)/60</f>
        <v>880</v>
      </c>
      <c r="J223" s="198">
        <f t="shared" si="14"/>
        <v>817.92</v>
      </c>
      <c r="K223" s="198">
        <f t="shared" si="14"/>
        <v>955.66666666666663</v>
      </c>
      <c r="L223" s="198">
        <f t="shared" si="14"/>
        <v>1100</v>
      </c>
      <c r="M223" s="198">
        <f t="shared" si="14"/>
        <v>1542</v>
      </c>
      <c r="N223" s="198"/>
      <c r="O223" s="198"/>
    </row>
    <row r="224" spans="1:15" ht="15.75" customHeight="1" x14ac:dyDescent="0.2">
      <c r="A224" s="411" t="s">
        <v>277</v>
      </c>
      <c r="B224" s="403"/>
      <c r="C224" s="236">
        <f t="shared" ref="C224:F225" si="15">(C216*C$231)/((60*(C$231/C$234))+C$247)</f>
        <v>296</v>
      </c>
      <c r="D224" s="236">
        <f t="shared" si="15"/>
        <v>295.31428571428569</v>
      </c>
      <c r="E224" s="236">
        <f t="shared" si="15"/>
        <v>307.40841248303934</v>
      </c>
      <c r="F224" s="236">
        <f t="shared" si="15"/>
        <v>382.7227369921597</v>
      </c>
      <c r="G224" s="236"/>
      <c r="H224" s="236">
        <f>(H216*H$231)/((60*(H$231/H$234))+H$247)</f>
        <v>270.85923217550271</v>
      </c>
      <c r="I224" s="236"/>
      <c r="J224" s="236">
        <f t="shared" ref="J224:M225" si="16">(J216*J$231)/((60*(J$231/J$234))+J$247)</f>
        <v>409.2</v>
      </c>
      <c r="K224" s="236">
        <f t="shared" si="16"/>
        <v>509.68888888888887</v>
      </c>
      <c r="L224" s="236">
        <f t="shared" si="16"/>
        <v>298.61182519280203</v>
      </c>
      <c r="M224" s="236">
        <f t="shared" si="16"/>
        <v>684.36741767764306</v>
      </c>
      <c r="N224" s="236"/>
      <c r="O224" s="236"/>
    </row>
    <row r="225" spans="1:15" ht="15.75" customHeight="1" x14ac:dyDescent="0.2">
      <c r="A225" s="412" t="s">
        <v>278</v>
      </c>
      <c r="B225" s="403"/>
      <c r="C225" s="198">
        <f t="shared" si="15"/>
        <v>370.46153846153845</v>
      </c>
      <c r="D225" s="198">
        <f t="shared" si="15"/>
        <v>368.91428571428577</v>
      </c>
      <c r="E225" s="198">
        <f t="shared" si="15"/>
        <v>383.82632293080059</v>
      </c>
      <c r="F225" s="198">
        <f t="shared" si="15"/>
        <v>469.85032074126872</v>
      </c>
      <c r="G225" s="198"/>
      <c r="H225" s="198">
        <f>(H217*H$231)/((60*(H$231/H$234))+H$247)</f>
        <v>338.1352833638025</v>
      </c>
      <c r="I225" s="198"/>
      <c r="J225" s="198">
        <f t="shared" si="16"/>
        <v>511.2</v>
      </c>
      <c r="K225" s="198">
        <f t="shared" si="16"/>
        <v>637.11111111111109</v>
      </c>
      <c r="L225" s="198">
        <f t="shared" si="16"/>
        <v>373.26478149100262</v>
      </c>
      <c r="M225" s="198">
        <f t="shared" si="16"/>
        <v>855.18197573656846</v>
      </c>
      <c r="N225" s="198"/>
      <c r="O225" s="198"/>
    </row>
    <row r="226" spans="1:15" ht="15.75" customHeight="1" x14ac:dyDescent="0.2">
      <c r="A226" s="411" t="s">
        <v>279</v>
      </c>
      <c r="B226" s="403"/>
      <c r="C226" s="236">
        <f t="shared" ref="C226:F227" si="17">(C216*C$231)/((60*(C$231/C$234))+C$248)</f>
        <v>347.29241877256317</v>
      </c>
      <c r="D226" s="236">
        <f t="shared" si="17"/>
        <v>361.39860139860139</v>
      </c>
      <c r="E226" s="236">
        <f t="shared" si="17"/>
        <v>387.94520547945206</v>
      </c>
      <c r="F226" s="236">
        <f t="shared" si="17"/>
        <v>678.83691529709233</v>
      </c>
      <c r="G226" s="236"/>
      <c r="H226" s="236">
        <f>(H216*H$231)/((60*(H$231/H$234))+H$248)</f>
        <v>350.26004728132381</v>
      </c>
      <c r="I226" s="236"/>
      <c r="J226" s="236">
        <f t="shared" ref="J226:M227" si="18">(J216*J$231)/((60*(J$231/J$234))+J$248)</f>
        <v>538.42105263157896</v>
      </c>
      <c r="K226" s="236">
        <f t="shared" si="18"/>
        <v>647.90960451977401</v>
      </c>
      <c r="L226" s="236">
        <f t="shared" si="18"/>
        <v>492.20338983050846</v>
      </c>
      <c r="M226" s="236">
        <f t="shared" si="18"/>
        <v>931.32075471698113</v>
      </c>
      <c r="N226" s="236"/>
      <c r="O226" s="236"/>
    </row>
    <row r="227" spans="1:15" ht="15.75" customHeight="1" x14ac:dyDescent="0.2">
      <c r="A227" s="412" t="s">
        <v>280</v>
      </c>
      <c r="B227" s="403"/>
      <c r="C227" s="198">
        <f t="shared" si="17"/>
        <v>434.65703971119132</v>
      </c>
      <c r="D227" s="198">
        <f t="shared" si="17"/>
        <v>451.46853146853152</v>
      </c>
      <c r="E227" s="198">
        <f t="shared" si="17"/>
        <v>484.38356164383566</v>
      </c>
      <c r="F227" s="198">
        <f t="shared" si="17"/>
        <v>833.37547408343869</v>
      </c>
      <c r="G227" s="198"/>
      <c r="H227" s="198">
        <f>(H217*H$231)/((60*(H$231/H$234))+H$248)</f>
        <v>437.25768321512993</v>
      </c>
      <c r="I227" s="198"/>
      <c r="J227" s="198">
        <f t="shared" si="18"/>
        <v>672.63157894736844</v>
      </c>
      <c r="K227" s="198">
        <f t="shared" si="18"/>
        <v>809.88700564971748</v>
      </c>
      <c r="L227" s="198">
        <f t="shared" si="18"/>
        <v>615.25423728813564</v>
      </c>
      <c r="M227" s="198">
        <f t="shared" si="18"/>
        <v>1163.7735849056603</v>
      </c>
      <c r="N227" s="198"/>
      <c r="O227" s="198"/>
    </row>
    <row r="228" spans="1:15" ht="15.75" customHeight="1" x14ac:dyDescent="0.2">
      <c r="A228" s="426" t="s">
        <v>281</v>
      </c>
      <c r="B228" s="403"/>
      <c r="C228" s="283">
        <v>1</v>
      </c>
      <c r="D228" s="283">
        <v>1</v>
      </c>
      <c r="E228" s="283">
        <v>1</v>
      </c>
      <c r="F228" s="283">
        <v>1</v>
      </c>
      <c r="G228" s="283">
        <v>1</v>
      </c>
      <c r="H228" s="283">
        <v>1</v>
      </c>
      <c r="I228" s="283">
        <v>1</v>
      </c>
      <c r="J228" s="283">
        <v>1</v>
      </c>
      <c r="K228" s="283">
        <v>1</v>
      </c>
      <c r="L228" s="70">
        <v>2</v>
      </c>
      <c r="M228" s="283">
        <v>1</v>
      </c>
      <c r="N228" s="283"/>
      <c r="O228" s="283"/>
    </row>
    <row r="229" spans="1:15" ht="15.75" customHeight="1" x14ac:dyDescent="0.2">
      <c r="A229" s="427" t="s">
        <v>282</v>
      </c>
      <c r="B229" s="403"/>
      <c r="C229" s="242">
        <v>1</v>
      </c>
      <c r="D229" s="242">
        <v>1</v>
      </c>
      <c r="E229" s="242">
        <v>1</v>
      </c>
      <c r="F229" s="242">
        <v>1</v>
      </c>
      <c r="G229" s="242">
        <v>1</v>
      </c>
      <c r="H229" s="242">
        <v>1</v>
      </c>
      <c r="I229" s="242">
        <v>1</v>
      </c>
      <c r="J229" s="242">
        <v>1</v>
      </c>
      <c r="K229" s="242">
        <v>1</v>
      </c>
      <c r="L229" s="282">
        <v>2</v>
      </c>
      <c r="M229" s="242">
        <v>1</v>
      </c>
      <c r="N229" s="242"/>
      <c r="O229" s="242"/>
    </row>
    <row r="230" spans="1:15" ht="15.75" customHeight="1" x14ac:dyDescent="0.2">
      <c r="A230" s="417" t="s">
        <v>283</v>
      </c>
      <c r="B230" s="403"/>
      <c r="C230" s="50">
        <v>1</v>
      </c>
      <c r="D230" s="50">
        <v>1</v>
      </c>
      <c r="E230" s="50">
        <v>1</v>
      </c>
      <c r="F230" s="50">
        <v>1</v>
      </c>
      <c r="G230" s="50">
        <v>1</v>
      </c>
      <c r="H230" s="50">
        <v>1</v>
      </c>
      <c r="I230" s="50">
        <v>1</v>
      </c>
      <c r="J230" s="50">
        <v>1</v>
      </c>
      <c r="K230" s="50">
        <v>1</v>
      </c>
      <c r="L230" s="85">
        <v>0.5</v>
      </c>
      <c r="M230" s="50">
        <v>1</v>
      </c>
      <c r="N230" s="50"/>
      <c r="O230" s="50"/>
    </row>
    <row r="231" spans="1:15" ht="15.75" customHeight="1" x14ac:dyDescent="0.2">
      <c r="A231" s="418" t="s">
        <v>15</v>
      </c>
      <c r="B231" s="403"/>
      <c r="C231" s="247">
        <v>5</v>
      </c>
      <c r="D231" s="247">
        <v>3</v>
      </c>
      <c r="E231" s="247">
        <v>8</v>
      </c>
      <c r="F231" s="247">
        <v>1</v>
      </c>
      <c r="G231" s="247">
        <v>5</v>
      </c>
      <c r="H231" s="247">
        <v>4</v>
      </c>
      <c r="I231" s="247">
        <v>3</v>
      </c>
      <c r="J231" s="247">
        <v>2</v>
      </c>
      <c r="K231" s="247">
        <v>4</v>
      </c>
      <c r="L231" s="247">
        <v>22</v>
      </c>
      <c r="M231" s="247">
        <v>8</v>
      </c>
      <c r="N231" s="247"/>
      <c r="O231" s="247"/>
    </row>
    <row r="232" spans="1:15" ht="15.75" customHeight="1" x14ac:dyDescent="0.2">
      <c r="A232" s="411" t="s">
        <v>17</v>
      </c>
      <c r="B232" s="403"/>
      <c r="C232" s="221">
        <v>15</v>
      </c>
      <c r="D232" s="221">
        <v>15</v>
      </c>
      <c r="E232" s="221">
        <v>24</v>
      </c>
      <c r="F232" s="221">
        <v>8</v>
      </c>
      <c r="G232" s="221">
        <v>15</v>
      </c>
      <c r="H232" s="221">
        <v>24</v>
      </c>
      <c r="I232" s="221">
        <v>12</v>
      </c>
      <c r="J232" s="221">
        <v>18</v>
      </c>
      <c r="K232" s="221">
        <v>20</v>
      </c>
      <c r="L232" s="221">
        <v>66</v>
      </c>
      <c r="M232" s="221">
        <v>48</v>
      </c>
      <c r="N232" s="221"/>
      <c r="O232" s="221"/>
    </row>
    <row r="233" spans="1:15" ht="15.75" customHeight="1" x14ac:dyDescent="0.2">
      <c r="A233" s="412" t="s">
        <v>19</v>
      </c>
      <c r="B233" s="403"/>
      <c r="C233" s="31">
        <v>25</v>
      </c>
      <c r="D233" s="31">
        <v>25</v>
      </c>
      <c r="E233" s="31">
        <v>34</v>
      </c>
      <c r="F233" s="31">
        <v>18</v>
      </c>
      <c r="G233" s="31">
        <v>25</v>
      </c>
      <c r="H233" s="31">
        <v>34</v>
      </c>
      <c r="I233" s="31">
        <v>22</v>
      </c>
      <c r="J233" s="31">
        <v>28</v>
      </c>
      <c r="K233" s="31">
        <v>30</v>
      </c>
      <c r="L233" s="31">
        <v>88</v>
      </c>
      <c r="M233" s="31">
        <v>64</v>
      </c>
      <c r="N233" s="31"/>
      <c r="O233" s="31"/>
    </row>
    <row r="234" spans="1:15" ht="15.75" customHeight="1" x14ac:dyDescent="0.2">
      <c r="A234" s="409" t="s">
        <v>287</v>
      </c>
      <c r="B234" s="410"/>
      <c r="C234" s="122" t="s">
        <v>330</v>
      </c>
      <c r="D234" s="122" t="s">
        <v>331</v>
      </c>
      <c r="E234" s="122" t="s">
        <v>306</v>
      </c>
      <c r="F234" s="122" t="s">
        <v>332</v>
      </c>
      <c r="G234" s="122" t="s">
        <v>330</v>
      </c>
      <c r="H234" s="122" t="s">
        <v>308</v>
      </c>
      <c r="I234" s="122" t="s">
        <v>307</v>
      </c>
      <c r="J234" s="122" t="s">
        <v>331</v>
      </c>
      <c r="K234" s="122" t="s">
        <v>307</v>
      </c>
      <c r="L234" s="122" t="s">
        <v>291</v>
      </c>
      <c r="M234" s="122" t="s">
        <v>333</v>
      </c>
      <c r="N234" s="122"/>
      <c r="O234" s="122"/>
    </row>
    <row r="235" spans="1:15" ht="15.75" customHeight="1" x14ac:dyDescent="0.2">
      <c r="A235" s="419" t="s">
        <v>37</v>
      </c>
      <c r="B235" s="403"/>
      <c r="C235" s="134">
        <v>5</v>
      </c>
      <c r="D235" s="134">
        <v>15</v>
      </c>
      <c r="E235" s="134">
        <v>8</v>
      </c>
      <c r="F235" s="134">
        <v>10</v>
      </c>
      <c r="G235" s="134">
        <v>40</v>
      </c>
      <c r="H235" s="134">
        <v>5</v>
      </c>
      <c r="I235" s="134">
        <v>5</v>
      </c>
      <c r="J235" s="134">
        <v>15</v>
      </c>
      <c r="K235" s="134">
        <v>5</v>
      </c>
      <c r="L235" s="134" t="s">
        <v>53</v>
      </c>
      <c r="M235" s="134">
        <v>10</v>
      </c>
      <c r="N235" s="134"/>
      <c r="O235" s="134"/>
    </row>
    <row r="236" spans="1:15" ht="15.75" customHeight="1" x14ac:dyDescent="0.2">
      <c r="A236" s="419" t="s">
        <v>38</v>
      </c>
      <c r="B236" s="403"/>
      <c r="C236" s="134">
        <v>1</v>
      </c>
      <c r="D236" s="134">
        <v>8</v>
      </c>
      <c r="E236" s="134">
        <v>1</v>
      </c>
      <c r="F236" s="134">
        <v>8</v>
      </c>
      <c r="G236" s="134">
        <v>8</v>
      </c>
      <c r="H236" s="134">
        <v>8</v>
      </c>
      <c r="I236" s="134">
        <v>420</v>
      </c>
      <c r="J236" s="134">
        <v>8</v>
      </c>
      <c r="K236" s="134">
        <v>20</v>
      </c>
      <c r="L236" s="134">
        <v>0</v>
      </c>
      <c r="M236" s="134">
        <v>1</v>
      </c>
      <c r="N236" s="134"/>
      <c r="O236" s="134"/>
    </row>
    <row r="237" spans="1:15" ht="15.75" customHeight="1" x14ac:dyDescent="0.2">
      <c r="A237" s="419" t="s">
        <v>39</v>
      </c>
      <c r="B237" s="403"/>
      <c r="C237" s="134">
        <v>0.25</v>
      </c>
      <c r="D237" s="134">
        <v>3.15</v>
      </c>
      <c r="E237" s="134">
        <v>0.25</v>
      </c>
      <c r="F237" s="134">
        <v>3.15</v>
      </c>
      <c r="G237" s="134">
        <v>3.15</v>
      </c>
      <c r="H237" s="134">
        <v>3.15</v>
      </c>
      <c r="I237" s="134">
        <v>320</v>
      </c>
      <c r="J237" s="134">
        <v>3.15</v>
      </c>
      <c r="K237" s="134">
        <v>6</v>
      </c>
      <c r="L237" s="134">
        <v>0</v>
      </c>
      <c r="M237" s="134">
        <v>0.25</v>
      </c>
      <c r="N237" s="134"/>
      <c r="O237" s="134"/>
    </row>
    <row r="238" spans="1:15" ht="15.75" customHeight="1" x14ac:dyDescent="0.2">
      <c r="A238" s="419" t="s">
        <v>40</v>
      </c>
      <c r="B238" s="403"/>
      <c r="C238" s="134">
        <v>0</v>
      </c>
      <c r="D238" s="134">
        <v>0</v>
      </c>
      <c r="E238" s="134">
        <v>0</v>
      </c>
      <c r="F238" s="134">
        <v>0</v>
      </c>
      <c r="G238" s="134">
        <v>0</v>
      </c>
      <c r="H238" s="134">
        <v>0</v>
      </c>
      <c r="I238" s="134">
        <v>2.5</v>
      </c>
      <c r="J238" s="134">
        <v>0</v>
      </c>
      <c r="K238" s="134">
        <v>1</v>
      </c>
      <c r="L238" s="134">
        <v>0</v>
      </c>
      <c r="M238" s="134">
        <v>0</v>
      </c>
      <c r="N238" s="134"/>
      <c r="O238" s="134"/>
    </row>
    <row r="239" spans="1:15" ht="15.75" customHeight="1" x14ac:dyDescent="0.2">
      <c r="A239" s="419" t="s">
        <v>41</v>
      </c>
      <c r="B239" s="403"/>
      <c r="C239" s="134">
        <v>0</v>
      </c>
      <c r="D239" s="134">
        <v>0</v>
      </c>
      <c r="E239" s="134">
        <v>0</v>
      </c>
      <c r="F239" s="134">
        <v>0</v>
      </c>
      <c r="G239" s="134">
        <v>0</v>
      </c>
      <c r="H239" s="134">
        <v>0</v>
      </c>
      <c r="I239" s="134">
        <v>5</v>
      </c>
      <c r="J239" s="134">
        <v>0</v>
      </c>
      <c r="K239" s="134">
        <v>6</v>
      </c>
      <c r="L239" s="134">
        <v>0</v>
      </c>
      <c r="M239" s="134">
        <v>0</v>
      </c>
      <c r="N239" s="134"/>
      <c r="O239" s="134"/>
    </row>
    <row r="240" spans="1:15" ht="15.75" customHeight="1" x14ac:dyDescent="0.2">
      <c r="A240" s="419" t="s">
        <v>42</v>
      </c>
      <c r="B240" s="403"/>
      <c r="C240" s="134">
        <v>2.1800000000000002</v>
      </c>
      <c r="D240" s="134">
        <v>2.1800000000000002</v>
      </c>
      <c r="E240" s="134">
        <v>0.875</v>
      </c>
      <c r="F240" s="134">
        <v>4.3600000000000003</v>
      </c>
      <c r="G240" s="134">
        <v>1.75</v>
      </c>
      <c r="H240" s="134">
        <v>1.75</v>
      </c>
      <c r="I240" s="134">
        <v>0.27500000000000002</v>
      </c>
      <c r="J240" s="134">
        <v>2.1800000000000002</v>
      </c>
      <c r="K240" s="134">
        <v>2.9</v>
      </c>
      <c r="L240" s="134">
        <v>0</v>
      </c>
      <c r="M240" s="134">
        <v>2.1800000000000002</v>
      </c>
      <c r="N240" s="134"/>
      <c r="O240" s="134"/>
    </row>
    <row r="241" spans="1:15" ht="15.75" customHeight="1" x14ac:dyDescent="0.2">
      <c r="A241" s="419" t="s">
        <v>44</v>
      </c>
      <c r="B241" s="403"/>
      <c r="C241" s="134">
        <v>0.5</v>
      </c>
      <c r="D241" s="134">
        <v>0.5</v>
      </c>
      <c r="E241" s="134">
        <v>0.5</v>
      </c>
      <c r="F241" s="134">
        <v>0.5</v>
      </c>
      <c r="G241" s="134">
        <v>0.5</v>
      </c>
      <c r="H241" s="134">
        <v>0.5</v>
      </c>
      <c r="I241" s="134">
        <v>0.25</v>
      </c>
      <c r="J241" s="134">
        <v>0.5</v>
      </c>
      <c r="K241" s="134">
        <v>1</v>
      </c>
      <c r="L241" s="134">
        <v>0</v>
      </c>
      <c r="M241" s="134">
        <v>0.5</v>
      </c>
      <c r="N241" s="134"/>
      <c r="O241" s="134"/>
    </row>
    <row r="242" spans="1:15" ht="15.75" customHeight="1" x14ac:dyDescent="0.2">
      <c r="A242" s="419" t="s">
        <v>119</v>
      </c>
      <c r="B242" s="403"/>
      <c r="C242" s="134">
        <v>1</v>
      </c>
      <c r="D242" s="134">
        <v>12</v>
      </c>
      <c r="E242" s="134">
        <v>1</v>
      </c>
      <c r="F242" s="134">
        <v>12</v>
      </c>
      <c r="G242" s="134">
        <v>12</v>
      </c>
      <c r="H242" s="134">
        <v>12</v>
      </c>
      <c r="I242" s="134">
        <v>38</v>
      </c>
      <c r="J242" s="134">
        <v>12</v>
      </c>
      <c r="K242" s="134">
        <v>12</v>
      </c>
      <c r="L242" s="134">
        <v>0</v>
      </c>
      <c r="M242" s="134">
        <v>1</v>
      </c>
      <c r="N242" s="134"/>
      <c r="O242" s="134"/>
    </row>
    <row r="243" spans="1:15" ht="15.75" customHeight="1" x14ac:dyDescent="0.2">
      <c r="A243" s="419" t="s">
        <v>46</v>
      </c>
      <c r="B243" s="403"/>
      <c r="C243" s="134">
        <v>0.25</v>
      </c>
      <c r="D243" s="134">
        <v>2.5</v>
      </c>
      <c r="E243" s="134">
        <v>0.25</v>
      </c>
      <c r="F243" s="134">
        <v>2.5</v>
      </c>
      <c r="G243" s="134">
        <v>2.5</v>
      </c>
      <c r="H243" s="134">
        <v>2.5</v>
      </c>
      <c r="I243" s="134">
        <v>40</v>
      </c>
      <c r="J243" s="134">
        <v>2.5</v>
      </c>
      <c r="K243" s="134">
        <v>8</v>
      </c>
      <c r="L243" s="134">
        <v>0</v>
      </c>
      <c r="M243" s="134">
        <v>0.25</v>
      </c>
      <c r="N243" s="134"/>
      <c r="O243" s="134"/>
    </row>
    <row r="244" spans="1:15" ht="15.75" customHeight="1" x14ac:dyDescent="0.2">
      <c r="A244" s="419" t="s">
        <v>47</v>
      </c>
      <c r="B244" s="403"/>
      <c r="C244" s="134">
        <v>0</v>
      </c>
      <c r="D244" s="134">
        <v>0</v>
      </c>
      <c r="E244" s="134">
        <v>0</v>
      </c>
      <c r="F244" s="134">
        <v>0</v>
      </c>
      <c r="G244" s="134">
        <v>0</v>
      </c>
      <c r="H244" s="134">
        <v>0</v>
      </c>
      <c r="I244" s="134">
        <v>0.75</v>
      </c>
      <c r="J244" s="134">
        <v>0</v>
      </c>
      <c r="K244" s="134">
        <v>0.3</v>
      </c>
      <c r="L244" s="134">
        <v>0</v>
      </c>
      <c r="M244" s="134">
        <v>0</v>
      </c>
      <c r="N244" s="134"/>
      <c r="O244" s="134"/>
    </row>
    <row r="245" spans="1:15" ht="15.75" customHeight="1" x14ac:dyDescent="0.2">
      <c r="A245" s="419" t="s">
        <v>48</v>
      </c>
      <c r="B245" s="403"/>
      <c r="C245" s="134">
        <v>0</v>
      </c>
      <c r="D245" s="134">
        <v>0</v>
      </c>
      <c r="E245" s="134">
        <v>0</v>
      </c>
      <c r="F245" s="134">
        <v>0</v>
      </c>
      <c r="G245" s="134">
        <v>0</v>
      </c>
      <c r="H245" s="134">
        <v>0</v>
      </c>
      <c r="I245" s="134">
        <v>2.5</v>
      </c>
      <c r="J245" s="134">
        <v>3</v>
      </c>
      <c r="K245" s="134">
        <v>1.5</v>
      </c>
      <c r="L245" s="134">
        <v>0</v>
      </c>
      <c r="M245" s="134">
        <v>0</v>
      </c>
      <c r="N245" s="134"/>
      <c r="O245" s="134"/>
    </row>
    <row r="246" spans="1:15" ht="15.75" customHeight="1" x14ac:dyDescent="0.2">
      <c r="A246" s="419" t="s">
        <v>49</v>
      </c>
      <c r="B246" s="403"/>
      <c r="C246" s="134">
        <v>3.5</v>
      </c>
      <c r="D246" s="134">
        <v>3.5</v>
      </c>
      <c r="E246" s="134">
        <v>1.75</v>
      </c>
      <c r="F246" s="134">
        <v>5.5</v>
      </c>
      <c r="G246" s="134">
        <v>2.5</v>
      </c>
      <c r="H246" s="134">
        <v>3.75</v>
      </c>
      <c r="I246" s="134">
        <v>0.75</v>
      </c>
      <c r="J246" s="134">
        <v>3.5</v>
      </c>
      <c r="K246" s="134">
        <v>3.8</v>
      </c>
      <c r="L246" s="134">
        <v>0</v>
      </c>
      <c r="M246" s="134">
        <v>2.5</v>
      </c>
      <c r="N246" s="134"/>
      <c r="O246" s="134"/>
    </row>
    <row r="247" spans="1:15" ht="15.75" customHeight="1" x14ac:dyDescent="0.2">
      <c r="A247" s="420" t="s">
        <v>296</v>
      </c>
      <c r="B247" s="421"/>
      <c r="C247" s="143">
        <v>1.5</v>
      </c>
      <c r="D247" s="143">
        <v>1.5</v>
      </c>
      <c r="E247" s="143">
        <v>2.57</v>
      </c>
      <c r="F247" s="143">
        <v>2.57</v>
      </c>
      <c r="G247" s="143">
        <v>2.57</v>
      </c>
      <c r="H247" s="143">
        <v>2.27</v>
      </c>
      <c r="I247" s="143">
        <v>2.57</v>
      </c>
      <c r="J247" s="143">
        <v>1.5</v>
      </c>
      <c r="K247" s="143">
        <v>1.5</v>
      </c>
      <c r="L247" s="143">
        <v>2.57</v>
      </c>
      <c r="M247" s="143">
        <v>2.57</v>
      </c>
      <c r="N247" s="143"/>
      <c r="O247" s="143"/>
    </row>
    <row r="248" spans="1:15" ht="15.75" customHeight="1" x14ac:dyDescent="0.2">
      <c r="A248" s="420" t="s">
        <v>297</v>
      </c>
      <c r="B248" s="421"/>
      <c r="C248" s="143">
        <v>0.54</v>
      </c>
      <c r="D248" s="143">
        <v>0.54</v>
      </c>
      <c r="E248" s="143">
        <v>1.04</v>
      </c>
      <c r="F248" s="143">
        <v>1.04</v>
      </c>
      <c r="G248" s="143">
        <v>1.04</v>
      </c>
      <c r="H248" s="143">
        <v>1.03</v>
      </c>
      <c r="I248" s="143">
        <v>1.04</v>
      </c>
      <c r="J248" s="143">
        <v>0.54</v>
      </c>
      <c r="K248" s="143">
        <v>0.54</v>
      </c>
      <c r="L248" s="143">
        <v>1.04</v>
      </c>
      <c r="M248" s="143">
        <v>1.04</v>
      </c>
      <c r="N248" s="143"/>
      <c r="O248" s="143"/>
    </row>
    <row r="249" spans="1:15" ht="15.75" customHeight="1" x14ac:dyDescent="0.2">
      <c r="A249" s="418" t="s">
        <v>298</v>
      </c>
      <c r="B249" s="403"/>
      <c r="C249" s="247">
        <v>1</v>
      </c>
      <c r="D249" s="247">
        <v>1</v>
      </c>
      <c r="E249" s="247">
        <v>1</v>
      </c>
      <c r="F249" s="247">
        <v>1</v>
      </c>
      <c r="G249" s="247">
        <v>0</v>
      </c>
      <c r="H249" s="247">
        <v>1</v>
      </c>
      <c r="I249" s="247" t="s">
        <v>53</v>
      </c>
      <c r="J249" s="247">
        <v>1</v>
      </c>
      <c r="K249" s="247">
        <v>1</v>
      </c>
      <c r="L249" s="247" t="s">
        <v>334</v>
      </c>
      <c r="M249" s="247">
        <v>1</v>
      </c>
      <c r="N249" s="247"/>
      <c r="O249" s="247"/>
    </row>
    <row r="250" spans="1:15" ht="15.75" customHeight="1" x14ac:dyDescent="0.2">
      <c r="A250" s="419" t="s">
        <v>121</v>
      </c>
      <c r="B250" s="403"/>
      <c r="C250" s="134" t="s">
        <v>53</v>
      </c>
      <c r="D250" s="134" t="s">
        <v>53</v>
      </c>
      <c r="E250" s="134" t="s">
        <v>53</v>
      </c>
      <c r="F250" s="134" t="s">
        <v>53</v>
      </c>
      <c r="G250" s="134">
        <v>300</v>
      </c>
      <c r="H250" s="134" t="s">
        <v>53</v>
      </c>
      <c r="I250" s="134" t="s">
        <v>53</v>
      </c>
      <c r="J250" s="134" t="s">
        <v>53</v>
      </c>
      <c r="K250" s="134" t="s">
        <v>53</v>
      </c>
      <c r="L250" s="134">
        <v>100</v>
      </c>
      <c r="M250" s="134" t="s">
        <v>53</v>
      </c>
      <c r="N250" s="134"/>
      <c r="O250" s="134"/>
    </row>
    <row r="251" spans="1:15" ht="15.75" customHeight="1" x14ac:dyDescent="0.2">
      <c r="A251" s="419" t="s">
        <v>122</v>
      </c>
      <c r="B251" s="403"/>
      <c r="C251" s="134" t="s">
        <v>53</v>
      </c>
      <c r="D251" s="134" t="s">
        <v>53</v>
      </c>
      <c r="E251" s="134" t="s">
        <v>53</v>
      </c>
      <c r="F251" s="134" t="s">
        <v>53</v>
      </c>
      <c r="G251" s="134">
        <v>3000</v>
      </c>
      <c r="H251" s="134" t="s">
        <v>53</v>
      </c>
      <c r="I251" s="134" t="s">
        <v>53</v>
      </c>
      <c r="J251" s="134" t="s">
        <v>53</v>
      </c>
      <c r="K251" s="134" t="s">
        <v>53</v>
      </c>
      <c r="L251" s="134">
        <v>1000</v>
      </c>
      <c r="M251" s="134" t="s">
        <v>53</v>
      </c>
      <c r="N251" s="134"/>
      <c r="O251" s="134"/>
    </row>
    <row r="252" spans="1:15" ht="15.75" customHeight="1" x14ac:dyDescent="0.2">
      <c r="A252" s="419" t="s">
        <v>123</v>
      </c>
      <c r="B252" s="403"/>
      <c r="C252" s="134" t="s">
        <v>53</v>
      </c>
      <c r="D252" s="134" t="s">
        <v>53</v>
      </c>
      <c r="E252" s="134" t="s">
        <v>53</v>
      </c>
      <c r="F252" s="134" t="s">
        <v>53</v>
      </c>
      <c r="G252" s="134">
        <v>1200</v>
      </c>
      <c r="H252" s="134" t="s">
        <v>53</v>
      </c>
      <c r="I252" s="134" t="s">
        <v>53</v>
      </c>
      <c r="J252" s="134" t="s">
        <v>53</v>
      </c>
      <c r="K252" s="134" t="s">
        <v>53</v>
      </c>
      <c r="L252" s="134">
        <v>750</v>
      </c>
      <c r="M252" s="134" t="s">
        <v>53</v>
      </c>
      <c r="N252" s="134"/>
      <c r="O252" s="134"/>
    </row>
    <row r="253" spans="1:15" ht="15.75" customHeight="1" x14ac:dyDescent="0.2">
      <c r="A253" s="420" t="s">
        <v>310</v>
      </c>
      <c r="B253" s="421"/>
      <c r="C253" s="143" t="s">
        <v>53</v>
      </c>
      <c r="D253" s="143" t="s">
        <v>53</v>
      </c>
      <c r="E253" s="143" t="s">
        <v>53</v>
      </c>
      <c r="F253" s="143" t="s">
        <v>53</v>
      </c>
      <c r="G253" s="143">
        <v>2</v>
      </c>
      <c r="H253" s="143" t="s">
        <v>53</v>
      </c>
      <c r="I253" s="143">
        <v>2</v>
      </c>
      <c r="J253" s="143" t="s">
        <v>53</v>
      </c>
      <c r="K253" s="143" t="s">
        <v>53</v>
      </c>
      <c r="L253" s="143" t="s">
        <v>335</v>
      </c>
      <c r="M253" s="143" t="s">
        <v>53</v>
      </c>
      <c r="N253" s="143"/>
      <c r="O253" s="143"/>
    </row>
    <row r="254" spans="1:15" ht="15.75" customHeight="1" x14ac:dyDescent="0.2">
      <c r="A254" s="418" t="s">
        <v>336</v>
      </c>
      <c r="B254" s="403"/>
      <c r="C254" s="247" t="s">
        <v>53</v>
      </c>
      <c r="D254" s="247" t="s">
        <v>53</v>
      </c>
      <c r="E254" s="247" t="s">
        <v>53</v>
      </c>
      <c r="F254" s="247" t="s">
        <v>53</v>
      </c>
      <c r="G254" s="247">
        <v>0.45</v>
      </c>
      <c r="H254" s="247" t="s">
        <v>53</v>
      </c>
      <c r="I254" s="247" t="s">
        <v>53</v>
      </c>
      <c r="J254" s="247" t="s">
        <v>53</v>
      </c>
      <c r="K254" s="247" t="s">
        <v>53</v>
      </c>
      <c r="L254" s="247" t="s">
        <v>53</v>
      </c>
      <c r="M254" s="247" t="s">
        <v>53</v>
      </c>
      <c r="N254" s="247"/>
      <c r="O254" s="247"/>
    </row>
    <row r="255" spans="1:15" ht="15.75" customHeight="1" x14ac:dyDescent="0.2">
      <c r="A255" s="418" t="s">
        <v>337</v>
      </c>
      <c r="B255" s="403"/>
      <c r="C255" s="247" t="s">
        <v>53</v>
      </c>
      <c r="D255" s="247" t="s">
        <v>53</v>
      </c>
      <c r="E255" s="247" t="s">
        <v>53</v>
      </c>
      <c r="F255" s="247" t="s">
        <v>53</v>
      </c>
      <c r="G255" s="247" t="s">
        <v>53</v>
      </c>
      <c r="H255" s="247" t="s">
        <v>53</v>
      </c>
      <c r="I255" s="247">
        <v>1</v>
      </c>
      <c r="J255" s="247" t="s">
        <v>53</v>
      </c>
      <c r="K255" s="247" t="s">
        <v>53</v>
      </c>
      <c r="L255" s="247" t="s">
        <v>53</v>
      </c>
      <c r="M255" s="247" t="s">
        <v>53</v>
      </c>
      <c r="N255" s="247"/>
      <c r="O255" s="247"/>
    </row>
    <row r="256" spans="1:15" ht="15.75" customHeight="1" x14ac:dyDescent="0.2">
      <c r="A256" s="418" t="s">
        <v>338</v>
      </c>
      <c r="B256" s="403"/>
      <c r="C256" s="247" t="s">
        <v>53</v>
      </c>
      <c r="D256" s="247" t="s">
        <v>53</v>
      </c>
      <c r="E256" s="247" t="s">
        <v>53</v>
      </c>
      <c r="F256" s="247" t="s">
        <v>53</v>
      </c>
      <c r="G256" s="247" t="s">
        <v>53</v>
      </c>
      <c r="H256" s="247" t="s">
        <v>53</v>
      </c>
      <c r="I256" s="247">
        <v>1</v>
      </c>
      <c r="J256" s="247" t="s">
        <v>53</v>
      </c>
      <c r="K256" s="247" t="s">
        <v>53</v>
      </c>
      <c r="L256" s="247" t="s">
        <v>53</v>
      </c>
      <c r="M256" s="247" t="s">
        <v>53</v>
      </c>
      <c r="N256" s="247"/>
      <c r="O256" s="247"/>
    </row>
    <row r="257" spans="1:15" ht="15.75" customHeight="1" x14ac:dyDescent="0.2">
      <c r="A257" s="428" t="s">
        <v>319</v>
      </c>
      <c r="B257" s="429"/>
      <c r="C257" s="23" t="s">
        <v>53</v>
      </c>
      <c r="D257" s="23" t="s">
        <v>53</v>
      </c>
      <c r="E257" s="23" t="s">
        <v>53</v>
      </c>
      <c r="F257" s="23" t="s">
        <v>53</v>
      </c>
      <c r="G257" s="23" t="s">
        <v>53</v>
      </c>
      <c r="H257" s="23" t="s">
        <v>53</v>
      </c>
      <c r="I257" s="23" t="s">
        <v>53</v>
      </c>
      <c r="J257" s="23" t="s">
        <v>53</v>
      </c>
      <c r="K257" s="23">
        <v>0.5</v>
      </c>
      <c r="L257" s="23" t="s">
        <v>53</v>
      </c>
      <c r="M257" s="23" t="s">
        <v>53</v>
      </c>
      <c r="N257" s="23"/>
      <c r="O257" s="23"/>
    </row>
    <row r="258" spans="1:15" ht="15.75" customHeight="1" x14ac:dyDescent="0.2">
      <c r="A258" s="418" t="s">
        <v>339</v>
      </c>
      <c r="B258" s="403"/>
      <c r="C258" s="247" t="s">
        <v>53</v>
      </c>
      <c r="D258" s="247" t="s">
        <v>53</v>
      </c>
      <c r="E258" s="247" t="s">
        <v>53</v>
      </c>
      <c r="F258" s="247" t="s">
        <v>53</v>
      </c>
      <c r="G258" s="247">
        <v>1</v>
      </c>
      <c r="H258" s="247" t="s">
        <v>53</v>
      </c>
      <c r="I258" s="247" t="s">
        <v>53</v>
      </c>
      <c r="J258" s="247" t="s">
        <v>53</v>
      </c>
      <c r="K258" s="247" t="s">
        <v>53</v>
      </c>
      <c r="L258" s="247" t="s">
        <v>53</v>
      </c>
      <c r="M258" s="247" t="s">
        <v>53</v>
      </c>
      <c r="N258" s="247"/>
      <c r="O258" s="247"/>
    </row>
    <row r="259" spans="1:15" ht="15.75" customHeight="1" x14ac:dyDescent="0.2">
      <c r="A259" s="418" t="s">
        <v>340</v>
      </c>
      <c r="B259" s="403"/>
      <c r="C259" s="247" t="s">
        <v>53</v>
      </c>
      <c r="D259" s="247" t="s">
        <v>53</v>
      </c>
      <c r="E259" s="247" t="s">
        <v>53</v>
      </c>
      <c r="F259" s="247" t="s">
        <v>53</v>
      </c>
      <c r="G259" s="247">
        <v>0.3</v>
      </c>
      <c r="H259" s="247" t="s">
        <v>53</v>
      </c>
      <c r="I259" s="247" t="s">
        <v>53</v>
      </c>
      <c r="J259" s="247" t="s">
        <v>53</v>
      </c>
      <c r="K259" s="247" t="s">
        <v>53</v>
      </c>
      <c r="L259" s="247" t="s">
        <v>53</v>
      </c>
      <c r="M259" s="247" t="s">
        <v>53</v>
      </c>
      <c r="N259" s="247"/>
      <c r="O259" s="247"/>
    </row>
    <row r="260" spans="1:15" ht="15.75" customHeight="1" x14ac:dyDescent="0.2">
      <c r="A260" s="418" t="s">
        <v>341</v>
      </c>
      <c r="B260" s="403"/>
      <c r="C260" s="247" t="s">
        <v>53</v>
      </c>
      <c r="D260" s="247" t="s">
        <v>53</v>
      </c>
      <c r="E260" s="247" t="s">
        <v>53</v>
      </c>
      <c r="F260" s="247" t="s">
        <v>53</v>
      </c>
      <c r="G260" s="247">
        <v>0.3</v>
      </c>
      <c r="H260" s="247" t="s">
        <v>53</v>
      </c>
      <c r="I260" s="247" t="s">
        <v>53</v>
      </c>
      <c r="J260" s="247" t="s">
        <v>53</v>
      </c>
      <c r="K260" s="247" t="s">
        <v>53</v>
      </c>
      <c r="L260" s="247" t="s">
        <v>53</v>
      </c>
      <c r="M260" s="247" t="s">
        <v>53</v>
      </c>
      <c r="N260" s="247"/>
      <c r="O260" s="247"/>
    </row>
    <row r="261" spans="1:15" ht="15.75" customHeight="1" x14ac:dyDescent="0.2">
      <c r="A261" s="403"/>
      <c r="B261" s="403"/>
    </row>
    <row r="262" spans="1:15" ht="15.75" customHeight="1" x14ac:dyDescent="0.2">
      <c r="A262" s="422" t="s">
        <v>80</v>
      </c>
      <c r="B262" s="403"/>
      <c r="C262" s="31" t="s">
        <v>81</v>
      </c>
      <c r="D262" s="248" t="s">
        <v>82</v>
      </c>
      <c r="E262" s="31" t="s">
        <v>83</v>
      </c>
      <c r="F262" s="248" t="s">
        <v>84</v>
      </c>
      <c r="G262" s="31" t="s">
        <v>85</v>
      </c>
    </row>
    <row r="263" spans="1:15" ht="15.75" customHeight="1" x14ac:dyDescent="0.2">
      <c r="A263" s="423" t="s">
        <v>196</v>
      </c>
      <c r="B263" s="29" t="s">
        <v>87</v>
      </c>
      <c r="C263" s="221">
        <v>0.3</v>
      </c>
      <c r="D263" s="31">
        <v>0.35</v>
      </c>
      <c r="E263" s="221">
        <v>0.4</v>
      </c>
      <c r="F263" s="31">
        <v>0.45</v>
      </c>
      <c r="G263" s="221">
        <v>0.5</v>
      </c>
    </row>
    <row r="264" spans="1:15" ht="15.75" customHeight="1" x14ac:dyDescent="0.2">
      <c r="A264" s="403"/>
      <c r="B264" s="29" t="s">
        <v>88</v>
      </c>
      <c r="C264" s="221">
        <v>0.3</v>
      </c>
      <c r="D264" s="31">
        <v>0.35</v>
      </c>
      <c r="E264" s="221">
        <v>0.4</v>
      </c>
      <c r="F264" s="31">
        <v>0.45</v>
      </c>
      <c r="G264" s="221">
        <v>0.5</v>
      </c>
    </row>
    <row r="265" spans="1:15" ht="15.75" customHeight="1" x14ac:dyDescent="0.2">
      <c r="A265" s="187" t="s">
        <v>92</v>
      </c>
      <c r="B265" s="187" t="s">
        <v>93</v>
      </c>
      <c r="C265" s="134">
        <v>0.15</v>
      </c>
      <c r="D265" s="221">
        <v>0.17499999999999999</v>
      </c>
      <c r="E265" s="134">
        <v>0.2</v>
      </c>
      <c r="F265" s="221">
        <v>0.22500000000000001</v>
      </c>
      <c r="G265" s="134">
        <v>0.25</v>
      </c>
    </row>
    <row r="266" spans="1:15" ht="15.75" customHeight="1" x14ac:dyDescent="0.2">
      <c r="A266" s="29" t="s">
        <v>197</v>
      </c>
      <c r="B266" s="29" t="s">
        <v>198</v>
      </c>
      <c r="C266" s="221">
        <v>0.15</v>
      </c>
      <c r="D266" s="31">
        <v>0.17499999999999999</v>
      </c>
      <c r="E266" s="221">
        <v>0.2</v>
      </c>
      <c r="F266" s="31">
        <v>0.22500000000000001</v>
      </c>
      <c r="G266" s="221">
        <v>0.25</v>
      </c>
    </row>
    <row r="267" spans="1:15" ht="15.75" customHeight="1" x14ac:dyDescent="0.2">
      <c r="A267" s="412" t="s">
        <v>199</v>
      </c>
      <c r="B267" s="187" t="s">
        <v>101</v>
      </c>
      <c r="C267" s="134">
        <v>0.25</v>
      </c>
      <c r="D267" s="221">
        <v>0.35</v>
      </c>
      <c r="E267" s="134">
        <v>0.45</v>
      </c>
      <c r="F267" s="221">
        <v>0.55000000000000004</v>
      </c>
      <c r="G267" s="134">
        <v>0.65</v>
      </c>
    </row>
    <row r="268" spans="1:15" ht="15.75" customHeight="1" x14ac:dyDescent="0.2">
      <c r="A268" s="403"/>
      <c r="B268" s="187" t="s">
        <v>102</v>
      </c>
      <c r="C268" s="134">
        <v>-0.6</v>
      </c>
      <c r="D268" s="221">
        <v>-0.55000000000000004</v>
      </c>
      <c r="E268" s="134">
        <v>-0.5</v>
      </c>
      <c r="F268" s="221">
        <v>-0.45</v>
      </c>
      <c r="G268" s="134">
        <v>-0.4</v>
      </c>
    </row>
    <row r="269" spans="1:15" ht="15.75" customHeight="1" x14ac:dyDescent="0.2">
      <c r="A269" s="403"/>
      <c r="B269" s="187" t="s">
        <v>103</v>
      </c>
      <c r="C269" s="134">
        <v>0.25</v>
      </c>
      <c r="D269" s="221">
        <v>0.35</v>
      </c>
      <c r="E269" s="134">
        <v>0.45</v>
      </c>
      <c r="F269" s="221">
        <v>0.55000000000000004</v>
      </c>
      <c r="G269" s="134">
        <v>0.65</v>
      </c>
    </row>
    <row r="270" spans="1:15" ht="15.75" customHeight="1" x14ac:dyDescent="0.2">
      <c r="A270" s="29" t="s">
        <v>342</v>
      </c>
      <c r="B270" s="29" t="s">
        <v>201</v>
      </c>
      <c r="C270" s="221">
        <v>0.5</v>
      </c>
      <c r="D270" s="31">
        <v>0.6</v>
      </c>
      <c r="E270" s="221">
        <v>0.7</v>
      </c>
      <c r="F270" s="31">
        <v>0.8</v>
      </c>
      <c r="G270" s="221">
        <v>0.9</v>
      </c>
    </row>
    <row r="271" spans="1:15" ht="15.75" customHeight="1" x14ac:dyDescent="0.2">
      <c r="A271" s="412" t="s">
        <v>343</v>
      </c>
      <c r="B271" s="187" t="s">
        <v>198</v>
      </c>
      <c r="C271" s="134">
        <v>0.3</v>
      </c>
      <c r="D271" s="221">
        <v>0.35</v>
      </c>
      <c r="E271" s="134">
        <v>0.4</v>
      </c>
      <c r="F271" s="221">
        <v>0.45</v>
      </c>
      <c r="G271" s="134">
        <v>0.5</v>
      </c>
    </row>
    <row r="272" spans="1:15" ht="15.75" customHeight="1" x14ac:dyDescent="0.2">
      <c r="A272" s="403"/>
      <c r="B272" s="187" t="s">
        <v>140</v>
      </c>
      <c r="C272" s="134">
        <v>0.5</v>
      </c>
      <c r="D272" s="221">
        <v>0.5</v>
      </c>
      <c r="E272" s="134">
        <v>0.5</v>
      </c>
      <c r="F272" s="221">
        <v>0.5</v>
      </c>
      <c r="G272" s="134">
        <v>0.5</v>
      </c>
    </row>
    <row r="273" spans="1:15" ht="15.75" customHeight="1" x14ac:dyDescent="0.2">
      <c r="A273" s="423" t="s">
        <v>327</v>
      </c>
      <c r="B273" s="29" t="s">
        <v>101</v>
      </c>
      <c r="C273" s="221">
        <v>0.25</v>
      </c>
      <c r="D273" s="31">
        <v>0.35</v>
      </c>
      <c r="E273" s="221">
        <v>0.45</v>
      </c>
      <c r="F273" s="31">
        <v>0.55000000000000004</v>
      </c>
      <c r="G273" s="221">
        <v>0.65</v>
      </c>
    </row>
    <row r="274" spans="1:15" ht="15.75" customHeight="1" x14ac:dyDescent="0.2">
      <c r="A274" s="403"/>
      <c r="B274" s="29" t="s">
        <v>102</v>
      </c>
      <c r="C274" s="221">
        <v>-0.5</v>
      </c>
      <c r="D274" s="31">
        <v>-0.45</v>
      </c>
      <c r="E274" s="221">
        <v>-0.4</v>
      </c>
      <c r="F274" s="31">
        <v>-0.35</v>
      </c>
      <c r="G274" s="221">
        <v>-0.3</v>
      </c>
    </row>
    <row r="275" spans="1:15" ht="15.75" customHeight="1" x14ac:dyDescent="0.2">
      <c r="A275" s="403"/>
      <c r="B275" s="29" t="s">
        <v>103</v>
      </c>
      <c r="C275" s="221">
        <v>0.25</v>
      </c>
      <c r="D275" s="31">
        <v>0.35</v>
      </c>
      <c r="E275" s="221">
        <v>0.45</v>
      </c>
      <c r="F275" s="31">
        <v>0.55000000000000004</v>
      </c>
      <c r="G275" s="221">
        <v>0.65</v>
      </c>
    </row>
    <row r="276" spans="1:15" ht="15.75" customHeight="1" x14ac:dyDescent="0.2">
      <c r="A276" s="403"/>
      <c r="B276" s="29" t="s">
        <v>93</v>
      </c>
      <c r="C276" s="221">
        <v>0.15</v>
      </c>
      <c r="D276" s="31">
        <v>0.17499999999999999</v>
      </c>
      <c r="E276" s="221">
        <v>0.2</v>
      </c>
      <c r="F276" s="31">
        <v>0.22500000000000001</v>
      </c>
      <c r="G276" s="221">
        <v>0.25</v>
      </c>
    </row>
    <row r="277" spans="1:15" ht="15.75" customHeight="1" x14ac:dyDescent="0.2">
      <c r="A277" s="403"/>
      <c r="B277" s="29" t="s">
        <v>140</v>
      </c>
      <c r="C277" s="221">
        <v>0.5</v>
      </c>
      <c r="D277" s="31">
        <v>0.5</v>
      </c>
      <c r="E277" s="221">
        <v>0.5</v>
      </c>
      <c r="F277" s="31">
        <v>0.5</v>
      </c>
      <c r="G277" s="221">
        <v>0.5</v>
      </c>
    </row>
    <row r="278" spans="1:15" ht="15.75" customHeight="1" x14ac:dyDescent="0.2">
      <c r="A278" s="403"/>
      <c r="B278" s="403"/>
    </row>
    <row r="279" spans="1:15" ht="15.75" customHeight="1" x14ac:dyDescent="0.2">
      <c r="A279" s="424"/>
      <c r="B279" s="425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</row>
    <row r="280" spans="1:15" ht="15.75" customHeight="1" x14ac:dyDescent="0.2">
      <c r="A280" s="402" t="s">
        <v>202</v>
      </c>
      <c r="B280" s="403"/>
      <c r="C280" s="246" t="s">
        <v>203</v>
      </c>
      <c r="D280" s="246" t="s">
        <v>204</v>
      </c>
      <c r="E280" s="246" t="s">
        <v>207</v>
      </c>
      <c r="F280" s="246" t="s">
        <v>206</v>
      </c>
      <c r="G280" s="246" t="s">
        <v>205</v>
      </c>
      <c r="H280" s="246" t="s">
        <v>211</v>
      </c>
      <c r="I280" s="246" t="s">
        <v>212</v>
      </c>
      <c r="J280" s="246" t="s">
        <v>213</v>
      </c>
      <c r="K280" s="246" t="s">
        <v>214</v>
      </c>
      <c r="L280" s="246" t="s">
        <v>245</v>
      </c>
      <c r="M280" s="246" t="s">
        <v>209</v>
      </c>
      <c r="N280" s="246"/>
      <c r="O280" s="246"/>
    </row>
    <row r="281" spans="1:15" ht="112.5" customHeight="1" x14ac:dyDescent="0.2">
      <c r="A281" s="403"/>
      <c r="B281" s="403"/>
    </row>
    <row r="282" spans="1:15" ht="15.75" customHeight="1" x14ac:dyDescent="0.2">
      <c r="A282" s="404" t="s">
        <v>9</v>
      </c>
      <c r="B282" s="403"/>
      <c r="C282" s="52">
        <v>1.75</v>
      </c>
      <c r="D282" s="52">
        <v>1.25</v>
      </c>
      <c r="E282" s="52">
        <v>2.5</v>
      </c>
      <c r="F282" s="52">
        <v>1.5</v>
      </c>
      <c r="G282" s="52">
        <v>1.75</v>
      </c>
      <c r="H282" s="52">
        <v>1</v>
      </c>
      <c r="I282" s="52">
        <v>2.2999999999999998</v>
      </c>
      <c r="J282" s="52">
        <v>2.7</v>
      </c>
      <c r="K282" s="52">
        <v>1.75</v>
      </c>
      <c r="L282" s="52">
        <v>2</v>
      </c>
      <c r="M282" s="52">
        <v>2</v>
      </c>
      <c r="N282" s="52"/>
      <c r="O282" s="52"/>
    </row>
    <row r="283" spans="1:15" ht="15.75" customHeight="1" x14ac:dyDescent="0.2">
      <c r="A283" s="405" t="s">
        <v>10</v>
      </c>
      <c r="B283" s="403"/>
      <c r="C283" s="36">
        <v>1</v>
      </c>
      <c r="D283" s="36">
        <v>0.7</v>
      </c>
      <c r="E283" s="36">
        <v>2</v>
      </c>
      <c r="F283" s="36">
        <v>0.9</v>
      </c>
      <c r="G283" s="36">
        <v>1</v>
      </c>
      <c r="H283" s="36">
        <v>0.7</v>
      </c>
      <c r="I283" s="36">
        <v>2</v>
      </c>
      <c r="J283" s="36">
        <v>2.4</v>
      </c>
      <c r="K283" s="36">
        <v>1</v>
      </c>
      <c r="L283" s="36">
        <v>1.4</v>
      </c>
      <c r="M283" s="36">
        <v>1.4</v>
      </c>
      <c r="N283" s="36"/>
      <c r="O283" s="36"/>
    </row>
    <row r="284" spans="1:15" ht="15.75" customHeight="1" x14ac:dyDescent="0.2">
      <c r="A284" s="406" t="s">
        <v>266</v>
      </c>
      <c r="B284" s="407"/>
      <c r="C284" s="197">
        <v>615.6</v>
      </c>
      <c r="D284" s="197">
        <v>265.5</v>
      </c>
      <c r="E284" s="197">
        <v>867</v>
      </c>
      <c r="F284" s="197">
        <v>74.599999999999994</v>
      </c>
      <c r="G284" s="197">
        <v>78.2</v>
      </c>
      <c r="H284" s="197">
        <v>72.599999999999994</v>
      </c>
      <c r="I284" s="197">
        <v>514.1</v>
      </c>
      <c r="J284" s="197">
        <v>1030.5</v>
      </c>
      <c r="K284" s="197">
        <v>396.2</v>
      </c>
      <c r="L284" s="197">
        <v>774.5</v>
      </c>
      <c r="M284" s="197">
        <v>429</v>
      </c>
      <c r="N284" s="197"/>
      <c r="O284" s="197"/>
    </row>
    <row r="285" spans="1:15" ht="15.75" customHeight="1" x14ac:dyDescent="0.2">
      <c r="A285" s="408" t="s">
        <v>267</v>
      </c>
      <c r="B285" s="407"/>
      <c r="C285" s="281">
        <v>769.5</v>
      </c>
      <c r="D285" s="281">
        <v>332</v>
      </c>
      <c r="E285" s="281">
        <v>1083.8</v>
      </c>
      <c r="F285" s="281">
        <v>93.3</v>
      </c>
      <c r="G285" s="281">
        <v>97.7</v>
      </c>
      <c r="H285" s="281">
        <v>92.2</v>
      </c>
      <c r="I285" s="281">
        <v>642.6</v>
      </c>
      <c r="J285" s="281">
        <v>1288.0999999999999</v>
      </c>
      <c r="K285" s="281">
        <v>515.5</v>
      </c>
      <c r="L285" s="281">
        <v>968.1</v>
      </c>
      <c r="M285" s="281">
        <v>548</v>
      </c>
      <c r="N285" s="281"/>
      <c r="O285" s="281"/>
    </row>
    <row r="286" spans="1:15" ht="15.75" customHeight="1" x14ac:dyDescent="0.2">
      <c r="A286" s="409" t="s">
        <v>268</v>
      </c>
      <c r="B286" s="410"/>
      <c r="C286" s="122" t="s">
        <v>269</v>
      </c>
      <c r="D286" s="122" t="s">
        <v>269</v>
      </c>
      <c r="E286" s="122" t="s">
        <v>269</v>
      </c>
      <c r="F286" s="122" t="s">
        <v>269</v>
      </c>
      <c r="G286" s="122" t="s">
        <v>269</v>
      </c>
      <c r="H286" s="122" t="s">
        <v>269</v>
      </c>
      <c r="I286" s="122" t="s">
        <v>269</v>
      </c>
      <c r="J286" s="122" t="s">
        <v>269</v>
      </c>
      <c r="K286" s="122" t="s">
        <v>269</v>
      </c>
      <c r="L286" s="122" t="s">
        <v>269</v>
      </c>
      <c r="M286" s="122" t="s">
        <v>269</v>
      </c>
      <c r="N286" s="122"/>
      <c r="O286" s="122"/>
    </row>
    <row r="287" spans="1:15" ht="15.75" customHeight="1" x14ac:dyDescent="0.2">
      <c r="A287" s="406" t="s">
        <v>303</v>
      </c>
      <c r="B287" s="407"/>
      <c r="C287" s="197">
        <f t="shared" ref="C287:K287" si="19">C$286*C284</f>
        <v>615.6</v>
      </c>
      <c r="D287" s="197">
        <f t="shared" si="19"/>
        <v>265.5</v>
      </c>
      <c r="E287" s="197">
        <f t="shared" si="19"/>
        <v>867</v>
      </c>
      <c r="F287" s="197">
        <f t="shared" si="19"/>
        <v>74.599999999999994</v>
      </c>
      <c r="G287" s="197">
        <f t="shared" si="19"/>
        <v>78.2</v>
      </c>
      <c r="H287" s="197">
        <f t="shared" si="19"/>
        <v>72.599999999999994</v>
      </c>
      <c r="I287" s="197">
        <f t="shared" si="19"/>
        <v>514.1</v>
      </c>
      <c r="J287" s="197">
        <f t="shared" si="19"/>
        <v>1030.5</v>
      </c>
      <c r="K287" s="197">
        <f t="shared" si="19"/>
        <v>396.2</v>
      </c>
      <c r="L287" s="197">
        <f>(L$336*L$286)*L284</f>
        <v>1355.375</v>
      </c>
      <c r="M287" s="197">
        <f>M$286*M284</f>
        <v>429</v>
      </c>
      <c r="N287" s="197"/>
      <c r="O287" s="197"/>
    </row>
    <row r="288" spans="1:15" ht="15.75" customHeight="1" x14ac:dyDescent="0.2">
      <c r="A288" s="408" t="s">
        <v>304</v>
      </c>
      <c r="B288" s="407"/>
      <c r="C288" s="281">
        <f t="shared" ref="C288:K288" si="20">C$286*C285</f>
        <v>769.5</v>
      </c>
      <c r="D288" s="281">
        <f t="shared" si="20"/>
        <v>332</v>
      </c>
      <c r="E288" s="281">
        <f t="shared" si="20"/>
        <v>1083.8</v>
      </c>
      <c r="F288" s="281">
        <f t="shared" si="20"/>
        <v>93.3</v>
      </c>
      <c r="G288" s="281">
        <f t="shared" si="20"/>
        <v>97.7</v>
      </c>
      <c r="H288" s="281">
        <f t="shared" si="20"/>
        <v>92.2</v>
      </c>
      <c r="I288" s="281">
        <f t="shared" si="20"/>
        <v>642.6</v>
      </c>
      <c r="J288" s="281">
        <f t="shared" si="20"/>
        <v>1288.0999999999999</v>
      </c>
      <c r="K288" s="281">
        <f t="shared" si="20"/>
        <v>515.5</v>
      </c>
      <c r="L288" s="281">
        <f>(L$336*L$286)*L285</f>
        <v>1694.175</v>
      </c>
      <c r="M288" s="281">
        <f>M$286*M285</f>
        <v>548</v>
      </c>
      <c r="N288" s="281"/>
      <c r="O288" s="281"/>
    </row>
    <row r="289" spans="1:15" ht="15.75" customHeight="1" x14ac:dyDescent="0.2">
      <c r="A289" s="411" t="s">
        <v>270</v>
      </c>
      <c r="B289" s="403"/>
      <c r="C289" s="236" t="s">
        <v>116</v>
      </c>
      <c r="D289" s="236">
        <f>(D284*D305)/60</f>
        <v>309.75</v>
      </c>
      <c r="E289" s="236" t="s">
        <v>116</v>
      </c>
      <c r="F289" s="236">
        <f>((1/60)*(F284*F324))*(60/(F329+((60/F305)*2)))</f>
        <v>537.11999999999989</v>
      </c>
      <c r="G289" s="236">
        <f>(G284*G305)/60</f>
        <v>716.83333333333337</v>
      </c>
      <c r="H289" s="236">
        <f>(H284*H305)/60</f>
        <v>605</v>
      </c>
      <c r="I289" s="236">
        <f>(I284*I305)/60</f>
        <v>514.1</v>
      </c>
      <c r="J289" s="236" t="s">
        <v>116</v>
      </c>
      <c r="K289" s="236">
        <f>(K284*K305)/60</f>
        <v>660.33333333333337</v>
      </c>
      <c r="L289" s="236" t="s">
        <v>116</v>
      </c>
      <c r="M289" s="236">
        <v>250.25</v>
      </c>
      <c r="N289" s="236"/>
      <c r="O289" s="236"/>
    </row>
    <row r="290" spans="1:15" ht="15.75" customHeight="1" x14ac:dyDescent="0.2">
      <c r="A290" s="412" t="s">
        <v>271</v>
      </c>
      <c r="B290" s="403"/>
      <c r="C290" s="198" t="s">
        <v>116</v>
      </c>
      <c r="D290" s="198">
        <f>(D285*D305)/60</f>
        <v>387.33333333333331</v>
      </c>
      <c r="E290" s="198" t="s">
        <v>116</v>
      </c>
      <c r="F290" s="198">
        <f>((1/60)*(F285*F324))*(60/(F329+((60/F305)*2)))</f>
        <v>671.75999999999988</v>
      </c>
      <c r="G290" s="198">
        <f>(G285*G305)/60</f>
        <v>895.58333333333337</v>
      </c>
      <c r="H290" s="198">
        <f>(H285*H305)/60</f>
        <v>768.33333333333337</v>
      </c>
      <c r="I290" s="198">
        <f>(I285*I305)/60</f>
        <v>642.6</v>
      </c>
      <c r="J290" s="198" t="s">
        <v>116</v>
      </c>
      <c r="K290" s="198">
        <f>(K285*K305)/60</f>
        <v>859.16666666666663</v>
      </c>
      <c r="L290" s="198" t="s">
        <v>116</v>
      </c>
      <c r="M290" s="198">
        <v>319.67</v>
      </c>
      <c r="N290" s="198"/>
      <c r="O290" s="198"/>
    </row>
    <row r="291" spans="1:15" ht="15.75" customHeight="1" x14ac:dyDescent="0.2">
      <c r="A291" s="411" t="s">
        <v>272</v>
      </c>
      <c r="B291" s="403"/>
      <c r="C291" s="196" t="s">
        <v>53</v>
      </c>
      <c r="D291" s="196" t="s">
        <v>53</v>
      </c>
      <c r="E291" s="196" t="s">
        <v>53</v>
      </c>
      <c r="F291" s="196" t="s">
        <v>53</v>
      </c>
      <c r="G291" s="196" t="s">
        <v>53</v>
      </c>
      <c r="H291" s="196" t="s">
        <v>53</v>
      </c>
      <c r="I291" s="196" t="s">
        <v>53</v>
      </c>
      <c r="J291" s="196" t="s">
        <v>53</v>
      </c>
      <c r="K291" s="196" t="s">
        <v>53</v>
      </c>
      <c r="L291" s="196" t="s">
        <v>53</v>
      </c>
      <c r="M291" s="196" t="s">
        <v>53</v>
      </c>
      <c r="N291" s="196"/>
      <c r="O291" s="196"/>
    </row>
    <row r="292" spans="1:15" ht="15.75" customHeight="1" x14ac:dyDescent="0.2">
      <c r="A292" s="412" t="s">
        <v>274</v>
      </c>
      <c r="B292" s="403"/>
      <c r="C292" s="236" t="s">
        <v>53</v>
      </c>
      <c r="D292" s="236" t="s">
        <v>53</v>
      </c>
      <c r="E292" s="236" t="s">
        <v>53</v>
      </c>
      <c r="F292" s="236" t="s">
        <v>53</v>
      </c>
      <c r="G292" s="236" t="s">
        <v>53</v>
      </c>
      <c r="H292" s="236" t="s">
        <v>53</v>
      </c>
      <c r="I292" s="236" t="s">
        <v>53</v>
      </c>
      <c r="J292" s="236" t="s">
        <v>53</v>
      </c>
      <c r="K292" s="236" t="s">
        <v>53</v>
      </c>
      <c r="L292" s="236" t="s">
        <v>53</v>
      </c>
      <c r="M292" s="236" t="s">
        <v>53</v>
      </c>
      <c r="N292" s="236"/>
      <c r="O292" s="236"/>
    </row>
    <row r="293" spans="1:15" ht="15.75" customHeight="1" x14ac:dyDescent="0.2">
      <c r="A293" s="411" t="s">
        <v>275</v>
      </c>
      <c r="B293" s="403"/>
      <c r="C293" s="236" t="s">
        <v>116</v>
      </c>
      <c r="D293" s="236">
        <f>(D287*D$305)/60</f>
        <v>309.75</v>
      </c>
      <c r="E293" s="236" t="s">
        <v>116</v>
      </c>
      <c r="F293" s="236">
        <f>((1/60)*(F284*F324))*(60/(F329+((60/F305)*2)))</f>
        <v>537.11999999999989</v>
      </c>
      <c r="G293" s="236"/>
      <c r="H293" s="236">
        <f>(H287*H$305)/60</f>
        <v>605</v>
      </c>
      <c r="I293" s="236">
        <f>(I287*I$305)/60</f>
        <v>514.1</v>
      </c>
      <c r="J293" s="236" t="s">
        <v>116</v>
      </c>
      <c r="K293" s="236">
        <f>(K287*K$305)/60</f>
        <v>660.33333333333337</v>
      </c>
      <c r="L293" s="236" t="s">
        <v>116</v>
      </c>
      <c r="M293" s="236">
        <f>(M287*M$305)/60</f>
        <v>250.25</v>
      </c>
      <c r="N293" s="236"/>
      <c r="O293" s="236"/>
    </row>
    <row r="294" spans="1:15" ht="15.75" customHeight="1" x14ac:dyDescent="0.2">
      <c r="A294" s="412" t="s">
        <v>276</v>
      </c>
      <c r="B294" s="403"/>
      <c r="C294" s="198" t="s">
        <v>116</v>
      </c>
      <c r="D294" s="198">
        <f>(D288*D$305)/60</f>
        <v>387.33333333333331</v>
      </c>
      <c r="E294" s="198" t="s">
        <v>116</v>
      </c>
      <c r="F294" s="198">
        <f>((1/60)*(F285*F324))*(60/(F329+((60/F305)*2)))</f>
        <v>671.75999999999988</v>
      </c>
      <c r="G294" s="198"/>
      <c r="H294" s="198">
        <f>(H288*H$305)/60</f>
        <v>768.33333333333337</v>
      </c>
      <c r="I294" s="198">
        <f>(I288*I$305)/60</f>
        <v>642.6</v>
      </c>
      <c r="J294" s="198" t="s">
        <v>116</v>
      </c>
      <c r="K294" s="198">
        <f>(K288*K$305)/60</f>
        <v>859.16666666666663</v>
      </c>
      <c r="L294" s="198" t="s">
        <v>116</v>
      </c>
      <c r="M294" s="198">
        <f>(M288*M$305)/60</f>
        <v>319.66666666666669</v>
      </c>
      <c r="N294" s="198"/>
      <c r="O294" s="198"/>
    </row>
    <row r="295" spans="1:15" ht="15.75" customHeight="1" x14ac:dyDescent="0.2">
      <c r="A295" s="411" t="s">
        <v>277</v>
      </c>
      <c r="B295" s="403"/>
      <c r="C295" s="236">
        <f t="shared" ref="C295:E296" si="21">(C284*C$302)/((60*(C$302/C$305))+C$322)</f>
        <v>160.85106382978722</v>
      </c>
      <c r="D295" s="236">
        <f t="shared" si="21"/>
        <v>262.3147494707128</v>
      </c>
      <c r="E295" s="236">
        <f t="shared" si="21"/>
        <v>226.53975363941768</v>
      </c>
      <c r="F295" s="236">
        <f>(F284*F$302)/((((F$324/F$305)*60)*(F$302/F$324))+F$322)</f>
        <v>294.47368421052636</v>
      </c>
      <c r="G295" s="236">
        <f t="shared" ref="G295:M296" si="22">(G284*G$302)/((60*(G$302/G$305))+G$322)</f>
        <v>457.06695005313497</v>
      </c>
      <c r="H295" s="236">
        <f t="shared" si="22"/>
        <v>378.12499999999994</v>
      </c>
      <c r="I295" s="236">
        <f t="shared" si="22"/>
        <v>258.34170854271355</v>
      </c>
      <c r="J295" s="236">
        <f t="shared" si="22"/>
        <v>269.26091825307947</v>
      </c>
      <c r="K295" s="236">
        <f t="shared" si="22"/>
        <v>435.38461538461536</v>
      </c>
      <c r="L295" s="236">
        <f t="shared" si="22"/>
        <v>291.47849462365593</v>
      </c>
      <c r="M295" s="236">
        <f t="shared" si="22"/>
        <v>158.63708399366087</v>
      </c>
      <c r="N295" s="236"/>
      <c r="O295" s="236"/>
    </row>
    <row r="296" spans="1:15" ht="15.75" customHeight="1" x14ac:dyDescent="0.2">
      <c r="A296" s="412" t="s">
        <v>278</v>
      </c>
      <c r="B296" s="403"/>
      <c r="C296" s="198">
        <f t="shared" si="21"/>
        <v>201.06382978723403</v>
      </c>
      <c r="D296" s="198">
        <f t="shared" si="21"/>
        <v>328.0169371912491</v>
      </c>
      <c r="E296" s="198">
        <f t="shared" si="21"/>
        <v>283.18775662560654</v>
      </c>
      <c r="F296" s="198">
        <f>(F285*F$302)/((((F$324/F$305)*60)*(F$302/F$324))+F$322)</f>
        <v>368.28947368421052</v>
      </c>
      <c r="G296" s="198">
        <f t="shared" si="22"/>
        <v>571.04144527098833</v>
      </c>
      <c r="H296" s="198">
        <f t="shared" si="22"/>
        <v>480.20833333333337</v>
      </c>
      <c r="I296" s="198">
        <f t="shared" si="22"/>
        <v>322.9145728643216</v>
      </c>
      <c r="J296" s="198">
        <f t="shared" si="22"/>
        <v>336.56961552818211</v>
      </c>
      <c r="K296" s="198">
        <f t="shared" si="22"/>
        <v>566.4835164835165</v>
      </c>
      <c r="L296" s="198">
        <f t="shared" si="22"/>
        <v>364.33870967741939</v>
      </c>
      <c r="M296" s="198">
        <f t="shared" si="22"/>
        <v>202.64131008980453</v>
      </c>
      <c r="N296" s="198"/>
      <c r="O296" s="198"/>
    </row>
    <row r="297" spans="1:15" ht="15.75" customHeight="1" x14ac:dyDescent="0.2">
      <c r="A297" s="411" t="s">
        <v>279</v>
      </c>
      <c r="B297" s="403"/>
      <c r="C297" s="236">
        <f t="shared" ref="C297:E298" si="23">(C284*C$302)/((60*(C$302/C$305))+C$323)</f>
        <v>275.17241379310349</v>
      </c>
      <c r="D297" s="236">
        <f t="shared" si="23"/>
        <v>292.67716535433073</v>
      </c>
      <c r="E297" s="236">
        <f t="shared" si="23"/>
        <v>387.54789272030649</v>
      </c>
      <c r="F297" s="236">
        <f>(F284*F$302)/((((F$324/F$305)*60)*(F$302/F$324))+F$323)</f>
        <v>409.8901098901099</v>
      </c>
      <c r="G297" s="236">
        <f t="shared" ref="G297:M298" si="24">(G284*G$302)/((60*(G$302/G$305))+G$323)</f>
        <v>605.77464788732402</v>
      </c>
      <c r="H297" s="236">
        <f t="shared" si="24"/>
        <v>486.59517426273453</v>
      </c>
      <c r="I297" s="236">
        <f t="shared" si="24"/>
        <v>352.1232876712329</v>
      </c>
      <c r="J297" s="236">
        <f t="shared" si="24"/>
        <v>460.63218390804599</v>
      </c>
      <c r="K297" s="236">
        <f t="shared" si="24"/>
        <v>566</v>
      </c>
      <c r="L297" s="236">
        <f t="shared" si="24"/>
        <v>487.98379837983799</v>
      </c>
      <c r="M297" s="236">
        <f t="shared" si="24"/>
        <v>197.30617608409986</v>
      </c>
      <c r="N297" s="236"/>
      <c r="O297" s="236"/>
    </row>
    <row r="298" spans="1:15" ht="15.75" customHeight="1" x14ac:dyDescent="0.2">
      <c r="A298" s="412" t="s">
        <v>280</v>
      </c>
      <c r="B298" s="403"/>
      <c r="C298" s="198">
        <f t="shared" si="23"/>
        <v>343.9655172413793</v>
      </c>
      <c r="D298" s="198">
        <f t="shared" si="23"/>
        <v>365.98425196850394</v>
      </c>
      <c r="E298" s="198">
        <f t="shared" si="23"/>
        <v>484.45721583652619</v>
      </c>
      <c r="F298" s="198">
        <f>(F285*F$302)/((((F$324/F$305)*60)*(F$302/F$324))+F$323)</f>
        <v>512.63736263736268</v>
      </c>
      <c r="G298" s="198">
        <f t="shared" si="24"/>
        <v>756.83098591549299</v>
      </c>
      <c r="H298" s="198">
        <f t="shared" si="24"/>
        <v>617.96246648793567</v>
      </c>
      <c r="I298" s="198">
        <f t="shared" si="24"/>
        <v>440.13698630136992</v>
      </c>
      <c r="J298" s="198">
        <f t="shared" si="24"/>
        <v>575.77905491698596</v>
      </c>
      <c r="K298" s="198">
        <f t="shared" si="24"/>
        <v>736.42857142857156</v>
      </c>
      <c r="L298" s="198">
        <f t="shared" si="24"/>
        <v>609.96399639964</v>
      </c>
      <c r="M298" s="198">
        <f t="shared" si="24"/>
        <v>252.03679369250983</v>
      </c>
      <c r="N298" s="198"/>
      <c r="O298" s="198"/>
    </row>
    <row r="299" spans="1:15" ht="15.75" customHeight="1" x14ac:dyDescent="0.2">
      <c r="A299" s="426" t="s">
        <v>281</v>
      </c>
      <c r="B299" s="403"/>
      <c r="C299" s="283">
        <v>1</v>
      </c>
      <c r="D299" s="283">
        <v>1</v>
      </c>
      <c r="E299" s="283">
        <v>1</v>
      </c>
      <c r="F299" s="283">
        <v>1</v>
      </c>
      <c r="G299" s="283">
        <v>1</v>
      </c>
      <c r="H299" s="283">
        <v>1</v>
      </c>
      <c r="I299" s="283">
        <v>1</v>
      </c>
      <c r="J299" s="283">
        <v>1</v>
      </c>
      <c r="K299" s="283">
        <v>1</v>
      </c>
      <c r="L299" s="283">
        <v>1</v>
      </c>
      <c r="M299" s="283">
        <v>1</v>
      </c>
      <c r="N299" s="283"/>
      <c r="O299" s="283"/>
    </row>
    <row r="300" spans="1:15" ht="15.75" customHeight="1" x14ac:dyDescent="0.2">
      <c r="A300" s="427" t="s">
        <v>282</v>
      </c>
      <c r="B300" s="403"/>
      <c r="C300" s="242">
        <v>1</v>
      </c>
      <c r="D300" s="242">
        <v>1</v>
      </c>
      <c r="E300" s="242">
        <v>1</v>
      </c>
      <c r="F300" s="242">
        <v>1</v>
      </c>
      <c r="G300" s="242">
        <v>1</v>
      </c>
      <c r="H300" s="242">
        <v>1</v>
      </c>
      <c r="I300" s="242">
        <v>1</v>
      </c>
      <c r="J300" s="242">
        <v>1</v>
      </c>
      <c r="K300" s="242">
        <v>1</v>
      </c>
      <c r="L300" s="242">
        <v>1</v>
      </c>
      <c r="M300" s="242">
        <v>1</v>
      </c>
      <c r="N300" s="242"/>
      <c r="O300" s="242"/>
    </row>
    <row r="301" spans="1:15" ht="15.75" customHeight="1" x14ac:dyDescent="0.2">
      <c r="A301" s="417" t="s">
        <v>283</v>
      </c>
      <c r="B301" s="403"/>
      <c r="C301" s="50">
        <v>1</v>
      </c>
      <c r="D301" s="50">
        <v>1</v>
      </c>
      <c r="E301" s="50">
        <v>1</v>
      </c>
      <c r="F301" s="50">
        <v>1</v>
      </c>
      <c r="G301" s="50">
        <v>1</v>
      </c>
      <c r="H301" s="50">
        <v>1</v>
      </c>
      <c r="I301" s="50">
        <v>1</v>
      </c>
      <c r="J301" s="50">
        <v>1</v>
      </c>
      <c r="K301" s="50">
        <v>1</v>
      </c>
      <c r="L301" s="50">
        <v>1</v>
      </c>
      <c r="M301" s="166">
        <v>1.5</v>
      </c>
      <c r="N301" s="126"/>
      <c r="O301" s="126"/>
    </row>
    <row r="302" spans="1:15" ht="15.75" customHeight="1" x14ac:dyDescent="0.2">
      <c r="A302" s="418" t="s">
        <v>15</v>
      </c>
      <c r="B302" s="403"/>
      <c r="C302" s="247">
        <v>1</v>
      </c>
      <c r="D302" s="247">
        <v>6</v>
      </c>
      <c r="E302" s="247">
        <v>1</v>
      </c>
      <c r="F302" s="247">
        <v>15</v>
      </c>
      <c r="G302" s="247">
        <v>15</v>
      </c>
      <c r="H302" s="247">
        <v>25</v>
      </c>
      <c r="I302" s="247">
        <v>3</v>
      </c>
      <c r="J302" s="247">
        <v>1</v>
      </c>
      <c r="K302" s="247">
        <v>3</v>
      </c>
      <c r="L302" s="247">
        <v>1</v>
      </c>
      <c r="M302" s="247">
        <v>3</v>
      </c>
      <c r="N302" s="247"/>
      <c r="O302" s="247"/>
    </row>
    <row r="303" spans="1:15" ht="15.75" customHeight="1" x14ac:dyDescent="0.2">
      <c r="A303" s="411" t="s">
        <v>17</v>
      </c>
      <c r="B303" s="403"/>
      <c r="C303" s="221">
        <v>9</v>
      </c>
      <c r="D303" s="221">
        <v>36</v>
      </c>
      <c r="E303" s="221">
        <v>7</v>
      </c>
      <c r="F303" s="221">
        <v>120</v>
      </c>
      <c r="G303" s="221">
        <v>105</v>
      </c>
      <c r="H303" s="221">
        <v>180</v>
      </c>
      <c r="I303" s="221">
        <v>15</v>
      </c>
      <c r="J303" s="221">
        <v>5</v>
      </c>
      <c r="K303" s="221">
        <v>30</v>
      </c>
      <c r="L303" s="221">
        <v>15</v>
      </c>
      <c r="M303" s="221">
        <v>9</v>
      </c>
      <c r="N303" s="221"/>
      <c r="O303" s="221"/>
    </row>
    <row r="304" spans="1:15" ht="15.75" customHeight="1" x14ac:dyDescent="0.2">
      <c r="A304" s="412" t="s">
        <v>19</v>
      </c>
      <c r="B304" s="403"/>
      <c r="C304" s="31">
        <v>19</v>
      </c>
      <c r="D304" s="31">
        <v>46</v>
      </c>
      <c r="E304" s="31">
        <v>17</v>
      </c>
      <c r="F304" s="31">
        <v>150</v>
      </c>
      <c r="G304" s="31">
        <v>131</v>
      </c>
      <c r="H304" s="31">
        <v>225</v>
      </c>
      <c r="I304" s="31">
        <v>25</v>
      </c>
      <c r="J304" s="31">
        <v>15</v>
      </c>
      <c r="K304" s="31" t="s">
        <v>344</v>
      </c>
      <c r="L304" s="31">
        <v>25</v>
      </c>
      <c r="M304" s="31">
        <v>18</v>
      </c>
      <c r="N304" s="31"/>
      <c r="O304" s="31"/>
    </row>
    <row r="305" spans="1:15" ht="15.75" customHeight="1" x14ac:dyDescent="0.2">
      <c r="A305" s="409" t="s">
        <v>287</v>
      </c>
      <c r="B305" s="410"/>
      <c r="C305" s="122" t="s">
        <v>345</v>
      </c>
      <c r="D305" s="122" t="s">
        <v>345</v>
      </c>
      <c r="E305" s="122" t="s">
        <v>345</v>
      </c>
      <c r="F305" s="122" t="s">
        <v>315</v>
      </c>
      <c r="G305" s="122" t="s">
        <v>290</v>
      </c>
      <c r="H305" s="122" t="s">
        <v>305</v>
      </c>
      <c r="I305" s="122" t="s">
        <v>330</v>
      </c>
      <c r="J305" s="122" t="s">
        <v>345</v>
      </c>
      <c r="K305" s="122" t="s">
        <v>306</v>
      </c>
      <c r="L305" s="122" t="s">
        <v>345</v>
      </c>
      <c r="M305" s="122" t="s">
        <v>346</v>
      </c>
      <c r="N305" s="122"/>
      <c r="O305" s="122"/>
    </row>
    <row r="306" spans="1:15" ht="15.75" customHeight="1" x14ac:dyDescent="0.2">
      <c r="A306" s="430" t="s">
        <v>347</v>
      </c>
      <c r="B306" s="431"/>
      <c r="C306" s="175">
        <v>0.35</v>
      </c>
      <c r="D306" s="175">
        <v>0.85</v>
      </c>
      <c r="E306" s="175">
        <v>0.5</v>
      </c>
      <c r="F306" s="175">
        <v>0.5</v>
      </c>
      <c r="G306" s="175">
        <v>0.85</v>
      </c>
      <c r="H306" s="175">
        <v>0.5</v>
      </c>
      <c r="I306" s="175">
        <v>0.5</v>
      </c>
      <c r="J306" s="175">
        <v>0.5</v>
      </c>
      <c r="K306" s="175">
        <v>0.5</v>
      </c>
      <c r="L306" s="175">
        <v>1</v>
      </c>
      <c r="M306" s="175">
        <v>0.75</v>
      </c>
      <c r="N306" s="175"/>
      <c r="O306" s="175"/>
    </row>
    <row r="307" spans="1:15" ht="15.75" customHeight="1" x14ac:dyDescent="0.2">
      <c r="A307" s="419" t="s">
        <v>37</v>
      </c>
      <c r="B307" s="403"/>
      <c r="C307" s="134">
        <v>75</v>
      </c>
      <c r="D307" s="134">
        <v>65</v>
      </c>
      <c r="E307" s="134">
        <v>75</v>
      </c>
      <c r="F307" s="134">
        <v>70</v>
      </c>
      <c r="G307" s="134">
        <v>75</v>
      </c>
      <c r="H307" s="134">
        <v>70</v>
      </c>
      <c r="I307" s="134">
        <v>75</v>
      </c>
      <c r="J307" s="134">
        <v>75</v>
      </c>
      <c r="K307" s="134">
        <v>75</v>
      </c>
      <c r="L307" s="134">
        <v>75</v>
      </c>
      <c r="M307" s="134">
        <v>75</v>
      </c>
      <c r="N307" s="134"/>
      <c r="O307" s="134"/>
    </row>
    <row r="308" spans="1:15" ht="15.75" customHeight="1" x14ac:dyDescent="0.2">
      <c r="A308" s="419" t="s">
        <v>38</v>
      </c>
      <c r="B308" s="403"/>
      <c r="C308" s="134">
        <v>8</v>
      </c>
      <c r="D308" s="134">
        <v>12</v>
      </c>
      <c r="E308" s="134">
        <v>8</v>
      </c>
      <c r="F308" s="134">
        <v>12</v>
      </c>
      <c r="G308" s="134">
        <v>18</v>
      </c>
      <c r="H308" s="134">
        <v>12</v>
      </c>
      <c r="I308" s="134">
        <v>8</v>
      </c>
      <c r="J308" s="134">
        <v>18</v>
      </c>
      <c r="K308" s="134">
        <v>12</v>
      </c>
      <c r="L308" s="134">
        <v>8</v>
      </c>
      <c r="M308" s="134">
        <v>12</v>
      </c>
      <c r="N308" s="134"/>
      <c r="O308" s="134"/>
    </row>
    <row r="309" spans="1:15" ht="15.75" customHeight="1" x14ac:dyDescent="0.2">
      <c r="A309" s="419" t="s">
        <v>39</v>
      </c>
      <c r="B309" s="403"/>
      <c r="C309" s="134">
        <v>0.5</v>
      </c>
      <c r="D309" s="134">
        <v>25.4</v>
      </c>
      <c r="E309" s="134">
        <v>0.5</v>
      </c>
      <c r="F309" s="134">
        <v>25.4</v>
      </c>
      <c r="G309" s="134">
        <v>19</v>
      </c>
      <c r="H309" s="134">
        <v>14.4</v>
      </c>
      <c r="I309" s="134">
        <v>0.5</v>
      </c>
      <c r="J309" s="134">
        <v>27</v>
      </c>
      <c r="K309" s="134">
        <v>25.4</v>
      </c>
      <c r="L309" s="134">
        <v>0.5</v>
      </c>
      <c r="M309" s="134">
        <v>25.4</v>
      </c>
      <c r="N309" s="134"/>
      <c r="O309" s="134"/>
    </row>
    <row r="310" spans="1:15" ht="15.75" customHeight="1" x14ac:dyDescent="0.2">
      <c r="A310" s="419" t="s">
        <v>40</v>
      </c>
      <c r="B310" s="403"/>
      <c r="C310" s="134">
        <v>1.6</v>
      </c>
      <c r="D310" s="134">
        <v>1.6</v>
      </c>
      <c r="E310" s="134">
        <v>1.6</v>
      </c>
      <c r="F310" s="134">
        <v>1.6</v>
      </c>
      <c r="G310" s="134">
        <v>1.5</v>
      </c>
      <c r="H310" s="134">
        <v>0.8</v>
      </c>
      <c r="I310" s="134">
        <v>1.6</v>
      </c>
      <c r="J310" s="134">
        <v>1.6</v>
      </c>
      <c r="K310" s="134">
        <v>1.6</v>
      </c>
      <c r="L310" s="134">
        <v>1.6</v>
      </c>
      <c r="M310" s="134">
        <v>3.1</v>
      </c>
      <c r="N310" s="134"/>
      <c r="O310" s="134"/>
    </row>
    <row r="311" spans="1:15" ht="15.75" customHeight="1" x14ac:dyDescent="0.2">
      <c r="A311" s="419" t="s">
        <v>41</v>
      </c>
      <c r="B311" s="403"/>
      <c r="C311" s="134">
        <v>3.1</v>
      </c>
      <c r="D311" s="134">
        <v>3.1</v>
      </c>
      <c r="E311" s="134">
        <v>3.1</v>
      </c>
      <c r="F311" s="134">
        <v>3.1</v>
      </c>
      <c r="G311" s="134">
        <v>3.5</v>
      </c>
      <c r="H311" s="134">
        <v>1.9</v>
      </c>
      <c r="I311" s="134">
        <v>3.1</v>
      </c>
      <c r="J311" s="134">
        <v>3.1</v>
      </c>
      <c r="K311" s="134">
        <v>3.1</v>
      </c>
      <c r="L311" s="134">
        <v>3.1</v>
      </c>
      <c r="M311" s="134">
        <v>5.0999999999999996</v>
      </c>
      <c r="N311" s="134"/>
      <c r="O311" s="134"/>
    </row>
    <row r="312" spans="1:15" ht="15.75" customHeight="1" x14ac:dyDescent="0.2">
      <c r="A312" s="419" t="s">
        <v>42</v>
      </c>
      <c r="B312" s="403"/>
      <c r="C312" s="134">
        <v>4</v>
      </c>
      <c r="D312" s="134">
        <v>1.1000000000000001</v>
      </c>
      <c r="E312" s="134">
        <v>5</v>
      </c>
      <c r="F312" s="134">
        <v>0.432</v>
      </c>
      <c r="G312" s="134">
        <v>1</v>
      </c>
      <c r="H312" s="134">
        <v>0.17499999999999999</v>
      </c>
      <c r="I312" s="134">
        <v>5.5</v>
      </c>
      <c r="J312" s="134">
        <v>3</v>
      </c>
      <c r="K312" s="134">
        <v>0.432</v>
      </c>
      <c r="L312" s="134">
        <v>0</v>
      </c>
      <c r="M312" s="134">
        <v>10</v>
      </c>
      <c r="N312" s="134"/>
      <c r="O312" s="134"/>
    </row>
    <row r="313" spans="1:15" ht="15.75" customHeight="1" x14ac:dyDescent="0.2">
      <c r="A313" s="419" t="s">
        <v>117</v>
      </c>
      <c r="B313" s="403"/>
      <c r="C313" s="134">
        <v>0</v>
      </c>
      <c r="D313" s="134">
        <v>0</v>
      </c>
      <c r="E313" s="134">
        <v>0</v>
      </c>
      <c r="F313" s="134" t="s">
        <v>53</v>
      </c>
      <c r="G313" s="134">
        <v>0.5</v>
      </c>
      <c r="H313" s="134" t="s">
        <v>53</v>
      </c>
      <c r="I313" s="134">
        <v>0</v>
      </c>
      <c r="J313" s="134">
        <v>0</v>
      </c>
      <c r="K313" s="134" t="s">
        <v>53</v>
      </c>
      <c r="L313" s="134" t="s">
        <v>53</v>
      </c>
      <c r="M313" s="134">
        <v>0</v>
      </c>
      <c r="N313" s="134"/>
      <c r="O313" s="134"/>
    </row>
    <row r="314" spans="1:15" ht="15.75" customHeight="1" x14ac:dyDescent="0.2">
      <c r="A314" s="419" t="s">
        <v>118</v>
      </c>
      <c r="B314" s="403"/>
      <c r="C314" s="134">
        <v>30</v>
      </c>
      <c r="D314" s="134">
        <v>30</v>
      </c>
      <c r="E314" s="134">
        <v>40</v>
      </c>
      <c r="F314" s="134" t="s">
        <v>53</v>
      </c>
      <c r="G314" s="134">
        <v>30</v>
      </c>
      <c r="H314" s="134" t="s">
        <v>53</v>
      </c>
      <c r="I314" s="134">
        <v>40</v>
      </c>
      <c r="J314" s="134">
        <v>15</v>
      </c>
      <c r="K314" s="134" t="s">
        <v>53</v>
      </c>
      <c r="L314" s="134">
        <v>40</v>
      </c>
      <c r="M314" s="134">
        <v>40</v>
      </c>
      <c r="N314" s="134"/>
      <c r="O314" s="134"/>
    </row>
    <row r="315" spans="1:15" ht="15.75" customHeight="1" x14ac:dyDescent="0.2">
      <c r="A315" s="419" t="s">
        <v>44</v>
      </c>
      <c r="B315" s="403"/>
      <c r="C315" s="134">
        <v>0.6</v>
      </c>
      <c r="D315" s="134">
        <v>0.2</v>
      </c>
      <c r="E315" s="134">
        <v>0.6</v>
      </c>
      <c r="F315" s="134">
        <v>0.2</v>
      </c>
      <c r="G315" s="134">
        <v>0.2</v>
      </c>
      <c r="H315" s="134">
        <v>1</v>
      </c>
      <c r="I315" s="134">
        <v>0.6</v>
      </c>
      <c r="J315" s="134">
        <v>0.2</v>
      </c>
      <c r="K315" s="134">
        <v>0.2</v>
      </c>
      <c r="L315" s="134">
        <v>0.6</v>
      </c>
      <c r="M315" s="134">
        <v>0.6</v>
      </c>
      <c r="N315" s="134"/>
      <c r="O315" s="134"/>
    </row>
    <row r="316" spans="1:15" ht="15.75" customHeight="1" x14ac:dyDescent="0.2">
      <c r="A316" s="419" t="s">
        <v>119</v>
      </c>
      <c r="B316" s="403"/>
      <c r="C316" s="134" t="s">
        <v>53</v>
      </c>
      <c r="D316" s="134" t="s">
        <v>53</v>
      </c>
      <c r="E316" s="134">
        <v>12</v>
      </c>
      <c r="F316" s="134" t="s">
        <v>53</v>
      </c>
      <c r="G316" s="134">
        <v>35</v>
      </c>
      <c r="H316" s="134">
        <v>0</v>
      </c>
      <c r="I316" s="134">
        <v>12</v>
      </c>
      <c r="J316" s="134" t="s">
        <v>53</v>
      </c>
      <c r="K316" s="134" t="s">
        <v>53</v>
      </c>
      <c r="L316" s="134">
        <v>12</v>
      </c>
      <c r="M316" s="134">
        <v>12</v>
      </c>
      <c r="N316" s="134"/>
      <c r="O316" s="134"/>
    </row>
    <row r="317" spans="1:15" ht="15.75" customHeight="1" x14ac:dyDescent="0.2">
      <c r="A317" s="419" t="s">
        <v>46</v>
      </c>
      <c r="B317" s="403"/>
      <c r="C317" s="134" t="s">
        <v>53</v>
      </c>
      <c r="D317" s="134" t="s">
        <v>53</v>
      </c>
      <c r="E317" s="134">
        <v>0.5</v>
      </c>
      <c r="F317" s="134" t="s">
        <v>53</v>
      </c>
      <c r="G317" s="134">
        <v>37</v>
      </c>
      <c r="H317" s="134">
        <v>0</v>
      </c>
      <c r="I317" s="134">
        <v>0.5</v>
      </c>
      <c r="J317" s="134" t="s">
        <v>53</v>
      </c>
      <c r="K317" s="134" t="s">
        <v>53</v>
      </c>
      <c r="L317" s="134">
        <v>0.5</v>
      </c>
      <c r="M317" s="134">
        <v>0.5</v>
      </c>
      <c r="N317" s="134"/>
      <c r="O317" s="134"/>
    </row>
    <row r="318" spans="1:15" ht="15.75" customHeight="1" x14ac:dyDescent="0.2">
      <c r="A318" s="419" t="s">
        <v>47</v>
      </c>
      <c r="B318" s="403"/>
      <c r="C318" s="134" t="s">
        <v>53</v>
      </c>
      <c r="D318" s="134" t="s">
        <v>53</v>
      </c>
      <c r="E318" s="134">
        <v>0</v>
      </c>
      <c r="F318" s="134" t="s">
        <v>53</v>
      </c>
      <c r="G318" s="134">
        <v>0.1</v>
      </c>
      <c r="H318" s="134">
        <v>0.2</v>
      </c>
      <c r="I318" s="134">
        <v>0</v>
      </c>
      <c r="J318" s="134" t="s">
        <v>53</v>
      </c>
      <c r="K318" s="134" t="s">
        <v>53</v>
      </c>
      <c r="L318" s="134">
        <v>0</v>
      </c>
      <c r="M318" s="134">
        <v>0</v>
      </c>
      <c r="N318" s="134"/>
      <c r="O318" s="134"/>
    </row>
    <row r="319" spans="1:15" ht="15.75" customHeight="1" x14ac:dyDescent="0.2">
      <c r="A319" s="419" t="s">
        <v>48</v>
      </c>
      <c r="B319" s="403"/>
      <c r="C319" s="134" t="s">
        <v>53</v>
      </c>
      <c r="D319" s="134" t="s">
        <v>53</v>
      </c>
      <c r="E319" s="134">
        <v>0</v>
      </c>
      <c r="F319" s="134" t="s">
        <v>53</v>
      </c>
      <c r="G319" s="134">
        <v>0.65</v>
      </c>
      <c r="H319" s="134">
        <v>0.85</v>
      </c>
      <c r="I319" s="134">
        <v>0</v>
      </c>
      <c r="J319" s="134" t="s">
        <v>53</v>
      </c>
      <c r="K319" s="134" t="s">
        <v>53</v>
      </c>
      <c r="L319" s="134">
        <v>0</v>
      </c>
      <c r="M319" s="134">
        <v>0</v>
      </c>
      <c r="N319" s="134"/>
      <c r="O319" s="134"/>
    </row>
    <row r="320" spans="1:15" ht="15.75" customHeight="1" x14ac:dyDescent="0.2">
      <c r="A320" s="419" t="s">
        <v>49</v>
      </c>
      <c r="B320" s="403"/>
      <c r="C320" s="134">
        <v>2</v>
      </c>
      <c r="D320" s="134">
        <v>1</v>
      </c>
      <c r="E320" s="134">
        <v>3</v>
      </c>
      <c r="F320" s="134">
        <v>0.437</v>
      </c>
      <c r="G320" s="134">
        <v>1</v>
      </c>
      <c r="H320" s="134">
        <v>0.17499999999999999</v>
      </c>
      <c r="I320" s="134">
        <v>3</v>
      </c>
      <c r="J320" s="134">
        <v>1</v>
      </c>
      <c r="K320" s="134">
        <v>0.13700000000000001</v>
      </c>
      <c r="L320" s="134">
        <v>3</v>
      </c>
      <c r="M320" s="134">
        <v>5</v>
      </c>
      <c r="N320" s="134"/>
      <c r="O320" s="134"/>
    </row>
    <row r="321" spans="1:15" ht="15.75" customHeight="1" x14ac:dyDescent="0.2">
      <c r="A321" s="419" t="s">
        <v>120</v>
      </c>
      <c r="B321" s="403"/>
      <c r="C321" s="134">
        <v>3</v>
      </c>
      <c r="D321" s="134">
        <v>3</v>
      </c>
      <c r="E321" s="134">
        <v>3</v>
      </c>
      <c r="F321" s="134" t="s">
        <v>53</v>
      </c>
      <c r="G321" s="134">
        <v>0.95</v>
      </c>
      <c r="H321" s="134" t="s">
        <v>53</v>
      </c>
      <c r="I321" s="134">
        <v>2</v>
      </c>
      <c r="J321" s="134">
        <v>0.95</v>
      </c>
      <c r="K321" s="134" t="s">
        <v>53</v>
      </c>
      <c r="L321" s="134">
        <v>3</v>
      </c>
      <c r="M321" s="134">
        <v>3</v>
      </c>
      <c r="N321" s="134"/>
      <c r="O321" s="134"/>
    </row>
    <row r="322" spans="1:15" ht="15.75" customHeight="1" x14ac:dyDescent="0.2">
      <c r="A322" s="420" t="s">
        <v>296</v>
      </c>
      <c r="B322" s="421"/>
      <c r="C322" s="143">
        <v>2.97</v>
      </c>
      <c r="D322" s="143">
        <v>0.93</v>
      </c>
      <c r="E322" s="143">
        <v>2.97</v>
      </c>
      <c r="F322" s="143">
        <v>1.8</v>
      </c>
      <c r="G322" s="143">
        <v>0.93</v>
      </c>
      <c r="H322" s="143">
        <v>1.8</v>
      </c>
      <c r="I322" s="143">
        <v>2.97</v>
      </c>
      <c r="J322" s="143">
        <v>2.97</v>
      </c>
      <c r="K322" s="143">
        <v>0.93</v>
      </c>
      <c r="L322" s="143">
        <v>1.8</v>
      </c>
      <c r="M322" s="143">
        <v>2.97</v>
      </c>
      <c r="N322" s="143"/>
      <c r="O322" s="143"/>
    </row>
    <row r="323" spans="1:15" ht="15.75" customHeight="1" x14ac:dyDescent="0.2">
      <c r="A323" s="420" t="s">
        <v>297</v>
      </c>
      <c r="B323" s="421"/>
      <c r="C323" s="143">
        <v>1.38</v>
      </c>
      <c r="D323" s="143">
        <v>0.3</v>
      </c>
      <c r="E323" s="143">
        <v>1.38</v>
      </c>
      <c r="F323" s="143">
        <v>0.73</v>
      </c>
      <c r="G323" s="143">
        <v>0.3</v>
      </c>
      <c r="H323" s="143">
        <v>0.73</v>
      </c>
      <c r="I323" s="143">
        <v>1.38</v>
      </c>
      <c r="J323" s="143">
        <v>1.38</v>
      </c>
      <c r="K323" s="143">
        <v>0.3</v>
      </c>
      <c r="L323" s="143">
        <v>0.73</v>
      </c>
      <c r="M323" s="143">
        <v>1.38</v>
      </c>
      <c r="N323" s="143"/>
      <c r="O323" s="143"/>
    </row>
    <row r="324" spans="1:15" ht="15.75" customHeight="1" x14ac:dyDescent="0.2">
      <c r="A324" s="418" t="s">
        <v>298</v>
      </c>
      <c r="B324" s="403"/>
      <c r="C324" s="247">
        <v>1</v>
      </c>
      <c r="D324" s="247">
        <v>1</v>
      </c>
      <c r="E324" s="247" t="s">
        <v>53</v>
      </c>
      <c r="F324" s="247">
        <v>3</v>
      </c>
      <c r="G324" s="247">
        <v>1</v>
      </c>
      <c r="H324" s="247">
        <v>1</v>
      </c>
      <c r="I324" s="247" t="s">
        <v>53</v>
      </c>
      <c r="J324" s="247">
        <v>1</v>
      </c>
      <c r="K324" s="247">
        <v>1</v>
      </c>
      <c r="L324" s="247">
        <v>1</v>
      </c>
      <c r="M324" s="247">
        <v>1</v>
      </c>
      <c r="N324" s="247"/>
      <c r="O324" s="247"/>
    </row>
    <row r="325" spans="1:15" ht="15.75" customHeight="1" x14ac:dyDescent="0.2">
      <c r="A325" s="419" t="s">
        <v>220</v>
      </c>
      <c r="B325" s="403"/>
      <c r="C325" s="134" t="s">
        <v>53</v>
      </c>
      <c r="D325" s="134">
        <v>1000</v>
      </c>
      <c r="E325" s="134">
        <v>1000</v>
      </c>
      <c r="F325" s="134">
        <v>1000</v>
      </c>
      <c r="G325" s="134">
        <v>1000</v>
      </c>
      <c r="H325" s="134">
        <v>1000</v>
      </c>
      <c r="I325" s="134">
        <v>1000</v>
      </c>
      <c r="J325" s="134">
        <v>1000</v>
      </c>
      <c r="K325" s="134">
        <v>1000</v>
      </c>
      <c r="L325" s="134">
        <v>1000</v>
      </c>
      <c r="M325" s="134">
        <v>1000</v>
      </c>
      <c r="N325" s="134"/>
      <c r="O325" s="134"/>
    </row>
    <row r="326" spans="1:15" ht="15.75" customHeight="1" x14ac:dyDescent="0.2">
      <c r="A326" s="419" t="s">
        <v>221</v>
      </c>
      <c r="B326" s="403"/>
      <c r="C326" s="134" t="s">
        <v>53</v>
      </c>
      <c r="D326" s="134">
        <v>10000</v>
      </c>
      <c r="E326" s="134">
        <v>10000</v>
      </c>
      <c r="F326" s="134">
        <v>10000</v>
      </c>
      <c r="G326" s="134">
        <v>10000</v>
      </c>
      <c r="H326" s="134">
        <v>10000</v>
      </c>
      <c r="I326" s="134">
        <v>10000</v>
      </c>
      <c r="J326" s="134">
        <v>10000</v>
      </c>
      <c r="K326" s="134">
        <v>10000</v>
      </c>
      <c r="L326" s="134">
        <v>10000</v>
      </c>
      <c r="M326" s="134">
        <v>10000</v>
      </c>
      <c r="N326" s="134"/>
      <c r="O326" s="134"/>
    </row>
    <row r="327" spans="1:15" ht="15.75" customHeight="1" x14ac:dyDescent="0.2">
      <c r="A327" s="419" t="s">
        <v>50</v>
      </c>
      <c r="B327" s="403"/>
      <c r="C327" s="134" t="s">
        <v>53</v>
      </c>
      <c r="D327" s="134" t="s">
        <v>53</v>
      </c>
      <c r="E327" s="134">
        <v>15</v>
      </c>
      <c r="F327" s="134" t="s">
        <v>53</v>
      </c>
      <c r="G327" s="134">
        <v>25</v>
      </c>
      <c r="H327" s="134" t="s">
        <v>53</v>
      </c>
      <c r="I327" s="134">
        <v>15</v>
      </c>
      <c r="J327" s="134" t="s">
        <v>53</v>
      </c>
      <c r="K327" s="134" t="s">
        <v>53</v>
      </c>
      <c r="L327" s="134">
        <v>15</v>
      </c>
      <c r="M327" s="134">
        <v>15</v>
      </c>
      <c r="N327" s="134"/>
      <c r="O327" s="134"/>
    </row>
    <row r="328" spans="1:15" ht="15.75" customHeight="1" x14ac:dyDescent="0.2">
      <c r="A328" s="419" t="s">
        <v>51</v>
      </c>
      <c r="B328" s="403"/>
      <c r="C328" s="134" t="s">
        <v>53</v>
      </c>
      <c r="D328" s="134" t="s">
        <v>53</v>
      </c>
      <c r="E328" s="134">
        <v>30</v>
      </c>
      <c r="F328" s="134" t="s">
        <v>53</v>
      </c>
      <c r="G328" s="134">
        <v>40</v>
      </c>
      <c r="H328" s="134" t="s">
        <v>53</v>
      </c>
      <c r="I328" s="134">
        <v>30</v>
      </c>
      <c r="J328" s="134" t="s">
        <v>53</v>
      </c>
      <c r="K328" s="134" t="s">
        <v>53</v>
      </c>
      <c r="L328" s="134">
        <v>30</v>
      </c>
      <c r="M328" s="134">
        <v>30</v>
      </c>
      <c r="N328" s="134"/>
      <c r="O328" s="134"/>
    </row>
    <row r="329" spans="1:15" ht="15.75" customHeight="1" x14ac:dyDescent="0.2">
      <c r="A329" s="418" t="s">
        <v>299</v>
      </c>
      <c r="B329" s="403"/>
      <c r="C329" s="247">
        <v>0.5</v>
      </c>
      <c r="D329" s="247">
        <v>0.35</v>
      </c>
      <c r="E329" s="247" t="s">
        <v>53</v>
      </c>
      <c r="F329" s="247">
        <v>0.15</v>
      </c>
      <c r="G329" s="247">
        <v>0.15</v>
      </c>
      <c r="H329" s="247" t="s">
        <v>53</v>
      </c>
      <c r="I329" s="247" t="s">
        <v>53</v>
      </c>
      <c r="J329" s="247" t="s">
        <v>53</v>
      </c>
      <c r="K329" s="247" t="s">
        <v>53</v>
      </c>
      <c r="L329" s="247" t="s">
        <v>53</v>
      </c>
      <c r="M329" s="247" t="s">
        <v>53</v>
      </c>
      <c r="N329" s="247"/>
      <c r="O329" s="247"/>
    </row>
    <row r="330" spans="1:15" ht="15.75" customHeight="1" x14ac:dyDescent="0.2">
      <c r="A330" s="419" t="s">
        <v>222</v>
      </c>
      <c r="B330" s="403"/>
      <c r="C330" s="134">
        <v>0.5</v>
      </c>
      <c r="D330" s="134">
        <v>0.5</v>
      </c>
      <c r="E330" s="134">
        <v>0.5</v>
      </c>
      <c r="F330" s="134">
        <v>0.5</v>
      </c>
      <c r="G330" s="134">
        <v>0.5</v>
      </c>
      <c r="H330" s="134">
        <v>0.5</v>
      </c>
      <c r="I330" s="134">
        <v>0.5</v>
      </c>
      <c r="J330" s="134">
        <v>0.5</v>
      </c>
      <c r="K330" s="134">
        <v>0.5</v>
      </c>
      <c r="L330" s="134">
        <v>0.25</v>
      </c>
      <c r="M330" s="134">
        <v>0.5</v>
      </c>
      <c r="N330" s="134"/>
      <c r="O330" s="134"/>
    </row>
    <row r="331" spans="1:15" ht="15.75" customHeight="1" x14ac:dyDescent="0.2">
      <c r="A331" s="419" t="s">
        <v>223</v>
      </c>
      <c r="B331" s="403"/>
      <c r="C331" s="134">
        <v>0.25</v>
      </c>
      <c r="D331" s="134">
        <v>0.25</v>
      </c>
      <c r="E331" s="134">
        <v>0.25</v>
      </c>
      <c r="F331" s="134">
        <v>0.25</v>
      </c>
      <c r="G331" s="134">
        <v>0.25</v>
      </c>
      <c r="H331" s="134">
        <v>0.25</v>
      </c>
      <c r="I331" s="134">
        <v>0.25</v>
      </c>
      <c r="J331" s="134">
        <v>0.25</v>
      </c>
      <c r="K331" s="134">
        <v>0.25</v>
      </c>
      <c r="L331" s="134">
        <v>0.25</v>
      </c>
      <c r="M331" s="134">
        <v>0.25</v>
      </c>
      <c r="N331" s="134"/>
      <c r="O331" s="134"/>
    </row>
    <row r="332" spans="1:15" ht="15.75" customHeight="1" x14ac:dyDescent="0.2">
      <c r="A332" s="428" t="s">
        <v>319</v>
      </c>
      <c r="B332" s="429"/>
      <c r="C332" s="23" t="s">
        <v>53</v>
      </c>
      <c r="D332" s="23" t="s">
        <v>53</v>
      </c>
      <c r="E332" s="23">
        <v>0.5</v>
      </c>
      <c r="F332" s="23" t="s">
        <v>53</v>
      </c>
      <c r="G332" s="23" t="s">
        <v>53</v>
      </c>
      <c r="H332" s="23" t="s">
        <v>53</v>
      </c>
      <c r="I332" s="23">
        <v>0.25</v>
      </c>
      <c r="J332" s="23">
        <v>1</v>
      </c>
      <c r="K332" s="23" t="s">
        <v>53</v>
      </c>
      <c r="L332" s="23" t="s">
        <v>53</v>
      </c>
      <c r="M332" s="23" t="s">
        <v>53</v>
      </c>
      <c r="N332" s="23"/>
      <c r="O332" s="23"/>
    </row>
    <row r="333" spans="1:15" ht="15.75" customHeight="1" x14ac:dyDescent="0.2">
      <c r="A333" s="418" t="s">
        <v>348</v>
      </c>
      <c r="B333" s="403"/>
      <c r="C333" s="247" t="s">
        <v>53</v>
      </c>
      <c r="D333" s="247" t="s">
        <v>53</v>
      </c>
      <c r="E333" s="247">
        <v>1</v>
      </c>
      <c r="F333" s="247" t="s">
        <v>53</v>
      </c>
      <c r="G333" s="247" t="s">
        <v>53</v>
      </c>
      <c r="H333" s="247" t="s">
        <v>53</v>
      </c>
      <c r="I333" s="247">
        <v>1</v>
      </c>
      <c r="J333" s="247" t="s">
        <v>53</v>
      </c>
      <c r="K333" s="247">
        <v>1</v>
      </c>
      <c r="L333" s="247" t="s">
        <v>53</v>
      </c>
      <c r="M333" s="247">
        <v>1</v>
      </c>
      <c r="N333" s="247"/>
      <c r="O333" s="247"/>
    </row>
    <row r="334" spans="1:15" ht="15.75" customHeight="1" x14ac:dyDescent="0.2">
      <c r="A334" s="420" t="s">
        <v>310</v>
      </c>
      <c r="B334" s="421"/>
      <c r="C334" s="143" t="s">
        <v>53</v>
      </c>
      <c r="D334" s="143" t="s">
        <v>53</v>
      </c>
      <c r="E334" s="143" t="s">
        <v>53</v>
      </c>
      <c r="F334" s="143" t="s">
        <v>53</v>
      </c>
      <c r="G334" s="143" t="s">
        <v>53</v>
      </c>
      <c r="H334" s="143" t="s">
        <v>53</v>
      </c>
      <c r="I334" s="143" t="s">
        <v>53</v>
      </c>
      <c r="J334" s="143">
        <v>0.25</v>
      </c>
      <c r="K334" s="143" t="s">
        <v>53</v>
      </c>
      <c r="L334" s="143">
        <v>1.5</v>
      </c>
      <c r="M334" s="143" t="s">
        <v>349</v>
      </c>
      <c r="N334" s="143"/>
      <c r="O334" s="143"/>
    </row>
    <row r="335" spans="1:15" ht="15.75" customHeight="1" x14ac:dyDescent="0.2">
      <c r="A335" s="420" t="s">
        <v>311</v>
      </c>
      <c r="B335" s="421"/>
      <c r="C335" s="143" t="s">
        <v>53</v>
      </c>
      <c r="D335" s="143" t="s">
        <v>53</v>
      </c>
      <c r="E335" s="143" t="s">
        <v>53</v>
      </c>
      <c r="F335" s="143" t="s">
        <v>53</v>
      </c>
      <c r="G335" s="143" t="s">
        <v>53</v>
      </c>
      <c r="H335" s="143" t="s">
        <v>53</v>
      </c>
      <c r="I335" s="143" t="s">
        <v>53</v>
      </c>
      <c r="J335" s="143">
        <v>0.25</v>
      </c>
      <c r="K335" s="143" t="s">
        <v>53</v>
      </c>
      <c r="L335" s="143">
        <v>0</v>
      </c>
      <c r="M335" s="143" t="s">
        <v>350</v>
      </c>
      <c r="N335" s="143"/>
      <c r="O335" s="143"/>
    </row>
    <row r="336" spans="1:15" ht="15.75" customHeight="1" x14ac:dyDescent="0.2">
      <c r="A336" s="418" t="s">
        <v>351</v>
      </c>
      <c r="B336" s="403"/>
      <c r="C336" s="264" t="s">
        <v>53</v>
      </c>
      <c r="D336" s="264" t="s">
        <v>53</v>
      </c>
      <c r="E336" s="264" t="s">
        <v>53</v>
      </c>
      <c r="F336" s="264" t="s">
        <v>53</v>
      </c>
      <c r="G336" s="264" t="s">
        <v>53</v>
      </c>
      <c r="H336" s="264" t="s">
        <v>53</v>
      </c>
      <c r="I336" s="264" t="s">
        <v>53</v>
      </c>
      <c r="J336" s="264" t="s">
        <v>53</v>
      </c>
      <c r="K336" s="264" t="s">
        <v>53</v>
      </c>
      <c r="L336" s="264">
        <v>1.75</v>
      </c>
      <c r="M336" s="264" t="s">
        <v>53</v>
      </c>
      <c r="N336" s="264"/>
      <c r="O336" s="264"/>
    </row>
    <row r="337" spans="1:15" ht="15.75" customHeight="1" x14ac:dyDescent="0.2">
      <c r="A337" s="418" t="s">
        <v>352</v>
      </c>
      <c r="B337" s="403"/>
      <c r="C337" s="264" t="s">
        <v>53</v>
      </c>
      <c r="D337" s="264" t="s">
        <v>53</v>
      </c>
      <c r="E337" s="264" t="s">
        <v>53</v>
      </c>
      <c r="F337" s="264" t="s">
        <v>53</v>
      </c>
      <c r="G337" s="264" t="s">
        <v>53</v>
      </c>
      <c r="H337" s="264" t="s">
        <v>53</v>
      </c>
      <c r="I337" s="264" t="s">
        <v>53</v>
      </c>
      <c r="J337" s="264" t="s">
        <v>53</v>
      </c>
      <c r="K337" s="264" t="s">
        <v>53</v>
      </c>
      <c r="L337" s="264">
        <v>1.5</v>
      </c>
      <c r="M337" s="264" t="s">
        <v>53</v>
      </c>
      <c r="N337" s="264"/>
      <c r="O337" s="264"/>
    </row>
    <row r="338" spans="1:15" ht="15.75" customHeight="1" x14ac:dyDescent="0.2">
      <c r="A338" s="418" t="s">
        <v>226</v>
      </c>
      <c r="B338" s="403"/>
      <c r="C338" s="264" t="s">
        <v>53</v>
      </c>
      <c r="D338" s="264" t="s">
        <v>53</v>
      </c>
      <c r="E338" s="264" t="s">
        <v>53</v>
      </c>
      <c r="F338" s="264" t="s">
        <v>53</v>
      </c>
      <c r="G338" s="264" t="s">
        <v>53</v>
      </c>
      <c r="H338" s="264" t="s">
        <v>53</v>
      </c>
      <c r="I338" s="264" t="s">
        <v>53</v>
      </c>
      <c r="J338" s="264" t="s">
        <v>53</v>
      </c>
      <c r="K338" s="264" t="s">
        <v>53</v>
      </c>
      <c r="L338" s="264">
        <f>2/3</f>
        <v>0.66666666666666663</v>
      </c>
      <c r="M338" s="264" t="s">
        <v>53</v>
      </c>
      <c r="N338" s="264"/>
      <c r="O338" s="264"/>
    </row>
    <row r="339" spans="1:15" ht="15.75" customHeight="1" x14ac:dyDescent="0.2">
      <c r="A339" s="403"/>
      <c r="B339" s="403"/>
    </row>
    <row r="340" spans="1:15" ht="15.75" customHeight="1" x14ac:dyDescent="0.2">
      <c r="A340" s="422" t="s">
        <v>80</v>
      </c>
      <c r="B340" s="403"/>
      <c r="C340" s="31" t="s">
        <v>81</v>
      </c>
      <c r="D340" s="248" t="s">
        <v>82</v>
      </c>
      <c r="E340" s="31" t="s">
        <v>83</v>
      </c>
      <c r="F340" s="248" t="s">
        <v>84</v>
      </c>
      <c r="G340" s="31" t="s">
        <v>85</v>
      </c>
    </row>
    <row r="341" spans="1:15" ht="15.75" customHeight="1" x14ac:dyDescent="0.2">
      <c r="A341" s="423" t="s">
        <v>228</v>
      </c>
      <c r="B341" s="29" t="s">
        <v>87</v>
      </c>
      <c r="C341" s="221">
        <v>0.15</v>
      </c>
      <c r="D341" s="31">
        <v>0.2</v>
      </c>
      <c r="E341" s="221">
        <v>0.25</v>
      </c>
      <c r="F341" s="31">
        <v>0.3</v>
      </c>
      <c r="G341" s="221">
        <v>0.35</v>
      </c>
    </row>
    <row r="342" spans="1:15" ht="15.75" customHeight="1" x14ac:dyDescent="0.2">
      <c r="A342" s="403"/>
      <c r="B342" s="29" t="s">
        <v>88</v>
      </c>
      <c r="C342" s="221">
        <v>0.15</v>
      </c>
      <c r="D342" s="31">
        <v>0.2</v>
      </c>
      <c r="E342" s="221">
        <v>0.25</v>
      </c>
      <c r="F342" s="31">
        <v>0.3</v>
      </c>
      <c r="G342" s="221">
        <v>0.35</v>
      </c>
    </row>
    <row r="343" spans="1:15" ht="15.75" customHeight="1" x14ac:dyDescent="0.2">
      <c r="A343" s="403"/>
      <c r="B343" s="29" t="s">
        <v>89</v>
      </c>
      <c r="C343" s="221">
        <v>-0.6</v>
      </c>
      <c r="D343" s="31">
        <v>-0.67</v>
      </c>
      <c r="E343" s="221">
        <v>-0.74</v>
      </c>
      <c r="F343" s="31">
        <v>-0.81</v>
      </c>
      <c r="G343" s="221">
        <v>-0.9</v>
      </c>
    </row>
    <row r="344" spans="1:15" ht="15.75" customHeight="1" x14ac:dyDescent="0.2">
      <c r="A344" s="412" t="s">
        <v>133</v>
      </c>
      <c r="B344" s="187" t="s">
        <v>101</v>
      </c>
      <c r="C344" s="134">
        <v>0.75</v>
      </c>
      <c r="D344" s="221">
        <v>0.9</v>
      </c>
      <c r="E344" s="134">
        <v>1.05</v>
      </c>
      <c r="F344" s="221">
        <v>1.2</v>
      </c>
      <c r="G344" s="134">
        <v>1.35</v>
      </c>
    </row>
    <row r="345" spans="1:15" ht="15.75" customHeight="1" x14ac:dyDescent="0.2">
      <c r="A345" s="403"/>
      <c r="B345" s="187" t="s">
        <v>102</v>
      </c>
      <c r="C345" s="134">
        <v>-0.5</v>
      </c>
      <c r="D345" s="221">
        <v>-0.45</v>
      </c>
      <c r="E345" s="134">
        <v>-0.4</v>
      </c>
      <c r="F345" s="221">
        <v>-0.35</v>
      </c>
      <c r="G345" s="134">
        <v>-0.3</v>
      </c>
    </row>
    <row r="346" spans="1:15" ht="15.75" customHeight="1" x14ac:dyDescent="0.2">
      <c r="A346" s="403"/>
      <c r="B346" s="187" t="s">
        <v>103</v>
      </c>
      <c r="C346" s="134">
        <v>0.25</v>
      </c>
      <c r="D346" s="221">
        <v>0.35</v>
      </c>
      <c r="E346" s="134">
        <v>0.45</v>
      </c>
      <c r="F346" s="221">
        <v>0.55000000000000004</v>
      </c>
      <c r="G346" s="134">
        <v>0.65</v>
      </c>
    </row>
    <row r="347" spans="1:15" ht="15.75" customHeight="1" x14ac:dyDescent="0.2">
      <c r="A347" s="29" t="s">
        <v>169</v>
      </c>
      <c r="B347" s="29" t="s">
        <v>93</v>
      </c>
      <c r="C347" s="221">
        <v>0.15</v>
      </c>
      <c r="D347" s="31">
        <v>0.17499999999999999</v>
      </c>
      <c r="E347" s="221">
        <v>0.2</v>
      </c>
      <c r="F347" s="31">
        <v>0.22500000000000001</v>
      </c>
      <c r="G347" s="221">
        <v>0.25</v>
      </c>
    </row>
    <row r="348" spans="1:15" ht="15.75" customHeight="1" x14ac:dyDescent="0.2">
      <c r="A348" s="187" t="s">
        <v>200</v>
      </c>
      <c r="B348" s="187" t="s">
        <v>201</v>
      </c>
      <c r="C348" s="134">
        <v>0.5</v>
      </c>
      <c r="D348" s="221">
        <v>0.6</v>
      </c>
      <c r="E348" s="134">
        <v>0.7</v>
      </c>
      <c r="F348" s="221">
        <v>0.8</v>
      </c>
      <c r="G348" s="134">
        <v>0.9</v>
      </c>
    </row>
    <row r="349" spans="1:15" ht="15.75" customHeight="1" x14ac:dyDescent="0.2">
      <c r="A349" s="423" t="s">
        <v>327</v>
      </c>
      <c r="B349" s="29" t="s">
        <v>101</v>
      </c>
      <c r="C349" s="221">
        <v>0.5</v>
      </c>
      <c r="D349" s="31">
        <v>0.65</v>
      </c>
      <c r="E349" s="221">
        <v>0.8</v>
      </c>
      <c r="F349" s="31">
        <v>0.95</v>
      </c>
      <c r="G349" s="221">
        <v>1.1000000000000001</v>
      </c>
    </row>
    <row r="350" spans="1:15" ht="15.75" customHeight="1" x14ac:dyDescent="0.2">
      <c r="A350" s="403"/>
      <c r="B350" s="29" t="s">
        <v>102</v>
      </c>
      <c r="C350" s="221">
        <v>-0.5</v>
      </c>
      <c r="D350" s="31">
        <v>-0.45</v>
      </c>
      <c r="E350" s="221">
        <v>-0.4</v>
      </c>
      <c r="F350" s="31">
        <v>-0.35</v>
      </c>
      <c r="G350" s="221">
        <v>-0.3</v>
      </c>
    </row>
    <row r="351" spans="1:15" ht="15.75" customHeight="1" x14ac:dyDescent="0.2">
      <c r="A351" s="403"/>
      <c r="B351" s="29" t="s">
        <v>103</v>
      </c>
      <c r="C351" s="221">
        <v>0.25</v>
      </c>
      <c r="D351" s="31">
        <v>0.35</v>
      </c>
      <c r="E351" s="221">
        <v>0.45</v>
      </c>
      <c r="F351" s="31">
        <v>0.55000000000000004</v>
      </c>
      <c r="G351" s="221">
        <v>0.65</v>
      </c>
    </row>
    <row r="352" spans="1:15" ht="15.75" customHeight="1" x14ac:dyDescent="0.2">
      <c r="A352" s="403"/>
      <c r="B352" s="29" t="s">
        <v>93</v>
      </c>
      <c r="C352" s="221">
        <v>0.15</v>
      </c>
      <c r="D352" s="31">
        <v>0.17499999999999999</v>
      </c>
      <c r="E352" s="221">
        <v>0.2</v>
      </c>
      <c r="F352" s="31">
        <v>0.22500000000000001</v>
      </c>
      <c r="G352" s="221">
        <v>0.25</v>
      </c>
    </row>
    <row r="353" spans="1:7" ht="15.75" customHeight="1" x14ac:dyDescent="0.2">
      <c r="A353" s="403"/>
      <c r="B353" s="29" t="s">
        <v>140</v>
      </c>
      <c r="C353" s="221">
        <v>0.5</v>
      </c>
      <c r="D353" s="31">
        <v>0.5</v>
      </c>
      <c r="E353" s="221">
        <v>0.5</v>
      </c>
      <c r="F353" s="31">
        <v>0.5</v>
      </c>
      <c r="G353" s="221">
        <v>0.5</v>
      </c>
    </row>
    <row r="354" spans="1:7" ht="15.75" customHeight="1" x14ac:dyDescent="0.2">
      <c r="A354" s="412" t="s">
        <v>328</v>
      </c>
      <c r="B354" s="187" t="s">
        <v>87</v>
      </c>
      <c r="C354" s="134">
        <v>0.15</v>
      </c>
      <c r="D354" s="221">
        <v>0.2</v>
      </c>
      <c r="E354" s="134">
        <v>0.25</v>
      </c>
      <c r="F354" s="221">
        <v>0.3</v>
      </c>
      <c r="G354" s="134">
        <v>0.35</v>
      </c>
    </row>
    <row r="355" spans="1:7" ht="15.75" customHeight="1" x14ac:dyDescent="0.2">
      <c r="A355" s="403"/>
      <c r="B355" s="187" t="s">
        <v>140</v>
      </c>
      <c r="C355" s="134">
        <v>0.5</v>
      </c>
      <c r="D355" s="221">
        <v>0.5</v>
      </c>
      <c r="E355" s="134">
        <v>0.5</v>
      </c>
      <c r="F355" s="221">
        <v>0.5</v>
      </c>
      <c r="G355" s="134">
        <v>0.5</v>
      </c>
    </row>
    <row r="356" spans="1:7" ht="15.75" customHeight="1" x14ac:dyDescent="0.2">
      <c r="A356" s="403"/>
      <c r="B356" s="187" t="s">
        <v>88</v>
      </c>
      <c r="C356" s="134">
        <v>0.15</v>
      </c>
      <c r="D356" s="221">
        <v>0.2</v>
      </c>
      <c r="E356" s="134">
        <v>0.25</v>
      </c>
      <c r="F356" s="221">
        <v>0.3</v>
      </c>
      <c r="G356" s="134">
        <v>0.35</v>
      </c>
    </row>
    <row r="357" spans="1:7" ht="15.75" customHeight="1" x14ac:dyDescent="0.2">
      <c r="A357" s="403"/>
      <c r="B357" s="187" t="s">
        <v>89</v>
      </c>
      <c r="C357" s="134">
        <v>-0.6</v>
      </c>
      <c r="D357" s="221">
        <v>-0.67</v>
      </c>
      <c r="E357" s="134">
        <v>-0.74</v>
      </c>
      <c r="F357" s="221">
        <v>-0.81</v>
      </c>
      <c r="G357" s="134">
        <v>-0.9</v>
      </c>
    </row>
    <row r="358" spans="1:7" ht="15.75" customHeight="1" x14ac:dyDescent="0.2">
      <c r="A358" s="432"/>
      <c r="B358" s="432"/>
    </row>
    <row r="359" spans="1:7" ht="15.75" customHeight="1" x14ac:dyDescent="0.2">
      <c r="A359" s="432"/>
      <c r="B359" s="432"/>
    </row>
    <row r="360" spans="1:7" ht="15.75" customHeight="1" x14ac:dyDescent="0.2">
      <c r="A360" s="433" t="s">
        <v>229</v>
      </c>
      <c r="B360" s="432"/>
    </row>
    <row r="361" spans="1:7" ht="25.5" customHeight="1" x14ac:dyDescent="0.2">
      <c r="A361" s="433" t="s">
        <v>230</v>
      </c>
      <c r="B361" s="432"/>
    </row>
    <row r="362" spans="1:7" ht="15.75" customHeight="1" x14ac:dyDescent="0.2">
      <c r="A362" s="433" t="s">
        <v>231</v>
      </c>
      <c r="B362" s="432"/>
    </row>
    <row r="363" spans="1:7" ht="15.75" customHeight="1" x14ac:dyDescent="0.2">
      <c r="A363" s="433" t="s">
        <v>232</v>
      </c>
      <c r="B363" s="432"/>
    </row>
    <row r="364" spans="1:7" ht="84.75" customHeight="1" x14ac:dyDescent="0.2">
      <c r="A364" s="433" t="s">
        <v>353</v>
      </c>
      <c r="B364" s="432"/>
    </row>
    <row r="365" spans="1:7" ht="15.75" customHeight="1" x14ac:dyDescent="0.2">
      <c r="A365" s="434" t="s">
        <v>354</v>
      </c>
      <c r="B365" s="432"/>
    </row>
  </sheetData>
  <mergeCells count="308">
    <mergeCell ref="A364:B364"/>
    <mergeCell ref="A365:B365"/>
    <mergeCell ref="A344:A346"/>
    <mergeCell ref="A349:A353"/>
    <mergeCell ref="A354:A357"/>
    <mergeCell ref="A358:B358"/>
    <mergeCell ref="A359:B359"/>
    <mergeCell ref="A360:B360"/>
    <mergeCell ref="A361:B361"/>
    <mergeCell ref="A362:B362"/>
    <mergeCell ref="A363:B363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A34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59:B259"/>
    <mergeCell ref="A260:B260"/>
    <mergeCell ref="A261:B261"/>
    <mergeCell ref="A262:B262"/>
    <mergeCell ref="A263:A264"/>
    <mergeCell ref="A267:A269"/>
    <mergeCell ref="A271:A272"/>
    <mergeCell ref="A273:A277"/>
    <mergeCell ref="A278:B278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199:A202"/>
    <mergeCell ref="A203:A206"/>
    <mergeCell ref="A207:B207"/>
    <mergeCell ref="A208:B208"/>
    <mergeCell ref="A209:B209"/>
    <mergeCell ref="A210:B210"/>
    <mergeCell ref="A211:B211"/>
    <mergeCell ref="A212:B212"/>
    <mergeCell ref="A213:B213"/>
    <mergeCell ref="A182:B182"/>
    <mergeCell ref="A183:B183"/>
    <mergeCell ref="A184:B184"/>
    <mergeCell ref="A185:B185"/>
    <mergeCell ref="A186:B186"/>
    <mergeCell ref="A187:B187"/>
    <mergeCell ref="A188:B188"/>
    <mergeCell ref="A189:A191"/>
    <mergeCell ref="A192:A194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18:B118"/>
    <mergeCell ref="A119:B119"/>
    <mergeCell ref="A120:B120"/>
    <mergeCell ref="A121:A123"/>
    <mergeCell ref="A126:A128"/>
    <mergeCell ref="A132:A133"/>
    <mergeCell ref="A134:B134"/>
    <mergeCell ref="A135:B135"/>
    <mergeCell ref="A136:B136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62:A64"/>
    <mergeCell ref="A65:B65"/>
    <mergeCell ref="A66:B66"/>
    <mergeCell ref="A67:B67"/>
    <mergeCell ref="A68:B68"/>
    <mergeCell ref="A69:B69"/>
    <mergeCell ref="A70:B70"/>
    <mergeCell ref="A71:B71"/>
    <mergeCell ref="A72:B72"/>
    <mergeCell ref="A46:B46"/>
    <mergeCell ref="A47:B47"/>
    <mergeCell ref="A48:B48"/>
    <mergeCell ref="A49:B49"/>
    <mergeCell ref="A50:B50"/>
    <mergeCell ref="A51:B51"/>
    <mergeCell ref="A52:B52"/>
    <mergeCell ref="A53:B53"/>
    <mergeCell ref="A54:A5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Multi-Player Weapons</vt:lpstr>
      <vt:lpstr>MP Weapons - Mobile(No Images)</vt:lpstr>
      <vt:lpstr>SP Weapons - Mobile(No Images)</vt:lpstr>
      <vt:lpstr>Copy of ME3MPWStats for Formatt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Pfhoenix</dc:creator>
  <cp:lastModifiedBy>Pfhoenix</cp:lastModifiedBy>
  <dcterms:created xsi:type="dcterms:W3CDTF">2014-01-28T20:10:48Z</dcterms:created>
  <dcterms:modified xsi:type="dcterms:W3CDTF">2014-01-29T01:30:03Z</dcterms:modified>
</cp:coreProperties>
</file>