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ig-ad\personal\homes\Resilient\Review-artikel\Models\"/>
    </mc:Choice>
  </mc:AlternateContent>
  <xr:revisionPtr revIDLastSave="0" documentId="13_ncr:1_{6A529C43-53D8-43DB-AEE3-6A460EE4A619}" xr6:coauthVersionLast="47" xr6:coauthVersionMax="47" xr10:uidLastSave="{00000000-0000-0000-0000-000000000000}"/>
  <bookViews>
    <workbookView xWindow="0" yWindow="0" windowWidth="17190" windowHeight="21000" xr2:uid="{41A4683A-8F19-4FB7-A486-E0CECA53B7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4" i="1"/>
  <c r="Q21" i="1" l="1"/>
  <c r="Q20" i="1"/>
  <c r="Q23" i="1" s="1"/>
  <c r="Q10" i="1"/>
  <c r="Q9" i="1"/>
  <c r="Q11" i="1" s="1"/>
  <c r="N21" i="1"/>
  <c r="N20" i="1"/>
  <c r="N10" i="1"/>
  <c r="N11" i="1" s="1"/>
  <c r="K10" i="1"/>
  <c r="H10" i="1"/>
  <c r="N9" i="1"/>
  <c r="K9" i="1"/>
  <c r="H9" i="1"/>
  <c r="K21" i="1"/>
  <c r="K20" i="1"/>
  <c r="H20" i="1"/>
  <c r="H4" i="1"/>
  <c r="K4" i="1" s="1"/>
  <c r="N4" i="1" s="1"/>
  <c r="Q4" i="1" s="1"/>
  <c r="Q6" i="1" s="1"/>
  <c r="Q13" i="1"/>
  <c r="N13" i="1"/>
  <c r="K13" i="1"/>
  <c r="Q27" i="1"/>
  <c r="Q31" i="1" s="1"/>
  <c r="Q14" i="1"/>
  <c r="N27" i="1"/>
  <c r="N31" i="1" s="1"/>
  <c r="E27" i="1"/>
  <c r="H13" i="1"/>
  <c r="E21" i="1"/>
  <c r="H21" i="1"/>
  <c r="E14" i="1"/>
  <c r="E20" i="1"/>
  <c r="N6" i="1" l="1"/>
  <c r="N23" i="1"/>
  <c r="N14" i="1"/>
  <c r="H11" i="1"/>
  <c r="Q34" i="1"/>
  <c r="Q36" i="1" s="1"/>
  <c r="K6" i="1"/>
  <c r="K27" i="1"/>
  <c r="K31" i="1"/>
  <c r="H27" i="1"/>
  <c r="H31" i="1" s="1"/>
  <c r="K23" i="1"/>
  <c r="H23" i="1"/>
  <c r="K14" i="1"/>
  <c r="H14" i="1"/>
  <c r="H6" i="1"/>
  <c r="E11" i="1"/>
  <c r="K11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38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N34" i="1" l="1"/>
  <c r="N36" i="1" s="1"/>
  <c r="K34" i="1"/>
  <c r="K36" i="1" s="1"/>
  <c r="H34" i="1"/>
  <c r="H36" i="1" s="1"/>
  <c r="E31" i="1"/>
  <c r="E23" i="1"/>
  <c r="E6" i="1"/>
  <c r="E34" i="1" l="1"/>
  <c r="E36" i="1" s="1"/>
</calcChain>
</file>

<file path=xl/sharedStrings.xml><?xml version="1.0" encoding="utf-8"?>
<sst xmlns="http://schemas.openxmlformats.org/spreadsheetml/2006/main" count="92" uniqueCount="40">
  <si>
    <r>
      <t>t</t>
    </r>
    <r>
      <rPr>
        <i/>
        <vertAlign val="subscript"/>
        <sz val="11"/>
        <color theme="1"/>
        <rFont val="Times New Roman"/>
        <family val="1"/>
      </rPr>
      <t>r,op</t>
    </r>
    <r>
      <rPr>
        <i/>
        <sz val="11"/>
        <color theme="1"/>
        <rFont val="Times New Roman"/>
        <family val="1"/>
      </rPr>
      <t>:</t>
    </r>
  </si>
  <si>
    <r>
      <t>t</t>
    </r>
    <r>
      <rPr>
        <i/>
        <vertAlign val="subscript"/>
        <sz val="11"/>
        <color theme="1"/>
        <rFont val="Times New Roman"/>
        <family val="1"/>
      </rPr>
      <t>d</t>
    </r>
    <r>
      <rPr>
        <i/>
        <sz val="11"/>
        <color theme="1"/>
        <rFont val="Times New Roman"/>
        <family val="1"/>
      </rPr>
      <t>:</t>
    </r>
  </si>
  <si>
    <r>
      <rPr>
        <i/>
        <sz val="11"/>
        <color theme="1"/>
        <rFont val="Calibri"/>
        <family val="2"/>
      </rPr>
      <t>Δ</t>
    </r>
    <r>
      <rPr>
        <i/>
        <sz val="11"/>
        <color theme="1"/>
        <rFont val="Times New Roman"/>
        <family val="1"/>
      </rPr>
      <t>t</t>
    </r>
    <r>
      <rPr>
        <i/>
        <vertAlign val="subscript"/>
        <sz val="11"/>
        <color theme="1"/>
        <rFont val="Times New Roman"/>
        <family val="1"/>
      </rPr>
      <t>norm</t>
    </r>
    <r>
      <rPr>
        <i/>
        <sz val="11"/>
        <color theme="1"/>
        <rFont val="Times New Roman"/>
        <family val="1"/>
      </rPr>
      <t>: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</si>
  <si>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Times New Roman"/>
        <family val="1"/>
      </rPr>
      <t>y:</t>
    </r>
  </si>
  <si>
    <r>
      <rPr>
        <sz val="11"/>
        <color theme="1"/>
        <rFont val="Calibri"/>
        <family val="2"/>
      </rPr>
      <t>Δx</t>
    </r>
    <r>
      <rPr>
        <sz val="11"/>
        <color theme="1"/>
        <rFont val="Times New Roman"/>
        <family val="1"/>
      </rPr>
      <t>:</t>
    </r>
  </si>
  <si>
    <t>[time]</t>
  </si>
  <si>
    <t>[MW], [Hz], [l] etc</t>
  </si>
  <si>
    <r>
      <rPr>
        <i/>
        <sz val="11"/>
        <color theme="1"/>
        <rFont val="Calibri"/>
        <family val="2"/>
      </rPr>
      <t>μ</t>
    </r>
    <r>
      <rPr>
        <i/>
        <sz val="11"/>
        <color theme="1"/>
        <rFont val="Times New Roman"/>
        <family val="1"/>
      </rPr>
      <t>:</t>
    </r>
  </si>
  <si>
    <t>value at normal funcionality (pre-trauma level) =</t>
  </si>
  <si>
    <t>time until minimum functionality is reached =</t>
  </si>
  <si>
    <t>value at minimum functionality =</t>
  </si>
  <si>
    <t>ratio of time to minimum functionality and time to restored functionality =</t>
  </si>
  <si>
    <t>constant to scale the function =</t>
  </si>
  <si>
    <t>, irresilience index</t>
  </si>
  <si>
    <r>
      <rPr>
        <i/>
        <vertAlign val="subscript"/>
        <sz val="11"/>
        <color theme="1"/>
        <rFont val="Times New Roman"/>
        <family val="1"/>
      </rPr>
      <t>i</t>
    </r>
    <r>
      <rPr>
        <sz val="11"/>
        <color theme="1"/>
        <rFont val="Times New Roman"/>
        <family val="1"/>
      </rPr>
      <t xml:space="preserve"> = operational, </t>
    </r>
    <r>
      <rPr>
        <i/>
        <vertAlign val="subscript"/>
        <sz val="11"/>
        <color theme="1"/>
        <rFont val="Times New Roman"/>
        <family val="1"/>
      </rPr>
      <t>op</t>
    </r>
    <r>
      <rPr>
        <sz val="11"/>
        <color theme="1"/>
        <rFont val="Times New Roman"/>
        <family val="1"/>
      </rPr>
      <t xml:space="preserve">, or infrastructure, </t>
    </r>
    <r>
      <rPr>
        <i/>
        <vertAlign val="subscript"/>
        <sz val="11"/>
        <color theme="1"/>
        <rFont val="Times New Roman"/>
        <family val="1"/>
      </rPr>
      <t>inf</t>
    </r>
  </si>
  <si>
    <t>Δy/Δx =</t>
  </si>
  <si>
    <t>τ =</t>
  </si>
  <si>
    <r>
      <rPr>
        <i/>
        <sz val="11"/>
        <color theme="1"/>
        <rFont val="Calibri"/>
        <family val="2"/>
      </rPr>
      <t>e</t>
    </r>
    <r>
      <rPr>
        <vertAlign val="superscript"/>
        <sz val="11"/>
        <color theme="1"/>
        <rFont val="Calibri"/>
        <family val="2"/>
      </rPr>
      <t>-</t>
    </r>
    <r>
      <rPr>
        <i/>
        <vertAlign val="superscript"/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</rPr>
      <t xml:space="preserve"> =</t>
    </r>
  </si>
  <si>
    <t>[time] [0, 10]</t>
  </si>
  <si>
    <t>ρ:</t>
  </si>
  <si>
    <t>k =</t>
  </si>
  <si>
    <t>degrees</t>
  </si>
  <si>
    <t>relative</t>
  </si>
  <si>
    <t>15min</t>
  </si>
  <si>
    <t>Local Heat generator</t>
  </si>
  <si>
    <t>Local Heat storage</t>
  </si>
  <si>
    <t>15 min</t>
  </si>
  <si>
    <t>Heat storage</t>
  </si>
  <si>
    <t>Local heat generator</t>
  </si>
  <si>
    <t>All three actions combined</t>
  </si>
  <si>
    <t>Default</t>
  </si>
  <si>
    <t>The Generic Resilience Index where approaching 0 indicates a more irresilicent system and approaching 1 indicates a more resilient system.</t>
  </si>
  <si>
    <t>°h</t>
  </si>
  <si>
    <r>
      <t>Conext specific [MWh], [l], [m</t>
    </r>
    <r>
      <rPr>
        <vertAlign val="super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] etc'</t>
    </r>
  </si>
  <si>
    <t>2 days (15min base)</t>
  </si>
  <si>
    <r>
      <t>x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=</t>
    </r>
  </si>
  <si>
    <t>Mobile heat from DH-utility</t>
  </si>
  <si>
    <t>Mobile heat from DH utility (ej gjord!)</t>
  </si>
  <si>
    <t>All three actions</t>
  </si>
  <si>
    <t>sum of reduced or unserved functionality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</si>
</sst>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13" x14ac:knownFonts="1">
    <font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2"/>
    </font>
    <font>
      <i/>
      <sz val="11"/>
      <color theme="1"/>
      <name val="Times New Roman"/>
      <family val="2"/>
    </font>
    <font>
      <i/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vertAlign val="superscript"/>
      <sz val="11"/>
      <color theme="1"/>
      <name val="Calibri"/>
      <family val="2"/>
    </font>
    <font>
      <b/>
      <sz val="11"/>
      <color rgb="FF0000FF"/>
      <name val="Times New Roman"/>
      <family val="1"/>
    </font>
    <font>
      <vertAlign val="superscript"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right"/>
    </xf>
    <xf numFmtId="0" fontId="3" fillId="0" borderId="0" xfId="0" applyFont="1"/>
    <xf numFmtId="0" fontId="6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2" borderId="1" xfId="0" applyFont="1" applyFill="1" applyBorder="1" applyAlignment="1">
      <alignment horizontal="right"/>
    </xf>
    <xf numFmtId="0" fontId="3" fillId="2" borderId="2" xfId="0" applyFont="1" applyFill="1" applyBorder="1"/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2" borderId="3" xfId="0" applyFont="1" applyFill="1" applyBorder="1"/>
    <xf numFmtId="0" fontId="3" fillId="2" borderId="2" xfId="0" applyFont="1" applyFill="1" applyBorder="1" applyAlignme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3" fillId="3" borderId="0" xfId="0" applyFont="1" applyFill="1"/>
    <xf numFmtId="2" fontId="3" fillId="3" borderId="0" xfId="0" applyNumberFormat="1" applyFont="1" applyFill="1"/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/>
    </xf>
    <xf numFmtId="0" fontId="10" fillId="0" borderId="0" xfId="0" applyFont="1"/>
    <xf numFmtId="165" fontId="3" fillId="3" borderId="0" xfId="0" applyNumberFormat="1" applyFont="1" applyFill="1"/>
    <xf numFmtId="164" fontId="3" fillId="3" borderId="0" xfId="0" applyNumberFormat="1" applyFont="1" applyFill="1" applyAlignment="1">
      <alignment vertical="center"/>
    </xf>
    <xf numFmtId="166" fontId="3" fillId="3" borderId="0" xfId="0" applyNumberFormat="1" applyFont="1" applyFill="1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Sheet1!$B$38:$B$138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Sheet1!$D$38:$D$138</c:f>
              <c:numCache>
                <c:formatCode>General</c:formatCode>
                <c:ptCount val="101"/>
                <c:pt idx="0">
                  <c:v>6.6928509242848554E-3</c:v>
                </c:pt>
                <c:pt idx="1">
                  <c:v>7.3915413442819707E-3</c:v>
                </c:pt>
                <c:pt idx="2">
                  <c:v>8.1625711531598966E-3</c:v>
                </c:pt>
                <c:pt idx="3">
                  <c:v>9.0132986528478308E-3</c:v>
                </c:pt>
                <c:pt idx="4">
                  <c:v>9.9518018669043171E-3</c:v>
                </c:pt>
                <c:pt idx="5">
                  <c:v>1.098694263059318E-2</c:v>
                </c:pt>
                <c:pt idx="6">
                  <c:v>1.2128434984274237E-2</c:v>
                </c:pt>
                <c:pt idx="7">
                  <c:v>1.3386917827664779E-2</c:v>
                </c:pt>
                <c:pt idx="8">
                  <c:v>1.4774031693273055E-2</c:v>
                </c:pt>
                <c:pt idx="9">
                  <c:v>1.6302499371440932E-2</c:v>
                </c:pt>
                <c:pt idx="10">
                  <c:v>1.7986209962091559E-2</c:v>
                </c:pt>
                <c:pt idx="11">
                  <c:v>1.9840305734077503E-2</c:v>
                </c:pt>
                <c:pt idx="12">
                  <c:v>2.1881270936130476E-2</c:v>
                </c:pt>
                <c:pt idx="13">
                  <c:v>2.4127021417669196E-2</c:v>
                </c:pt>
                <c:pt idx="14">
                  <c:v>2.6596993576865863E-2</c:v>
                </c:pt>
                <c:pt idx="15">
                  <c:v>2.9312230751356319E-2</c:v>
                </c:pt>
                <c:pt idx="16">
                  <c:v>3.2295464698450529E-2</c:v>
                </c:pt>
                <c:pt idx="17">
                  <c:v>3.5571189272636181E-2</c:v>
                </c:pt>
                <c:pt idx="18">
                  <c:v>3.9165722796764356E-2</c:v>
                </c:pt>
                <c:pt idx="19">
                  <c:v>4.3107254941086116E-2</c:v>
                </c:pt>
                <c:pt idx="20">
                  <c:v>4.7425873177566781E-2</c:v>
                </c:pt>
                <c:pt idx="21">
                  <c:v>5.2153563078417717E-2</c:v>
                </c:pt>
                <c:pt idx="22">
                  <c:v>5.7324175898868727E-2</c:v>
                </c:pt>
                <c:pt idx="23">
                  <c:v>6.2973356056996485E-2</c:v>
                </c:pt>
                <c:pt idx="24">
                  <c:v>6.9138420343346815E-2</c:v>
                </c:pt>
                <c:pt idx="25">
                  <c:v>7.5858180021243546E-2</c:v>
                </c:pt>
                <c:pt idx="26">
                  <c:v>8.317269649392238E-2</c:v>
                </c:pt>
                <c:pt idx="27">
                  <c:v>9.112296101485616E-2</c:v>
                </c:pt>
                <c:pt idx="28">
                  <c:v>9.9750489119685176E-2</c:v>
                </c:pt>
                <c:pt idx="29">
                  <c:v>0.10909682119561293</c:v>
                </c:pt>
                <c:pt idx="30">
                  <c:v>0.11920292202211755</c:v>
                </c:pt>
                <c:pt idx="31">
                  <c:v>0.13010847436299786</c:v>
                </c:pt>
                <c:pt idx="32">
                  <c:v>0.14185106490048782</c:v>
                </c:pt>
                <c:pt idx="33">
                  <c:v>0.15446526508353475</c:v>
                </c:pt>
                <c:pt idx="34">
                  <c:v>0.16798161486607557</c:v>
                </c:pt>
                <c:pt idx="35">
                  <c:v>0.1824255238063564</c:v>
                </c:pt>
                <c:pt idx="36">
                  <c:v>0.19781611144141822</c:v>
                </c:pt>
                <c:pt idx="37">
                  <c:v>0.21416501695744139</c:v>
                </c:pt>
                <c:pt idx="38">
                  <c:v>0.23147521650098238</c:v>
                </c:pt>
                <c:pt idx="39">
                  <c:v>0.24973989440488245</c:v>
                </c:pt>
                <c:pt idx="40">
                  <c:v>0.26894142136999516</c:v>
                </c:pt>
                <c:pt idx="41">
                  <c:v>0.28905049737499611</c:v>
                </c:pt>
                <c:pt idx="42">
                  <c:v>0.31002551887238755</c:v>
                </c:pt>
                <c:pt idx="43">
                  <c:v>0.33181222783183389</c:v>
                </c:pt>
                <c:pt idx="44">
                  <c:v>0.35434369377420455</c:v>
                </c:pt>
                <c:pt idx="45">
                  <c:v>0.37754066879814541</c:v>
                </c:pt>
                <c:pt idx="46">
                  <c:v>0.401312339887548</c:v>
                </c:pt>
                <c:pt idx="47">
                  <c:v>0.42555748318834108</c:v>
                </c:pt>
                <c:pt idx="48">
                  <c:v>0.45016600268752205</c:v>
                </c:pt>
                <c:pt idx="49">
                  <c:v>0.47502081252105999</c:v>
                </c:pt>
                <c:pt idx="50">
                  <c:v>0.5</c:v>
                </c:pt>
                <c:pt idx="51">
                  <c:v>0.52497918747894001</c:v>
                </c:pt>
                <c:pt idx="52">
                  <c:v>0.54983399731247795</c:v>
                </c:pt>
                <c:pt idx="53">
                  <c:v>0.57444251681165903</c:v>
                </c:pt>
                <c:pt idx="54">
                  <c:v>0.59868766011245211</c:v>
                </c:pt>
                <c:pt idx="55">
                  <c:v>0.6224593312018547</c:v>
                </c:pt>
                <c:pt idx="56">
                  <c:v>0.64565630622579562</c:v>
                </c:pt>
                <c:pt idx="57">
                  <c:v>0.66818777216816627</c:v>
                </c:pt>
                <c:pt idx="58">
                  <c:v>0.68997448112761239</c:v>
                </c:pt>
                <c:pt idx="59">
                  <c:v>0.71094950262500389</c:v>
                </c:pt>
                <c:pt idx="60">
                  <c:v>0.7310585786300049</c:v>
                </c:pt>
                <c:pt idx="61">
                  <c:v>0.75026010559511769</c:v>
                </c:pt>
                <c:pt idx="62">
                  <c:v>0.76852478349901754</c:v>
                </c:pt>
                <c:pt idx="63">
                  <c:v>0.78583498304255861</c:v>
                </c:pt>
                <c:pt idx="64">
                  <c:v>0.8021838885585818</c:v>
                </c:pt>
                <c:pt idx="65">
                  <c:v>0.81757447619364365</c:v>
                </c:pt>
                <c:pt idx="66">
                  <c:v>0.83201838513392457</c:v>
                </c:pt>
                <c:pt idx="67">
                  <c:v>0.84553473491646547</c:v>
                </c:pt>
                <c:pt idx="68">
                  <c:v>0.85814893509951229</c:v>
                </c:pt>
                <c:pt idx="69">
                  <c:v>0.86989152563700234</c:v>
                </c:pt>
                <c:pt idx="70">
                  <c:v>0.88079707797788254</c:v>
                </c:pt>
                <c:pt idx="71">
                  <c:v>0.89090317880438707</c:v>
                </c:pt>
                <c:pt idx="72">
                  <c:v>0.9002495108803148</c:v>
                </c:pt>
                <c:pt idx="73">
                  <c:v>0.90887703898514383</c:v>
                </c:pt>
                <c:pt idx="74">
                  <c:v>0.91682730350607766</c:v>
                </c:pt>
                <c:pt idx="75">
                  <c:v>0.92414181997875655</c:v>
                </c:pt>
                <c:pt idx="76">
                  <c:v>0.93086157965665328</c:v>
                </c:pt>
                <c:pt idx="77">
                  <c:v>0.9370266439430035</c:v>
                </c:pt>
                <c:pt idx="78">
                  <c:v>0.94267582410113127</c:v>
                </c:pt>
                <c:pt idx="79">
                  <c:v>0.94784643692158232</c:v>
                </c:pt>
                <c:pt idx="80">
                  <c:v>0.95257412682243336</c:v>
                </c:pt>
                <c:pt idx="81">
                  <c:v>0.95689274505891386</c:v>
                </c:pt>
                <c:pt idx="82">
                  <c:v>0.96083427720323566</c:v>
                </c:pt>
                <c:pt idx="83">
                  <c:v>0.96442881072736386</c:v>
                </c:pt>
                <c:pt idx="84">
                  <c:v>0.96770453530154943</c:v>
                </c:pt>
                <c:pt idx="85">
                  <c:v>0.97068776924864364</c:v>
                </c:pt>
                <c:pt idx="86">
                  <c:v>0.97340300642313404</c:v>
                </c:pt>
                <c:pt idx="87">
                  <c:v>0.9758729785823308</c:v>
                </c:pt>
                <c:pt idx="88">
                  <c:v>0.97811872906386943</c:v>
                </c:pt>
                <c:pt idx="89">
                  <c:v>0.98015969426592253</c:v>
                </c:pt>
                <c:pt idx="90">
                  <c:v>0.98201379003790845</c:v>
                </c:pt>
                <c:pt idx="91">
                  <c:v>0.9836975006285591</c:v>
                </c:pt>
                <c:pt idx="92">
                  <c:v>0.98522596830672693</c:v>
                </c:pt>
                <c:pt idx="93">
                  <c:v>0.98661308217233512</c:v>
                </c:pt>
                <c:pt idx="94">
                  <c:v>0.98787156501572571</c:v>
                </c:pt>
                <c:pt idx="95">
                  <c:v>0.98901305736940681</c:v>
                </c:pt>
                <c:pt idx="96">
                  <c:v>0.99004819813309575</c:v>
                </c:pt>
                <c:pt idx="97">
                  <c:v>0.99098670134715205</c:v>
                </c:pt>
                <c:pt idx="98">
                  <c:v>0.99183742884684012</c:v>
                </c:pt>
                <c:pt idx="99">
                  <c:v>0.99260845865571812</c:v>
                </c:pt>
                <c:pt idx="100">
                  <c:v>0.99330714907571527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4-4769-A27B-F8A75F6E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122736"/>
        <c:axId val="1271117696"/>
      </c:scatterChart>
      <c:valAx>
        <c:axId val="12711227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l-GR"/>
                  <a:t>ϖ</a:t>
                </a:r>
                <a:r>
                  <a:rPr lang="sv-SE"/>
                  <a:t> ✕ </a:t>
                </a:r>
                <a:r>
                  <a:rPr lang="el-GR"/>
                  <a:t>μ</a:t>
                </a:r>
                <a:r>
                  <a:rPr lang="sv-SE"/>
                  <a:t> ✕ </a:t>
                </a:r>
                <a:r>
                  <a:rPr lang="el-GR"/>
                  <a:t>ρ</a:t>
                </a:r>
                <a:r>
                  <a:rPr lang="sv-SE"/>
                  <a:t> ✕ </a:t>
                </a:r>
                <a:r>
                  <a:rPr lang="el-GR"/>
                  <a:t>ϱ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sv-SE"/>
          </a:p>
        </c:txPr>
        <c:crossAx val="1271117696"/>
        <c:crosses val="autoZero"/>
        <c:crossBetween val="midCat"/>
        <c:majorUnit val="0.1"/>
        <c:minorUnit val="0.1"/>
      </c:valAx>
      <c:valAx>
        <c:axId val="1271117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/>
                  <a:t>Resilience Index, 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defRPr>
            </a:pPr>
            <a:endParaRPr lang="sv-SE"/>
          </a:p>
        </c:txPr>
        <c:crossAx val="12711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CMU Serif" panose="02000603000000000000" pitchFamily="2" charset="0"/>
          <a:ea typeface="CMU Serif" panose="02000603000000000000" pitchFamily="2" charset="0"/>
          <a:cs typeface="CMU Serif" panose="02000603000000000000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39687</xdr:rowOff>
    </xdr:from>
    <xdr:ext cx="1457325" cy="3889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A9FCCB-E4C8-7865-464E-8D68665BA251}"/>
                </a:ext>
              </a:extLst>
            </xdr:cNvPr>
            <xdr:cNvSpPr txBox="1"/>
          </xdr:nvSpPr>
          <xdr:spPr>
            <a:xfrm>
              <a:off x="85725" y="230187"/>
              <a:ext cx="1457325" cy="388938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sv-SE" sz="10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Recovery</m:t>
                    </m:r>
                    <m:r>
                      <m:rPr>
                        <m:nor/>
                      </m:rPr>
                      <a:rPr lang="sv-SE" sz="10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, </m:t>
                    </m:r>
                    <m:r>
                      <a:rPr lang="sv-SE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𝜚</m:t>
                    </m:r>
                    <m:r>
                      <m:rPr>
                        <m:nor/>
                      </m:rPr>
                      <a:rPr lang="sv-SE" sz="1000" b="0" i="1">
                        <a:latin typeface="Times New Roman" panose="020206030504050203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 = </m:t>
                    </m:r>
                    <m:r>
                      <m:rPr>
                        <m:nor/>
                      </m:rPr>
                      <a:rPr lang="sv-SE" sz="1000" b="0" i="0">
                        <a:latin typeface="Times New Roman" panose="020206030504050203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1</m:t>
                    </m:r>
                    <m:r>
                      <m:rPr>
                        <m:nor/>
                      </m:rPr>
                      <a:rPr lang="sv-SE" sz="1000" b="0" i="1">
                        <a:latin typeface="Times New Roman" panose="020206030504050203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 − </m:t>
                    </m:r>
                    <m:f>
                      <m:fPr>
                        <m:ctrlP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sv-SE" sz="1000" b="0" i="1">
                                <a:latin typeface="Times New Roman" panose="020206030504050203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sv-SE" sz="1000" b="0" i="1">
                                <a:latin typeface="Times New Roman" panose="020206030504050203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r</m:t>
                            </m:r>
                            <m:r>
                              <m:rPr>
                                <m:nor/>
                              </m:rPr>
                              <a:rPr lang="sv-SE" sz="1000" b="0" i="1">
                                <a:latin typeface="Times New Roman" panose="020206030504050203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,</m:t>
                            </m:r>
                            <m:r>
                              <m:rPr>
                                <m:nor/>
                              </m:rPr>
                              <a:rPr lang="sv-SE" sz="1000" b="0" i="1">
                                <a:latin typeface="Times New Roman" panose="020206030504050203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i</m:t>
                            </m:r>
                            <m:r>
                              <m:rPr>
                                <m:nor/>
                              </m:rPr>
                              <a:rPr lang="sv-SE" sz="1000" b="0" i="1">
                                <a:latin typeface="Times New Roman" panose="020206030504050203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 </m:t>
                            </m:r>
                          </m:sub>
                        </m:sSub>
                        <m:r>
                          <m:rPr>
                            <m:nor/>
                          </m:rPr>
                          <a:rPr lang="sv-SE" sz="1000" b="0" i="1">
                            <a:latin typeface="Times New Roman" panose="020206030504050203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− </m:t>
                        </m:r>
                        <m:sSub>
                          <m:sSubPr>
                            <m:ctrlPr>
                              <a:rPr lang="sv-SE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sv-SE" sz="1000" b="0" i="1">
                                <a:solidFill>
                                  <a:schemeClr val="tx1"/>
                                </a:solidFill>
                                <a:effectLst/>
                                <a:latin typeface="Times New Roman" panose="02020603050405020304" pitchFamily="18" charset="0"/>
                                <a:ea typeface="+mn-ea"/>
                                <a:cs typeface="Times New Roman" panose="02020603050405020304" pitchFamily="18" charset="0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sv-SE" sz="1000" b="0" i="1">
                                <a:solidFill>
                                  <a:schemeClr val="tx1"/>
                                </a:solidFill>
                                <a:effectLst/>
                                <a:latin typeface="Times New Roman" panose="02020603050405020304" pitchFamily="18" charset="0"/>
                                <a:ea typeface="+mn-ea"/>
                                <a:cs typeface="Times New Roman" panose="02020603050405020304" pitchFamily="18" charset="0"/>
                              </a:rPr>
                              <m:t>d</m:t>
                            </m:r>
                          </m:sub>
                        </m:sSub>
                      </m:num>
                      <m:den>
                        <m:r>
                          <m:rPr>
                            <m:nor/>
                          </m:rPr>
                          <a:rPr lang="el-GR" sz="1000" b="0" i="1">
                            <a:latin typeface="Times New Roman" panose="020206030504050203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Δ</m:t>
                        </m:r>
                        <m:sSub>
                          <m:sSubPr>
                            <m:ctrlPr>
                              <a:rPr lang="el-GR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m:rPr>
                                <m:nor/>
                              </m:rPr>
                              <a:rPr lang="sv-SE" sz="1000" b="0" i="1">
                                <a:latin typeface="Times New Roman" panose="020206030504050203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t</m:t>
                            </m:r>
                          </m:e>
                          <m:sub>
                            <m:r>
                              <m:rPr>
                                <m:nor/>
                              </m:rPr>
                              <a:rPr lang="sv-SE" sz="1000" b="0" i="1">
                                <a:latin typeface="Times New Roman" panose="02020603050405020304" pitchFamily="18" charset="0"/>
                                <a:ea typeface="Cambria Math" panose="02040503050406030204" pitchFamily="18" charset="0"/>
                                <a:cs typeface="Times New Roman" panose="02020603050405020304" pitchFamily="18" charset="0"/>
                              </a:rPr>
                              <m:t>norm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sv-SE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3A9FCCB-E4C8-7865-464E-8D68665BA251}"/>
                </a:ext>
              </a:extLst>
            </xdr:cNvPr>
            <xdr:cNvSpPr txBox="1"/>
          </xdr:nvSpPr>
          <xdr:spPr>
            <a:xfrm>
              <a:off x="85725" y="230187"/>
              <a:ext cx="1457325" cy="388938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sv-SE" sz="10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"Recovery, 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𝜚" = 1 − " 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("</a:t>
              </a:r>
              <a:r>
                <a:rPr lang="sv-SE" sz="1000" b="0" i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t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_"</a:t>
              </a:r>
              <a:r>
                <a:rPr lang="sv-SE" sz="1000" b="0" i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r,i 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 "</a:t>
              </a:r>
              <a:r>
                <a:rPr lang="sv-SE" sz="1000" b="0" i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− </a:t>
              </a:r>
              <a:r>
                <a:rPr lang="sv-S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"</a:t>
              </a:r>
              <a:r>
                <a:rPr lang="sv-SE" sz="1000" b="0" i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t</a:t>
              </a:r>
              <a:r>
                <a:rPr lang="sv-S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" </a:t>
              </a:r>
              <a:r>
                <a:rPr lang="sv-S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_"</a:t>
              </a:r>
              <a:r>
                <a:rPr lang="sv-SE" sz="1000" b="0" i="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d</a:t>
              </a:r>
              <a:r>
                <a:rPr lang="sv-S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Times New Roman" panose="02020603050405020304" pitchFamily="18" charset="0"/>
                </a:rPr>
                <a:t>" </a:t>
              </a:r>
              <a:r>
                <a:rPr lang="sv-S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)/(</a:t>
              </a:r>
              <a:r>
                <a:rPr lang="el-G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el-GR" sz="1000" b="0" i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Δ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sv-SE" sz="1000" b="0" i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t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_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</a:t>
              </a:r>
              <a:r>
                <a:rPr lang="sv-SE" sz="1000" b="0" i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norm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 )</a:t>
              </a:r>
              <a:endParaRPr lang="sv-SE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7</xdr:row>
      <xdr:rowOff>190499</xdr:rowOff>
    </xdr:from>
    <xdr:ext cx="1691810" cy="4286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CE1059-67EA-4622-ADF8-891B40655049}"/>
                </a:ext>
              </a:extLst>
            </xdr:cNvPr>
            <xdr:cNvSpPr txBox="1"/>
          </xdr:nvSpPr>
          <xdr:spPr>
            <a:xfrm>
              <a:off x="0" y="1600199"/>
              <a:ext cx="1691810" cy="42862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sv-SE" sz="10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Mitigate</m:t>
                    </m:r>
                    <m:r>
                      <m:rPr>
                        <m:nor/>
                      </m:rPr>
                      <a:rPr lang="sv-SE" sz="10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, </m:t>
                    </m:r>
                    <m:r>
                      <a:rPr lang="el-G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𝜇</m:t>
                    </m:r>
                    <m:r>
                      <m:rPr>
                        <m:nor/>
                      </m:rPr>
                      <a:rPr lang="sv-SE" sz="1000" b="0" i="1">
                        <a:latin typeface="Times New Roman" panose="020206030504050203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 = </m:t>
                    </m:r>
                    <m:f>
                      <m:fPr>
                        <m:ctrlP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𝜏</m:t>
                            </m:r>
                          </m:sup>
                        </m:sSup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type m:val="skw"/>
                            <m:ctrlP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sty m:val="p"/>
                              </m:rPr>
                              <a:rPr lang="el-GR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sv-SE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8CE1059-67EA-4622-ADF8-891B40655049}"/>
                </a:ext>
              </a:extLst>
            </xdr:cNvPr>
            <xdr:cNvSpPr txBox="1"/>
          </xdr:nvSpPr>
          <xdr:spPr>
            <a:xfrm>
              <a:off x="0" y="1600199"/>
              <a:ext cx="1691810" cy="428625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sv-SE" sz="10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"Mitigate, 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𝜇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= " 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1/(1+𝑒^(−𝜏)+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𝑦⁄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𝑥)</a:t>
              </a:r>
              <a:endParaRPr lang="sv-SE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15</xdr:row>
      <xdr:rowOff>0</xdr:rowOff>
    </xdr:from>
    <xdr:ext cx="1935145" cy="4572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928249-D011-42BF-997E-F9FE46548A0C}"/>
                </a:ext>
              </a:extLst>
            </xdr:cNvPr>
            <xdr:cNvSpPr txBox="1"/>
          </xdr:nvSpPr>
          <xdr:spPr>
            <a:xfrm>
              <a:off x="0" y="2981325"/>
              <a:ext cx="1935145" cy="4572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sv-SE" sz="10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Response</m:t>
                    </m:r>
                    <m:r>
                      <m:rPr>
                        <m:nor/>
                      </m:rPr>
                      <a:rPr lang="sv-SE" sz="10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, </m:t>
                    </m:r>
                    <m:r>
                      <a:rPr lang="el-G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𝜌</m:t>
                    </m:r>
                    <m:r>
                      <m:rPr>
                        <m:nor/>
                      </m:rPr>
                      <a:rPr lang="sv-SE" sz="1000" b="0" i="1">
                        <a:latin typeface="Times New Roman" panose="020206030504050203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 = </m:t>
                    </m:r>
                    <m:f>
                      <m:fPr>
                        <m:ctrlP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type m:val="skw"/>
                            <m:ctrlP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Δ</m:t>
                            </m:r>
                            <m: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𝜙</m:t>
                            </m:r>
                          </m:den>
                        </m:f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type m:val="skw"/>
                            <m:ctrlP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sv-SE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m:rPr>
                                <m:sty m:val="p"/>
                              </m:rPr>
                              <a:rPr lang="el-GR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Δ</m:t>
                            </m:r>
                            <m:sSubSup>
                              <m:sSubSupPr>
                                <m:ctrlPr>
                                  <a:rPr lang="el-GR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sv-SE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e>
                              <m:sub>
                                <m:r>
                                  <a:rPr lang="el-G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𝜙</m:t>
                                </m:r>
                              </m:sub>
                              <m:sup>
                                <m:r>
                                  <a:rPr lang="sv-SE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𝑚𝑖𝑛</m:t>
                                </m:r>
                              </m:sup>
                            </m:sSubSup>
                          </m:den>
                        </m:f>
                      </m:den>
                    </m:f>
                  </m:oMath>
                </m:oMathPara>
              </a14:m>
              <a:endParaRPr lang="sv-SE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B928249-D011-42BF-997E-F9FE46548A0C}"/>
                </a:ext>
              </a:extLst>
            </xdr:cNvPr>
            <xdr:cNvSpPr txBox="1"/>
          </xdr:nvSpPr>
          <xdr:spPr>
            <a:xfrm>
              <a:off x="0" y="2981325"/>
              <a:ext cx="1935145" cy="4572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sv-SE" sz="10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"Response, 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𝜌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= " 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1/(1+1⁄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+1⁄(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</a:t>
              </a:r>
              <a:r>
                <a:rPr lang="el-GR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𝑚𝑖𝑛 ))</a:t>
              </a:r>
              <a:endParaRPr lang="sv-SE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246062</xdr:colOff>
      <xdr:row>18</xdr:row>
      <xdr:rowOff>1587</xdr:rowOff>
    </xdr:from>
    <xdr:ext cx="1050416" cy="1984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058DA1-F0A6-BE02-EB32-E2C644903A6F}"/>
                </a:ext>
              </a:extLst>
            </xdr:cNvPr>
            <xdr:cNvSpPr txBox="1"/>
          </xdr:nvSpPr>
          <xdr:spPr>
            <a:xfrm>
              <a:off x="246062" y="3554412"/>
              <a:ext cx="1050416" cy="19843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el-GR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𝜙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𝜙</m:t>
                        </m:r>
                      </m:e>
                      <m:sub>
                        <m: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b>
                    </m:sSub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𝜙</m:t>
                        </m:r>
                      </m:e>
                      <m:sub>
                        <m: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F058DA1-F0A6-BE02-EB32-E2C644903A6F}"/>
                </a:ext>
              </a:extLst>
            </xdr:cNvPr>
            <xdr:cNvSpPr txBox="1"/>
          </xdr:nvSpPr>
          <xdr:spPr>
            <a:xfrm>
              <a:off x="246062" y="3554412"/>
              <a:ext cx="1050416" cy="19843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𝑁−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𝑚𝑖𝑛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21</xdr:row>
      <xdr:rowOff>26987</xdr:rowOff>
    </xdr:from>
    <xdr:ext cx="530979" cy="23971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EFFB0AF-4C20-4237-9279-15BBE21C7477}"/>
                </a:ext>
              </a:extLst>
            </xdr:cNvPr>
            <xdr:cNvSpPr txBox="1"/>
          </xdr:nvSpPr>
          <xdr:spPr>
            <a:xfrm>
              <a:off x="47625" y="4379912"/>
              <a:ext cx="530979" cy="23971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sSubSup>
                      <m:sSubSupPr>
                        <m:ctrlPr>
                          <a:rPr lang="el-G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𝜙</m:t>
                        </m:r>
                      </m:sub>
                      <m:sup>
                        <m: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𝑚𝑖𝑛</m:t>
                        </m:r>
                      </m:sup>
                    </m:sSubSup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EFFB0AF-4C20-4237-9279-15BBE21C7477}"/>
                </a:ext>
              </a:extLst>
            </xdr:cNvPr>
            <xdr:cNvSpPr txBox="1"/>
          </xdr:nvSpPr>
          <xdr:spPr>
            <a:xfrm>
              <a:off x="47625" y="4379912"/>
              <a:ext cx="530979" cy="23971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𝑚𝑖𝑛=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217487</xdr:colOff>
      <xdr:row>19</xdr:row>
      <xdr:rowOff>17462</xdr:rowOff>
    </xdr:from>
    <xdr:ext cx="358111" cy="2111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FABF284-191A-4697-BB5B-74143A58A31E}"/>
                </a:ext>
              </a:extLst>
            </xdr:cNvPr>
            <xdr:cNvSpPr txBox="1"/>
          </xdr:nvSpPr>
          <xdr:spPr>
            <a:xfrm>
              <a:off x="217487" y="3760787"/>
              <a:ext cx="358111" cy="21113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𝜙</m:t>
                        </m:r>
                      </m:e>
                      <m:sub>
                        <m: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𝑁</m:t>
                        </m:r>
                      </m:sub>
                    </m:sSub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3FABF284-191A-4697-BB5B-74143A58A31E}"/>
                </a:ext>
              </a:extLst>
            </xdr:cNvPr>
            <xdr:cNvSpPr txBox="1"/>
          </xdr:nvSpPr>
          <xdr:spPr>
            <a:xfrm>
              <a:off x="217487" y="3760787"/>
              <a:ext cx="358111" cy="21113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𝑁=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3</xdr:col>
      <xdr:colOff>373062</xdr:colOff>
      <xdr:row>4</xdr:row>
      <xdr:rowOff>182562</xdr:rowOff>
    </xdr:from>
    <xdr:ext cx="14766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4777388-2EC6-B566-735C-1C902E1D0C62}"/>
                </a:ext>
              </a:extLst>
            </xdr:cNvPr>
            <xdr:cNvSpPr txBox="1"/>
          </xdr:nvSpPr>
          <xdr:spPr>
            <a:xfrm>
              <a:off x="2506662" y="1001712"/>
              <a:ext cx="147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𝜚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sv-SE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4777388-2EC6-B566-735C-1C902E1D0C62}"/>
                </a:ext>
              </a:extLst>
            </xdr:cNvPr>
            <xdr:cNvSpPr txBox="1"/>
          </xdr:nvSpPr>
          <xdr:spPr>
            <a:xfrm>
              <a:off x="2506662" y="1001712"/>
              <a:ext cx="14766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𝜚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: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87312</xdr:colOff>
      <xdr:row>20</xdr:row>
      <xdr:rowOff>11112</xdr:rowOff>
    </xdr:from>
    <xdr:ext cx="478849" cy="217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0E50E1A-B4F8-44FB-934E-5E9263E38EEE}"/>
                </a:ext>
              </a:extLst>
            </xdr:cNvPr>
            <xdr:cNvSpPr txBox="1"/>
          </xdr:nvSpPr>
          <xdr:spPr>
            <a:xfrm>
              <a:off x="87312" y="4173537"/>
              <a:ext cx="478849" cy="21748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𝜙</m:t>
                        </m:r>
                      </m:e>
                      <m:sub>
                        <m: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0E50E1A-B4F8-44FB-934E-5E9263E38EEE}"/>
                </a:ext>
              </a:extLst>
            </xdr:cNvPr>
            <xdr:cNvSpPr txBox="1"/>
          </xdr:nvSpPr>
          <xdr:spPr>
            <a:xfrm>
              <a:off x="87312" y="4173537"/>
              <a:ext cx="478849" cy="21748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l-G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𝑚𝑖𝑛=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25</xdr:row>
      <xdr:rowOff>0</xdr:rowOff>
    </xdr:from>
    <xdr:ext cx="1609415" cy="228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BA24E1F-3A83-4506-BCD2-DBE32C94B10F}"/>
                </a:ext>
              </a:extLst>
            </xdr:cNvPr>
            <xdr:cNvSpPr txBox="1"/>
          </xdr:nvSpPr>
          <xdr:spPr>
            <a:xfrm>
              <a:off x="0" y="4905375"/>
              <a:ext cx="1609415" cy="2286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sv-SE" sz="10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Preparedness</m:t>
                    </m:r>
                    <m:r>
                      <m:rPr>
                        <m:nor/>
                      </m:rPr>
                      <a:rPr lang="sv-SE" sz="1000" b="0" i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m:t>, </m:t>
                    </m:r>
                    <m:r>
                      <a:rPr lang="el-G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𝜛</m:t>
                    </m:r>
                    <m:r>
                      <m:rPr>
                        <m:nor/>
                      </m:rPr>
                      <a:rPr lang="sv-SE" sz="1000" b="0" i="1">
                        <a:latin typeface="Times New Roman" panose="02020603050405020304" pitchFamily="18" charset="0"/>
                        <a:ea typeface="Cambria Math" panose="02040503050406030204" pitchFamily="18" charset="0"/>
                        <a:cs typeface="Times New Roman" panose="02020603050405020304" pitchFamily="18" charset="0"/>
                      </a:rPr>
                      <m:t> = </m:t>
                    </m:r>
                    <m:sSup>
                      <m:sSupPr>
                        <m:ctrlP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</m:ctrlPr>
                      </m:sSupPr>
                      <m:e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𝑒</m:t>
                        </m:r>
                      </m:e>
                      <m:sup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𝐶</m:t>
                        </m:r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×</m:t>
                        </m:r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𝛼</m:t>
                        </m:r>
                        <m:r>
                          <a:rPr lang="sv-SE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Times New Roman" panose="02020603050405020304" pitchFamily="18" charset="0"/>
                          </a:rPr>
                          <m:t>×</m:t>
                        </m:r>
                        <m:r>
                          <m:rPr>
                            <m:sty m:val="p"/>
                          </m:rPr>
                          <a:rPr lang="sv-SE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ln</m:t>
                        </m:r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sv-SE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BA24E1F-3A83-4506-BCD2-DBE32C94B10F}"/>
                </a:ext>
              </a:extLst>
            </xdr:cNvPr>
            <xdr:cNvSpPr txBox="1"/>
          </xdr:nvSpPr>
          <xdr:spPr>
            <a:xfrm>
              <a:off x="0" y="4905375"/>
              <a:ext cx="1609415" cy="22860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sv-SE" sz="1000" b="0" i="0">
                  <a:latin typeface="Cambria Math" panose="02040503050406030204" pitchFamily="18" charset="0"/>
                  <a:cs typeface="Times New Roman" panose="02020603050405020304" pitchFamily="18" charset="0"/>
                </a:rPr>
                <a:t>"Preparedness, </a:t>
              </a:r>
              <a:r>
                <a:rPr lang="el-GR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𝜛</a:t>
              </a:r>
              <a:r>
                <a:rPr lang="sv-SE" sz="1000" b="0" i="0">
                  <a:latin typeface="Cambria Math" panose="020405030504060302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" = " 𝑒^(𝐶×𝛼×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ln(𝛿)</a:t>
              </a:r>
              <a:r>
                <a:rPr lang="sv-SE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lang="sv-SE" sz="1100" i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803275</xdr:colOff>
      <xdr:row>26</xdr:row>
      <xdr:rowOff>104775</xdr:rowOff>
    </xdr:from>
    <xdr:ext cx="573190" cy="4191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C9966A5-984A-B22D-3B50-EE0912A6619F}"/>
                </a:ext>
              </a:extLst>
            </xdr:cNvPr>
            <xdr:cNvSpPr txBox="1"/>
          </xdr:nvSpPr>
          <xdr:spPr>
            <a:xfrm>
              <a:off x="2251075" y="5610225"/>
              <a:ext cx="573190" cy="4191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Δ</m:t>
                        </m:r>
                        <m:sSubSup>
                          <m:sSubSupPr>
                            <m:ctrlP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b>
                            <m:r>
                              <a:rPr lang="el-G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𝜙</m:t>
                            </m:r>
                          </m:sub>
                          <m:sup>
                            <m:r>
                              <a:rPr lang="sv-S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𝑚𝑖𝑛</m:t>
                            </m:r>
                          </m:sup>
                        </m:sSubSup>
                      </m:num>
                      <m:den>
                        <m:sSub>
                          <m:sSubPr>
                            <m:ctrlPr>
                              <a:rPr lang="sv-S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sv-S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𝑟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5C9966A5-984A-B22D-3B50-EE0912A6619F}"/>
                </a:ext>
              </a:extLst>
            </xdr:cNvPr>
            <xdr:cNvSpPr txBox="1"/>
          </xdr:nvSpPr>
          <xdr:spPr>
            <a:xfrm>
              <a:off x="2251075" y="5610225"/>
              <a:ext cx="573190" cy="4191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𝜙</a:t>
              </a:r>
              <a:r>
                <a:rPr lang="el-G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𝑚𝑖𝑛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𝑡_(𝑟,𝑖) =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26</xdr:row>
      <xdr:rowOff>120650</xdr:rowOff>
    </xdr:from>
    <xdr:ext cx="2578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664B5FC-BABC-1F16-8B18-3FE1065B0D97}"/>
                </a:ext>
              </a:extLst>
            </xdr:cNvPr>
            <xdr:cNvSpPr txBox="1"/>
          </xdr:nvSpPr>
          <xdr:spPr>
            <a:xfrm>
              <a:off x="28575" y="5626100"/>
              <a:ext cx="257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E664B5FC-BABC-1F16-8B18-3FE1065B0D97}"/>
                </a:ext>
              </a:extLst>
            </xdr:cNvPr>
            <xdr:cNvSpPr txBox="1"/>
          </xdr:nvSpPr>
          <xdr:spPr>
            <a:xfrm>
              <a:off x="28575" y="5626100"/>
              <a:ext cx="257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66675</xdr:colOff>
      <xdr:row>27</xdr:row>
      <xdr:rowOff>6350</xdr:rowOff>
    </xdr:from>
    <xdr:ext cx="266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42BC34-2612-4855-BFEC-E68ED13AA357}"/>
                </a:ext>
              </a:extLst>
            </xdr:cNvPr>
            <xdr:cNvSpPr txBox="1"/>
          </xdr:nvSpPr>
          <xdr:spPr>
            <a:xfrm>
              <a:off x="66675" y="6073775"/>
              <a:ext cx="2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C42BC34-2612-4855-BFEC-E68ED13AA357}"/>
                </a:ext>
              </a:extLst>
            </xdr:cNvPr>
            <xdr:cNvSpPr txBox="1"/>
          </xdr:nvSpPr>
          <xdr:spPr>
            <a:xfrm>
              <a:off x="66675" y="6073775"/>
              <a:ext cx="266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𝐶=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28</xdr:row>
      <xdr:rowOff>9525</xdr:rowOff>
    </xdr:from>
    <xdr:ext cx="265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846E639-F883-4B7B-B198-2FFD0EE36DAA}"/>
                </a:ext>
              </a:extLst>
            </xdr:cNvPr>
            <xdr:cNvSpPr txBox="1"/>
          </xdr:nvSpPr>
          <xdr:spPr>
            <a:xfrm>
              <a:off x="38100" y="6267450"/>
              <a:ext cx="265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9846E639-F883-4B7B-B198-2FFD0EE36DAA}"/>
                </a:ext>
              </a:extLst>
            </xdr:cNvPr>
            <xdr:cNvSpPr txBox="1"/>
          </xdr:nvSpPr>
          <xdr:spPr>
            <a:xfrm>
              <a:off x="38100" y="6267450"/>
              <a:ext cx="265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3</xdr:col>
      <xdr:colOff>292100</xdr:colOff>
      <xdr:row>30</xdr:row>
      <xdr:rowOff>6350</xdr:rowOff>
    </xdr:from>
    <xdr:ext cx="292195" cy="1778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AFEBE0C-EE35-4427-B932-1C02F9C8D329}"/>
                </a:ext>
              </a:extLst>
            </xdr:cNvPr>
            <xdr:cNvSpPr txBox="1"/>
          </xdr:nvSpPr>
          <xdr:spPr>
            <a:xfrm>
              <a:off x="2730500" y="5461000"/>
              <a:ext cx="292195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𝜛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AFEBE0C-EE35-4427-B932-1C02F9C8D329}"/>
                </a:ext>
              </a:extLst>
            </xdr:cNvPr>
            <xdr:cNvSpPr txBox="1"/>
          </xdr:nvSpPr>
          <xdr:spPr>
            <a:xfrm>
              <a:off x="2730500" y="5461000"/>
              <a:ext cx="292195" cy="1778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sv-SE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𝜛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311150</xdr:colOff>
      <xdr:row>33</xdr:row>
      <xdr:rowOff>15875</xdr:rowOff>
    </xdr:from>
    <xdr:ext cx="14726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1A27BEC-BE78-29B2-8A0E-A85FBA11B9D8}"/>
                </a:ext>
              </a:extLst>
            </xdr:cNvPr>
            <xdr:cNvSpPr txBox="1"/>
          </xdr:nvSpPr>
          <xdr:spPr>
            <a:xfrm>
              <a:off x="311150" y="7490199"/>
              <a:ext cx="1472646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sv-S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𝐼𝑅𝐼</m:t>
                        </m:r>
                      </m:e>
                      <m:sub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sv-SE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𝜚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𝜛</m:t>
                    </m:r>
                    <m:r>
                      <a:rPr lang="sv-S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F1A27BEC-BE78-29B2-8A0E-A85FBA11B9D8}"/>
                </a:ext>
              </a:extLst>
            </xdr:cNvPr>
            <xdr:cNvSpPr txBox="1"/>
          </xdr:nvSpPr>
          <xdr:spPr>
            <a:xfrm>
              <a:off x="311150" y="7490199"/>
              <a:ext cx="1472646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sv-SE" sz="1100" b="0" i="0">
                  <a:latin typeface="Cambria Math" panose="02040503050406030204" pitchFamily="18" charset="0"/>
                </a:rPr>
                <a:t>〖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𝐼𝑅𝐼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sv-SE" sz="1100" b="0" i="0">
                  <a:latin typeface="Cambria Math" panose="02040503050406030204" pitchFamily="18" charset="0"/>
                </a:rPr>
                <a:t>𝑖= </a:t>
              </a:r>
              <a:r>
                <a:rPr lang="sv-S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𝜌×𝜇×𝜚×𝜛=</a:t>
              </a:r>
              <a:endParaRPr lang="sv-SE" sz="1100"/>
            </a:p>
          </xdr:txBody>
        </xdr:sp>
      </mc:Fallback>
    </mc:AlternateContent>
    <xdr:clientData/>
  </xdr:oneCellAnchor>
  <xdr:oneCellAnchor>
    <xdr:from>
      <xdr:col>0</xdr:col>
      <xdr:colOff>468368</xdr:colOff>
      <xdr:row>35</xdr:row>
      <xdr:rowOff>12919</xdr:rowOff>
    </xdr:from>
    <xdr:ext cx="1338098" cy="3841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75CCD1F-CCE9-112E-C07B-238DCADD7B1F}"/>
                </a:ext>
              </a:extLst>
            </xdr:cNvPr>
            <xdr:cNvSpPr txBox="1"/>
          </xdr:nvSpPr>
          <xdr:spPr>
            <a:xfrm>
              <a:off x="468368" y="7843126"/>
              <a:ext cx="1338098" cy="38417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sv-SE" sz="1100" b="0" i="1">
                        <a:latin typeface="Cambria Math" panose="02040503050406030204" pitchFamily="18" charset="0"/>
                      </a:rPr>
                      <m:t>𝐺𝑅𝐼</m:t>
                    </m:r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sv-S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sv-SE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sv-S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sv-SE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d>
                              <m:dPr>
                                <m:ctrlPr>
                                  <a:rPr lang="sv-S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v-S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𝐼𝑅𝐼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sv-SE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sv-SE" sz="1100" b="0" i="1">
                                        <a:latin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sup>
                        </m:sSup>
                      </m:den>
                    </m:f>
                    <m:r>
                      <a:rPr lang="sv-SE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sv-SE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C75CCD1F-CCE9-112E-C07B-238DCADD7B1F}"/>
                </a:ext>
              </a:extLst>
            </xdr:cNvPr>
            <xdr:cNvSpPr txBox="1"/>
          </xdr:nvSpPr>
          <xdr:spPr>
            <a:xfrm>
              <a:off x="468368" y="7843126"/>
              <a:ext cx="1338098" cy="384175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sv-SE" sz="1100" b="0" i="0">
                  <a:latin typeface="Cambria Math" panose="02040503050406030204" pitchFamily="18" charset="0"/>
                </a:rPr>
                <a:t>𝐺𝑅𝐼=1/(1+𝑒^(−𝑘(〖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𝐼𝑅𝐼</a:t>
              </a:r>
              <a:r>
                <a:rPr lang="sv-S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sv-SE" sz="1100" b="0" i="0">
                  <a:latin typeface="Cambria Math" panose="02040503050406030204" pitchFamily="18" charset="0"/>
                </a:rPr>
                <a:t>𝑖−𝑥_0 ) ) )=</a:t>
              </a:r>
              <a:endParaRPr lang="sv-SE" sz="1100"/>
            </a:p>
          </xdr:txBody>
        </xdr:sp>
      </mc:Fallback>
    </mc:AlternateContent>
    <xdr:clientData/>
  </xdr:oneCellAnchor>
  <xdr:twoCellAnchor>
    <xdr:from>
      <xdr:col>4</xdr:col>
      <xdr:colOff>733425</xdr:colOff>
      <xdr:row>37</xdr:row>
      <xdr:rowOff>25399</xdr:rowOff>
    </xdr:from>
    <xdr:to>
      <xdr:col>10</xdr:col>
      <xdr:colOff>317500</xdr:colOff>
      <xdr:row>49</xdr:row>
      <xdr:rowOff>174624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429C2E7-4B54-EC81-06C2-F677F7D50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BCB33-EE7B-4C1A-8B49-7099D2CA00C9}">
  <dimension ref="A1:T138"/>
  <sheetViews>
    <sheetView showGridLines="0" tabSelected="1" zoomScale="115" zoomScaleNormal="115" workbookViewId="0">
      <selection activeCell="B30" sqref="B30"/>
    </sheetView>
  </sheetViews>
  <sheetFormatPr defaultColWidth="8.7109375" defaultRowHeight="15" x14ac:dyDescent="0.25"/>
  <cols>
    <col min="1" max="1" width="8.7109375" style="2"/>
    <col min="2" max="2" width="13" style="2" customWidth="1"/>
    <col min="3" max="3" width="14.5703125" style="2" customWidth="1"/>
    <col min="4" max="4" width="8.7109375" style="2"/>
    <col min="5" max="6" width="12.140625" style="2" bestFit="1" customWidth="1"/>
    <col min="7" max="8" width="8.7109375" style="2"/>
    <col min="9" max="9" width="17.140625" style="2" customWidth="1"/>
    <col min="10" max="11" width="8.7109375" style="2"/>
    <col min="12" max="12" width="9" style="2" customWidth="1"/>
    <col min="13" max="14" width="8.7109375" style="2"/>
    <col min="15" max="15" width="7.5703125" style="2" customWidth="1"/>
    <col min="16" max="16384" width="8.7109375" style="2"/>
  </cols>
  <sheetData>
    <row r="1" spans="1:20" x14ac:dyDescent="0.25">
      <c r="E1" s="20" t="s">
        <v>30</v>
      </c>
      <c r="H1" s="20" t="s">
        <v>24</v>
      </c>
      <c r="K1" s="20" t="s">
        <v>25</v>
      </c>
      <c r="N1" s="20" t="s">
        <v>37</v>
      </c>
      <c r="Q1" s="20" t="s">
        <v>38</v>
      </c>
    </row>
    <row r="2" spans="1:20" ht="16.5" x14ac:dyDescent="0.3">
      <c r="D2" s="1" t="s">
        <v>0</v>
      </c>
      <c r="E2" s="17">
        <v>49</v>
      </c>
      <c r="F2" s="2" t="s">
        <v>23</v>
      </c>
      <c r="H2" s="17">
        <v>37</v>
      </c>
      <c r="I2" s="2" t="s">
        <v>23</v>
      </c>
      <c r="K2" s="17">
        <v>44</v>
      </c>
      <c r="L2" s="2" t="s">
        <v>23</v>
      </c>
      <c r="N2" s="17">
        <v>38</v>
      </c>
      <c r="O2" s="2" t="s">
        <v>23</v>
      </c>
      <c r="Q2" s="17">
        <v>33</v>
      </c>
      <c r="R2" s="2" t="s">
        <v>23</v>
      </c>
    </row>
    <row r="3" spans="1:20" ht="16.5" x14ac:dyDescent="0.3">
      <c r="D3" s="1" t="s">
        <v>1</v>
      </c>
      <c r="E3" s="16">
        <v>0</v>
      </c>
      <c r="H3" s="16">
        <v>0</v>
      </c>
      <c r="K3" s="16">
        <v>0</v>
      </c>
      <c r="N3" s="16">
        <v>0</v>
      </c>
      <c r="Q3" s="16">
        <v>0</v>
      </c>
    </row>
    <row r="4" spans="1:20" ht="16.5" x14ac:dyDescent="0.3">
      <c r="A4" s="2" t="s">
        <v>14</v>
      </c>
      <c r="D4" s="3" t="s">
        <v>2</v>
      </c>
      <c r="E4" s="17">
        <f>48*4</f>
        <v>192</v>
      </c>
      <c r="F4" s="2" t="s">
        <v>34</v>
      </c>
      <c r="H4" s="17">
        <f>E4</f>
        <v>192</v>
      </c>
      <c r="I4" s="2" t="s">
        <v>34</v>
      </c>
      <c r="K4" s="17">
        <f>H4</f>
        <v>192</v>
      </c>
      <c r="L4" s="2" t="s">
        <v>34</v>
      </c>
      <c r="N4" s="17">
        <f>K4</f>
        <v>192</v>
      </c>
      <c r="O4" s="2" t="s">
        <v>34</v>
      </c>
      <c r="Q4" s="17">
        <f>N4</f>
        <v>192</v>
      </c>
      <c r="R4" s="2" t="s">
        <v>34</v>
      </c>
    </row>
    <row r="5" spans="1:20" ht="15.75" thickBot="1" x14ac:dyDescent="0.3">
      <c r="E5" s="16"/>
      <c r="H5" s="16"/>
      <c r="K5" s="16"/>
      <c r="N5" s="16"/>
      <c r="Q5" s="16"/>
    </row>
    <row r="6" spans="1:20" ht="15.75" thickBot="1" x14ac:dyDescent="0.3">
      <c r="D6" s="5"/>
      <c r="E6" s="6">
        <f>1-((E2-E3)/E4)</f>
        <v>0.74479166666666674</v>
      </c>
      <c r="H6" s="6">
        <f>1-((H2-H3)/H4)</f>
        <v>0.80729166666666663</v>
      </c>
      <c r="K6" s="6">
        <f>1-((K2-K3)/K4)</f>
        <v>0.77083333333333337</v>
      </c>
      <c r="N6" s="6">
        <f>1-((N2-N3)/N4)</f>
        <v>0.80208333333333337</v>
      </c>
      <c r="Q6" s="6">
        <f>1-((Q2-Q3)/Q4)</f>
        <v>0.828125</v>
      </c>
    </row>
    <row r="7" spans="1:20" x14ac:dyDescent="0.25">
      <c r="D7" s="3"/>
    </row>
    <row r="9" spans="1:20" x14ac:dyDescent="0.25">
      <c r="D9" s="4" t="s">
        <v>3</v>
      </c>
      <c r="E9" s="16">
        <v>0.61</v>
      </c>
      <c r="F9" s="2" t="s">
        <v>21</v>
      </c>
      <c r="H9" s="16">
        <f>E9</f>
        <v>0.61</v>
      </c>
      <c r="I9" s="2" t="s">
        <v>21</v>
      </c>
      <c r="K9" s="16">
        <f>H9</f>
        <v>0.61</v>
      </c>
      <c r="L9" s="2" t="s">
        <v>21</v>
      </c>
      <c r="N9" s="16">
        <f>K9</f>
        <v>0.61</v>
      </c>
      <c r="O9" s="2" t="s">
        <v>21</v>
      </c>
      <c r="Q9" s="16">
        <f>N9</f>
        <v>0.61</v>
      </c>
      <c r="R9" s="2" t="s">
        <v>21</v>
      </c>
      <c r="T9" s="2" t="s">
        <v>6</v>
      </c>
    </row>
    <row r="10" spans="1:20" x14ac:dyDescent="0.25">
      <c r="D10" s="4" t="s">
        <v>4</v>
      </c>
      <c r="E10" s="17">
        <v>11</v>
      </c>
      <c r="F10" s="2" t="s">
        <v>23</v>
      </c>
      <c r="H10" s="17">
        <f>E10</f>
        <v>11</v>
      </c>
      <c r="I10" s="2" t="s">
        <v>23</v>
      </c>
      <c r="K10" s="17">
        <f>H10</f>
        <v>11</v>
      </c>
      <c r="L10" s="2" t="s">
        <v>23</v>
      </c>
      <c r="N10" s="17">
        <f>K10</f>
        <v>11</v>
      </c>
      <c r="O10" s="2" t="s">
        <v>23</v>
      </c>
      <c r="Q10" s="17">
        <f>N10</f>
        <v>11</v>
      </c>
      <c r="R10" s="2" t="s">
        <v>23</v>
      </c>
      <c r="T10" s="2" t="s">
        <v>5</v>
      </c>
    </row>
    <row r="11" spans="1:20" x14ac:dyDescent="0.25">
      <c r="D11" s="11" t="s">
        <v>15</v>
      </c>
      <c r="E11" s="16">
        <f>E9/E10</f>
        <v>5.5454545454545451E-2</v>
      </c>
      <c r="H11" s="16">
        <f>H9/H10</f>
        <v>5.5454545454545451E-2</v>
      </c>
      <c r="K11" s="16">
        <f>K9/K10</f>
        <v>5.5454545454545451E-2</v>
      </c>
      <c r="N11" s="16">
        <f>N9/N10</f>
        <v>5.5454545454545451E-2</v>
      </c>
      <c r="Q11" s="16">
        <f>Q9/Q10</f>
        <v>5.5454545454545451E-2</v>
      </c>
    </row>
    <row r="12" spans="1:20" x14ac:dyDescent="0.25">
      <c r="D12" s="12" t="s">
        <v>16</v>
      </c>
      <c r="E12" s="17">
        <v>4</v>
      </c>
      <c r="F12" s="2" t="s">
        <v>23</v>
      </c>
      <c r="H12" s="17">
        <v>4</v>
      </c>
      <c r="I12" s="2" t="s">
        <v>23</v>
      </c>
      <c r="K12" s="17">
        <v>8</v>
      </c>
      <c r="L12" s="2" t="s">
        <v>23</v>
      </c>
      <c r="N12" s="17">
        <v>4</v>
      </c>
      <c r="O12" s="2" t="s">
        <v>23</v>
      </c>
      <c r="Q12" s="17">
        <v>8</v>
      </c>
      <c r="R12" s="2" t="s">
        <v>23</v>
      </c>
      <c r="T12" s="2" t="s">
        <v>18</v>
      </c>
    </row>
    <row r="13" spans="1:20" ht="18" thickBot="1" x14ac:dyDescent="0.3">
      <c r="D13" s="11" t="s">
        <v>17</v>
      </c>
      <c r="E13" s="16">
        <f>EXP(-E12)</f>
        <v>1.8315638888734179E-2</v>
      </c>
      <c r="H13" s="16">
        <f>EXP(-H12)</f>
        <v>1.8315638888734179E-2</v>
      </c>
      <c r="K13" s="21">
        <f>EXP(-K12)</f>
        <v>3.3546262790251185E-4</v>
      </c>
      <c r="N13" s="16">
        <f>EXP(-N12)</f>
        <v>1.8315638888734179E-2</v>
      </c>
      <c r="Q13" s="16">
        <f>EXP(-Q12)</f>
        <v>3.3546262790251185E-4</v>
      </c>
    </row>
    <row r="14" spans="1:20" ht="15.75" thickBot="1" x14ac:dyDescent="0.3">
      <c r="D14" s="5" t="s">
        <v>7</v>
      </c>
      <c r="E14" s="6">
        <f>1/(1+EXP(-E12)+(E9/E10))</f>
        <v>0.93129797658854008</v>
      </c>
      <c r="H14" s="6">
        <f>1/(1+EXP(-H12)+(H9/H10))</f>
        <v>0.93129797658854008</v>
      </c>
      <c r="K14" s="6">
        <f>1/(1+EXP(-K12)+(K9/K10))</f>
        <v>0.94715804501334977</v>
      </c>
      <c r="N14" s="6">
        <f>1/(1+EXP(-N12)+(N9/N10))</f>
        <v>0.93129797658854008</v>
      </c>
      <c r="Q14" s="6">
        <f>1/(1+EXP(-Q12)+(Q9/Q10))</f>
        <v>0.94715804501334977</v>
      </c>
    </row>
    <row r="20" spans="2:19" ht="33" customHeight="1" x14ac:dyDescent="0.25">
      <c r="B20" s="25" t="s">
        <v>8</v>
      </c>
      <c r="C20" s="25"/>
      <c r="E20" s="16">
        <f>22.02/22.02</f>
        <v>1</v>
      </c>
      <c r="F20" s="2" t="s">
        <v>22</v>
      </c>
      <c r="H20" s="16">
        <f>E20</f>
        <v>1</v>
      </c>
      <c r="I20" s="2" t="s">
        <v>22</v>
      </c>
      <c r="K20" s="16">
        <f>H20</f>
        <v>1</v>
      </c>
      <c r="L20" s="2" t="s">
        <v>22</v>
      </c>
      <c r="N20" s="16">
        <f>K20</f>
        <v>1</v>
      </c>
      <c r="O20" s="2" t="s">
        <v>22</v>
      </c>
      <c r="Q20" s="16">
        <f>N20</f>
        <v>1</v>
      </c>
      <c r="R20" s="2" t="s">
        <v>22</v>
      </c>
      <c r="S20" s="2" t="s">
        <v>6</v>
      </c>
    </row>
    <row r="21" spans="2:19" x14ac:dyDescent="0.25">
      <c r="B21" s="26" t="s">
        <v>10</v>
      </c>
      <c r="C21" s="26"/>
      <c r="E21" s="16">
        <f>20.92/22.02</f>
        <v>0.95004541326067227</v>
      </c>
      <c r="F21" s="2" t="s">
        <v>22</v>
      </c>
      <c r="H21" s="16">
        <f>21.25/22.02</f>
        <v>0.96503178928247046</v>
      </c>
      <c r="I21" s="2" t="s">
        <v>22</v>
      </c>
      <c r="K21" s="23">
        <f>21.03/22.02</f>
        <v>0.95504087193460496</v>
      </c>
      <c r="L21" s="2" t="s">
        <v>22</v>
      </c>
      <c r="N21" s="16">
        <f>21.09/22.02</f>
        <v>0.95776566757493187</v>
      </c>
      <c r="O21" s="2" t="s">
        <v>22</v>
      </c>
      <c r="Q21" s="16">
        <f>21.25/22.02</f>
        <v>0.96503178928247046</v>
      </c>
      <c r="R21" s="2" t="s">
        <v>22</v>
      </c>
      <c r="S21" s="2" t="s">
        <v>6</v>
      </c>
    </row>
    <row r="22" spans="2:19" ht="30" customHeight="1" thickBot="1" x14ac:dyDescent="0.3">
      <c r="B22" s="24" t="s">
        <v>9</v>
      </c>
      <c r="C22" s="24"/>
      <c r="E22" s="17">
        <v>24</v>
      </c>
      <c r="F22" s="2" t="s">
        <v>23</v>
      </c>
      <c r="H22" s="17">
        <v>16</v>
      </c>
      <c r="I22" s="2" t="s">
        <v>23</v>
      </c>
      <c r="K22" s="17">
        <v>24</v>
      </c>
      <c r="L22" s="2" t="s">
        <v>23</v>
      </c>
      <c r="N22" s="17">
        <v>19</v>
      </c>
      <c r="O22" s="2" t="s">
        <v>23</v>
      </c>
      <c r="Q22" s="17">
        <v>18</v>
      </c>
      <c r="R22" s="2" t="s">
        <v>23</v>
      </c>
      <c r="S22" s="2" t="s">
        <v>5</v>
      </c>
    </row>
    <row r="23" spans="2:19" ht="15.75" thickBot="1" x14ac:dyDescent="0.3">
      <c r="D23" s="14" t="s">
        <v>19</v>
      </c>
      <c r="E23" s="6">
        <f>1-1/(1+(1/(E20-E21))+(1/E22))</f>
        <v>0.9525162775639413</v>
      </c>
      <c r="H23" s="6">
        <f>1-1/(1+(1/(H20-H21))+(1/H22))</f>
        <v>0.96628444760679788</v>
      </c>
      <c r="K23" s="6">
        <f>1-1/(1+(1/(K20-K21))+(1/K22))</f>
        <v>0.9570522205954124</v>
      </c>
      <c r="N23" s="6">
        <f>1-1/(1+(1/(N20-N21))+(1/N22))</f>
        <v>0.9595633667444734</v>
      </c>
      <c r="Q23" s="6">
        <f>1-1/(1+(1/(Q20-Q21))+(1/Q22))</f>
        <v>0.9662765517409182</v>
      </c>
    </row>
    <row r="27" spans="2:19" ht="47.25" customHeight="1" x14ac:dyDescent="0.25">
      <c r="B27" s="24" t="s">
        <v>11</v>
      </c>
      <c r="C27" s="24"/>
      <c r="D27" s="18"/>
      <c r="E27" s="19">
        <f>E22/E2</f>
        <v>0.48979591836734693</v>
      </c>
      <c r="H27" s="19">
        <f>H22/H2</f>
        <v>0.43243243243243246</v>
      </c>
      <c r="I27" s="8"/>
      <c r="J27" s="8"/>
      <c r="K27" s="19">
        <f>K22/K2</f>
        <v>0.54545454545454541</v>
      </c>
      <c r="L27" s="8"/>
      <c r="M27" s="8"/>
      <c r="N27" s="22">
        <f>N22/N2</f>
        <v>0.5</v>
      </c>
      <c r="Q27" s="19">
        <f>Q22/Q2</f>
        <v>0.54545454545454541</v>
      </c>
    </row>
    <row r="28" spans="2:19" x14ac:dyDescent="0.25">
      <c r="B28" s="2" t="s">
        <v>12</v>
      </c>
      <c r="E28" s="16">
        <v>0.01</v>
      </c>
      <c r="H28" s="16">
        <v>0.01</v>
      </c>
      <c r="K28" s="16">
        <v>0.01</v>
      </c>
      <c r="N28" s="16">
        <v>0.01</v>
      </c>
      <c r="Q28" s="16">
        <v>0.01</v>
      </c>
    </row>
    <row r="29" spans="2:19" ht="30" customHeight="1" x14ac:dyDescent="0.25">
      <c r="B29" s="24" t="s">
        <v>39</v>
      </c>
      <c r="C29" s="24"/>
      <c r="E29" s="17">
        <v>5.1295999999999999</v>
      </c>
      <c r="F29" s="2" t="s">
        <v>32</v>
      </c>
      <c r="H29" s="17">
        <v>3.3174000000000001</v>
      </c>
      <c r="I29" s="2" t="s">
        <v>32</v>
      </c>
      <c r="K29" s="17">
        <v>4.0042999999999997</v>
      </c>
      <c r="L29" s="2" t="s">
        <v>32</v>
      </c>
      <c r="N29" s="17">
        <v>3.2623000000000002</v>
      </c>
      <c r="O29" s="2" t="s">
        <v>32</v>
      </c>
      <c r="Q29" s="17">
        <v>2.3022999999999998</v>
      </c>
      <c r="R29" s="2" t="s">
        <v>32</v>
      </c>
      <c r="S29" s="2" t="s">
        <v>33</v>
      </c>
    </row>
    <row r="30" spans="2:19" ht="15.75" thickBot="1" x14ac:dyDescent="0.3">
      <c r="E30" s="2">
        <v>10</v>
      </c>
    </row>
    <row r="31" spans="2:19" ht="15.75" thickBot="1" x14ac:dyDescent="0.3">
      <c r="D31" s="7"/>
      <c r="E31" s="6">
        <f>EXP(E28*E29*LN(E27))</f>
        <v>0.96404879856922499</v>
      </c>
      <c r="H31" s="6">
        <f>EXP(H28*H29*LN(H27))</f>
        <v>0.97257242567333457</v>
      </c>
      <c r="K31" s="6">
        <f>EXP(K28*K29*LN(K27))</f>
        <v>0.9760206880878558</v>
      </c>
      <c r="N31" s="6">
        <f>EXP(N28*N29*LN(N27))</f>
        <v>0.9776412067997361</v>
      </c>
      <c r="Q31" s="6">
        <f>EXP(Q28*Q29*LN(Q27))</f>
        <v>0.98614185594050474</v>
      </c>
    </row>
    <row r="32" spans="2:19" x14ac:dyDescent="0.25">
      <c r="H32" s="13" t="s">
        <v>20</v>
      </c>
      <c r="I32" s="15">
        <v>10</v>
      </c>
    </row>
    <row r="33" spans="1:18" ht="16.5" x14ac:dyDescent="0.3">
      <c r="H33" s="13" t="s">
        <v>35</v>
      </c>
      <c r="I33" s="15">
        <v>0.5</v>
      </c>
    </row>
    <row r="34" spans="1:18" x14ac:dyDescent="0.25">
      <c r="E34" s="16">
        <f>E6*E14*E23*E31</f>
        <v>0.6369346738780276</v>
      </c>
      <c r="F34" s="2" t="s">
        <v>13</v>
      </c>
      <c r="H34" s="16">
        <f>H6*H14*H23*H31</f>
        <v>0.70655515730911689</v>
      </c>
      <c r="I34" s="2" t="s">
        <v>13</v>
      </c>
      <c r="K34" s="16">
        <f>K6*K14*K23*K31</f>
        <v>0.68198935769333613</v>
      </c>
      <c r="L34" s="2" t="s">
        <v>13</v>
      </c>
      <c r="N34" s="16">
        <f>N6*N14*N23*N31</f>
        <v>0.70074710060218448</v>
      </c>
      <c r="O34" s="2" t="s">
        <v>13</v>
      </c>
      <c r="Q34" s="16">
        <f>Q6*Q14*Q23*Q31</f>
        <v>0.74741047689878193</v>
      </c>
      <c r="R34" s="2" t="s">
        <v>13</v>
      </c>
    </row>
    <row r="35" spans="1:18" ht="15.75" thickBot="1" x14ac:dyDescent="0.3">
      <c r="E35" s="2" t="s">
        <v>30</v>
      </c>
      <c r="H35" s="2" t="s">
        <v>27</v>
      </c>
      <c r="K35" s="2" t="s">
        <v>28</v>
      </c>
      <c r="N35" s="2" t="s">
        <v>36</v>
      </c>
      <c r="Q35" s="2" t="s">
        <v>29</v>
      </c>
    </row>
    <row r="36" spans="1:18" ht="33.6" customHeight="1" thickBot="1" x14ac:dyDescent="0.3">
      <c r="A36" s="7"/>
      <c r="B36" s="9"/>
      <c r="C36" s="9"/>
      <c r="D36" s="9"/>
      <c r="E36" s="10">
        <f>1/(1+EXP(-$I$32*(E34-$I$33)))</f>
        <v>0.79727458888701763</v>
      </c>
      <c r="F36" s="2" t="s">
        <v>26</v>
      </c>
      <c r="H36" s="10">
        <f>1/(1+EXP(-$I$32*(H34-$I$33)))</f>
        <v>0.88750961193730094</v>
      </c>
      <c r="I36" s="2" t="s">
        <v>26</v>
      </c>
      <c r="K36" s="10">
        <f>1/(1+EXP(-$I$32*(K34-$I$33)))</f>
        <v>0.86055335662447618</v>
      </c>
      <c r="L36" s="2" t="s">
        <v>26</v>
      </c>
      <c r="N36" s="10">
        <f>1/(1+EXP(-$I$32*(N34-$I$33)))</f>
        <v>0.88157925679884674</v>
      </c>
      <c r="O36" s="2" t="s">
        <v>26</v>
      </c>
      <c r="Q36" s="10">
        <f>1/(1+EXP(-$I$32*(Q34-$I$33)))</f>
        <v>0.92230641185894013</v>
      </c>
      <c r="R36" s="2" t="s">
        <v>26</v>
      </c>
    </row>
    <row r="37" spans="1:18" x14ac:dyDescent="0.25">
      <c r="B37" s="8" t="s">
        <v>31</v>
      </c>
    </row>
    <row r="38" spans="1:18" x14ac:dyDescent="0.25">
      <c r="B38" s="2">
        <v>0</v>
      </c>
      <c r="C38" s="2">
        <f>1.5-(1/(1+B38))</f>
        <v>0.5</v>
      </c>
      <c r="D38" s="2">
        <f t="shared" ref="D38:D69" si="0">1/(1+EXP(-$I$32*(B38-0.5)))</f>
        <v>6.6928509242848554E-3</v>
      </c>
    </row>
    <row r="39" spans="1:18" x14ac:dyDescent="0.25">
      <c r="B39" s="2">
        <v>0.01</v>
      </c>
      <c r="C39" s="2">
        <f t="shared" ref="C39:C102" si="1">1.5-(1/(1+B39))</f>
        <v>0.50990099009900991</v>
      </c>
      <c r="D39" s="2">
        <f t="shared" si="0"/>
        <v>7.3915413442819707E-3</v>
      </c>
    </row>
    <row r="40" spans="1:18" x14ac:dyDescent="0.25">
      <c r="B40" s="2">
        <v>0.02</v>
      </c>
      <c r="C40" s="2">
        <f t="shared" si="1"/>
        <v>0.51960784313725494</v>
      </c>
      <c r="D40" s="2">
        <f t="shared" si="0"/>
        <v>8.1625711531598966E-3</v>
      </c>
    </row>
    <row r="41" spans="1:18" x14ac:dyDescent="0.25">
      <c r="B41" s="2">
        <v>0.03</v>
      </c>
      <c r="C41" s="2">
        <f t="shared" si="1"/>
        <v>0.529126213592233</v>
      </c>
      <c r="D41" s="2">
        <f t="shared" si="0"/>
        <v>9.0132986528478308E-3</v>
      </c>
    </row>
    <row r="42" spans="1:18" x14ac:dyDescent="0.25">
      <c r="B42" s="2">
        <v>0.04</v>
      </c>
      <c r="C42" s="2">
        <f t="shared" si="1"/>
        <v>0.53846153846153855</v>
      </c>
      <c r="D42" s="2">
        <f t="shared" si="0"/>
        <v>9.9518018669043171E-3</v>
      </c>
    </row>
    <row r="43" spans="1:18" x14ac:dyDescent="0.25">
      <c r="B43" s="2">
        <v>0.05</v>
      </c>
      <c r="C43" s="2">
        <f t="shared" si="1"/>
        <v>0.54761904761904767</v>
      </c>
      <c r="D43" s="2">
        <f t="shared" si="0"/>
        <v>1.098694263059318E-2</v>
      </c>
    </row>
    <row r="44" spans="1:18" x14ac:dyDescent="0.25">
      <c r="B44" s="2">
        <v>0.06</v>
      </c>
      <c r="C44" s="2">
        <f t="shared" si="1"/>
        <v>0.55660377358490576</v>
      </c>
      <c r="D44" s="2">
        <f t="shared" si="0"/>
        <v>1.2128434984274237E-2</v>
      </c>
    </row>
    <row r="45" spans="1:18" x14ac:dyDescent="0.25">
      <c r="B45" s="2">
        <v>7.0000000000000007E-2</v>
      </c>
      <c r="C45" s="2">
        <f t="shared" si="1"/>
        <v>0.56542056074766356</v>
      </c>
      <c r="D45" s="2">
        <f t="shared" si="0"/>
        <v>1.3386917827664779E-2</v>
      </c>
    </row>
    <row r="46" spans="1:18" x14ac:dyDescent="0.25">
      <c r="B46" s="2">
        <v>0.08</v>
      </c>
      <c r="C46" s="2">
        <f t="shared" si="1"/>
        <v>0.57407407407407418</v>
      </c>
      <c r="D46" s="2">
        <f t="shared" si="0"/>
        <v>1.4774031693273055E-2</v>
      </c>
    </row>
    <row r="47" spans="1:18" x14ac:dyDescent="0.25">
      <c r="B47" s="2">
        <v>0.09</v>
      </c>
      <c r="C47" s="2">
        <f t="shared" si="1"/>
        <v>0.5825688073394496</v>
      </c>
      <c r="D47" s="2">
        <f t="shared" si="0"/>
        <v>1.6302499371440932E-2</v>
      </c>
    </row>
    <row r="48" spans="1:18" x14ac:dyDescent="0.25">
      <c r="B48" s="2">
        <v>0.1</v>
      </c>
      <c r="C48" s="2">
        <f t="shared" si="1"/>
        <v>0.59090909090909094</v>
      </c>
      <c r="D48" s="2">
        <f t="shared" si="0"/>
        <v>1.7986209962091559E-2</v>
      </c>
    </row>
    <row r="49" spans="2:4" x14ac:dyDescent="0.25">
      <c r="B49" s="2">
        <v>0.11</v>
      </c>
      <c r="C49" s="2">
        <f t="shared" si="1"/>
        <v>0.5990990990990992</v>
      </c>
      <c r="D49" s="2">
        <f t="shared" si="0"/>
        <v>1.9840305734077503E-2</v>
      </c>
    </row>
    <row r="50" spans="2:4" x14ac:dyDescent="0.25">
      <c r="B50" s="2">
        <v>0.12</v>
      </c>
      <c r="C50" s="2">
        <f t="shared" si="1"/>
        <v>0.60714285714285721</v>
      </c>
      <c r="D50" s="2">
        <f t="shared" si="0"/>
        <v>2.1881270936130476E-2</v>
      </c>
    </row>
    <row r="51" spans="2:4" x14ac:dyDescent="0.25">
      <c r="B51" s="2">
        <v>0.13</v>
      </c>
      <c r="C51" s="2">
        <f t="shared" si="1"/>
        <v>0.61504424778761058</v>
      </c>
      <c r="D51" s="2">
        <f t="shared" si="0"/>
        <v>2.4127021417669196E-2</v>
      </c>
    </row>
    <row r="52" spans="2:4" x14ac:dyDescent="0.25">
      <c r="B52" s="2">
        <v>0.14000000000000001</v>
      </c>
      <c r="C52" s="2">
        <f t="shared" si="1"/>
        <v>0.6228070175438597</v>
      </c>
      <c r="D52" s="2">
        <f t="shared" si="0"/>
        <v>2.6596993576865863E-2</v>
      </c>
    </row>
    <row r="53" spans="2:4" x14ac:dyDescent="0.25">
      <c r="B53" s="2">
        <v>0.15</v>
      </c>
      <c r="C53" s="2">
        <f t="shared" si="1"/>
        <v>0.63043478260869557</v>
      </c>
      <c r="D53" s="2">
        <f t="shared" si="0"/>
        <v>2.9312230751356319E-2</v>
      </c>
    </row>
    <row r="54" spans="2:4" x14ac:dyDescent="0.25">
      <c r="B54" s="2">
        <v>0.16</v>
      </c>
      <c r="C54" s="2">
        <f t="shared" si="1"/>
        <v>0.63793103448275856</v>
      </c>
      <c r="D54" s="2">
        <f t="shared" si="0"/>
        <v>3.2295464698450529E-2</v>
      </c>
    </row>
    <row r="55" spans="2:4" x14ac:dyDescent="0.25">
      <c r="B55" s="2">
        <v>0.17</v>
      </c>
      <c r="C55" s="2">
        <f t="shared" si="1"/>
        <v>0.64529914529914523</v>
      </c>
      <c r="D55" s="2">
        <f t="shared" si="0"/>
        <v>3.5571189272636181E-2</v>
      </c>
    </row>
    <row r="56" spans="2:4" x14ac:dyDescent="0.25">
      <c r="B56" s="2">
        <v>0.18</v>
      </c>
      <c r="C56" s="2">
        <f t="shared" si="1"/>
        <v>0.65254237288135586</v>
      </c>
      <c r="D56" s="2">
        <f t="shared" si="0"/>
        <v>3.9165722796764356E-2</v>
      </c>
    </row>
    <row r="57" spans="2:4" x14ac:dyDescent="0.25">
      <c r="B57" s="2">
        <v>0.19</v>
      </c>
      <c r="C57" s="2">
        <f t="shared" si="1"/>
        <v>0.65966386554621848</v>
      </c>
      <c r="D57" s="2">
        <f t="shared" si="0"/>
        <v>4.3107254941086116E-2</v>
      </c>
    </row>
    <row r="58" spans="2:4" x14ac:dyDescent="0.25">
      <c r="B58" s="2">
        <v>0.2</v>
      </c>
      <c r="C58" s="2">
        <f t="shared" si="1"/>
        <v>0.66666666666666663</v>
      </c>
      <c r="D58" s="2">
        <f t="shared" si="0"/>
        <v>4.7425873177566781E-2</v>
      </c>
    </row>
    <row r="59" spans="2:4" x14ac:dyDescent="0.25">
      <c r="B59" s="2">
        <v>0.21</v>
      </c>
      <c r="C59" s="2">
        <f t="shared" si="1"/>
        <v>0.67355371900826444</v>
      </c>
      <c r="D59" s="2">
        <f t="shared" si="0"/>
        <v>5.2153563078417717E-2</v>
      </c>
    </row>
    <row r="60" spans="2:4" x14ac:dyDescent="0.25">
      <c r="B60" s="2">
        <v>0.22</v>
      </c>
      <c r="C60" s="2">
        <f t="shared" si="1"/>
        <v>0.68032786885245899</v>
      </c>
      <c r="D60" s="2">
        <f t="shared" si="0"/>
        <v>5.7324175898868727E-2</v>
      </c>
    </row>
    <row r="61" spans="2:4" x14ac:dyDescent="0.25">
      <c r="B61" s="2">
        <v>0.23</v>
      </c>
      <c r="C61" s="2">
        <f t="shared" si="1"/>
        <v>0.68699186991869921</v>
      </c>
      <c r="D61" s="2">
        <f t="shared" si="0"/>
        <v>6.2973356056996485E-2</v>
      </c>
    </row>
    <row r="62" spans="2:4" x14ac:dyDescent="0.25">
      <c r="B62" s="2">
        <v>0.24</v>
      </c>
      <c r="C62" s="2">
        <f t="shared" si="1"/>
        <v>0.69354838709677413</v>
      </c>
      <c r="D62" s="2">
        <f t="shared" si="0"/>
        <v>6.9138420343346815E-2</v>
      </c>
    </row>
    <row r="63" spans="2:4" x14ac:dyDescent="0.25">
      <c r="B63" s="2">
        <v>0.25</v>
      </c>
      <c r="C63" s="2">
        <f t="shared" si="1"/>
        <v>0.7</v>
      </c>
      <c r="D63" s="2">
        <f t="shared" si="0"/>
        <v>7.5858180021243546E-2</v>
      </c>
    </row>
    <row r="64" spans="2:4" x14ac:dyDescent="0.25">
      <c r="B64" s="2">
        <v>0.26</v>
      </c>
      <c r="C64" s="2">
        <f t="shared" si="1"/>
        <v>0.70634920634920639</v>
      </c>
      <c r="D64" s="2">
        <f t="shared" si="0"/>
        <v>8.317269649392238E-2</v>
      </c>
    </row>
    <row r="65" spans="2:4" x14ac:dyDescent="0.25">
      <c r="B65" s="2">
        <v>0.27</v>
      </c>
      <c r="C65" s="2">
        <f t="shared" si="1"/>
        <v>0.71259842519685046</v>
      </c>
      <c r="D65" s="2">
        <f t="shared" si="0"/>
        <v>9.112296101485616E-2</v>
      </c>
    </row>
    <row r="66" spans="2:4" x14ac:dyDescent="0.25">
      <c r="B66" s="2">
        <v>0.28000000000000003</v>
      </c>
      <c r="C66" s="2">
        <f t="shared" si="1"/>
        <v>0.71875</v>
      </c>
      <c r="D66" s="2">
        <f t="shared" si="0"/>
        <v>9.9750489119685176E-2</v>
      </c>
    </row>
    <row r="67" spans="2:4" x14ac:dyDescent="0.25">
      <c r="B67" s="2">
        <v>0.28999999999999998</v>
      </c>
      <c r="C67" s="2">
        <f t="shared" si="1"/>
        <v>0.72480620155038766</v>
      </c>
      <c r="D67" s="2">
        <f t="shared" si="0"/>
        <v>0.10909682119561293</v>
      </c>
    </row>
    <row r="68" spans="2:4" x14ac:dyDescent="0.25">
      <c r="B68" s="2">
        <v>0.3</v>
      </c>
      <c r="C68" s="2">
        <f t="shared" si="1"/>
        <v>0.73076923076923084</v>
      </c>
      <c r="D68" s="2">
        <f t="shared" si="0"/>
        <v>0.11920292202211755</v>
      </c>
    </row>
    <row r="69" spans="2:4" x14ac:dyDescent="0.25">
      <c r="B69" s="2">
        <v>0.31</v>
      </c>
      <c r="C69" s="2">
        <f t="shared" si="1"/>
        <v>0.73664122137404586</v>
      </c>
      <c r="D69" s="2">
        <f t="shared" si="0"/>
        <v>0.13010847436299786</v>
      </c>
    </row>
    <row r="70" spans="2:4" x14ac:dyDescent="0.25">
      <c r="B70" s="2">
        <v>0.32</v>
      </c>
      <c r="C70" s="2">
        <f t="shared" si="1"/>
        <v>0.74242424242424243</v>
      </c>
      <c r="D70" s="2">
        <f t="shared" ref="D70:D101" si="2">1/(1+EXP(-$I$32*(B70-0.5)))</f>
        <v>0.14185106490048782</v>
      </c>
    </row>
    <row r="71" spans="2:4" x14ac:dyDescent="0.25">
      <c r="B71" s="2">
        <v>0.33</v>
      </c>
      <c r="C71" s="2">
        <f t="shared" si="1"/>
        <v>0.74812030075187974</v>
      </c>
      <c r="D71" s="2">
        <f t="shared" si="2"/>
        <v>0.15446526508353475</v>
      </c>
    </row>
    <row r="72" spans="2:4" x14ac:dyDescent="0.25">
      <c r="B72" s="2">
        <v>0.34</v>
      </c>
      <c r="C72" s="2">
        <f t="shared" si="1"/>
        <v>0.75373134328358216</v>
      </c>
      <c r="D72" s="2">
        <f t="shared" si="2"/>
        <v>0.16798161486607557</v>
      </c>
    </row>
    <row r="73" spans="2:4" x14ac:dyDescent="0.25">
      <c r="B73" s="2">
        <v>0.35000000000000003</v>
      </c>
      <c r="C73" s="2">
        <f t="shared" si="1"/>
        <v>0.7592592592592593</v>
      </c>
      <c r="D73" s="2">
        <f t="shared" si="2"/>
        <v>0.1824255238063564</v>
      </c>
    </row>
    <row r="74" spans="2:4" x14ac:dyDescent="0.25">
      <c r="B74" s="2">
        <v>0.36</v>
      </c>
      <c r="C74" s="2">
        <f t="shared" si="1"/>
        <v>0.76470588235294112</v>
      </c>
      <c r="D74" s="2">
        <f t="shared" si="2"/>
        <v>0.19781611144141822</v>
      </c>
    </row>
    <row r="75" spans="2:4" x14ac:dyDescent="0.25">
      <c r="B75" s="2">
        <v>0.37</v>
      </c>
      <c r="C75" s="2">
        <f t="shared" si="1"/>
        <v>0.77007299270072993</v>
      </c>
      <c r="D75" s="2">
        <f t="shared" si="2"/>
        <v>0.21416501695744139</v>
      </c>
    </row>
    <row r="76" spans="2:4" x14ac:dyDescent="0.25">
      <c r="B76" s="2">
        <v>0.38</v>
      </c>
      <c r="C76" s="2">
        <f t="shared" si="1"/>
        <v>0.7753623188405796</v>
      </c>
      <c r="D76" s="2">
        <f t="shared" si="2"/>
        <v>0.23147521650098238</v>
      </c>
    </row>
    <row r="77" spans="2:4" x14ac:dyDescent="0.25">
      <c r="B77" s="2">
        <v>0.39</v>
      </c>
      <c r="C77" s="2">
        <f t="shared" si="1"/>
        <v>0.78057553956834536</v>
      </c>
      <c r="D77" s="2">
        <f t="shared" si="2"/>
        <v>0.24973989440488245</v>
      </c>
    </row>
    <row r="78" spans="2:4" x14ac:dyDescent="0.25">
      <c r="B78" s="2">
        <v>0.4</v>
      </c>
      <c r="C78" s="2">
        <f t="shared" si="1"/>
        <v>0.7857142857142857</v>
      </c>
      <c r="D78" s="2">
        <f t="shared" si="2"/>
        <v>0.26894142136999516</v>
      </c>
    </row>
    <row r="79" spans="2:4" x14ac:dyDescent="0.25">
      <c r="B79" s="2">
        <v>0.41000000000000003</v>
      </c>
      <c r="C79" s="2">
        <f t="shared" si="1"/>
        <v>0.79078014184397172</v>
      </c>
      <c r="D79" s="2">
        <f t="shared" si="2"/>
        <v>0.28905049737499611</v>
      </c>
    </row>
    <row r="80" spans="2:4" x14ac:dyDescent="0.25">
      <c r="B80" s="2">
        <v>0.42</v>
      </c>
      <c r="C80" s="2">
        <f t="shared" si="1"/>
        <v>0.79577464788732388</v>
      </c>
      <c r="D80" s="2">
        <f t="shared" si="2"/>
        <v>0.31002551887238755</v>
      </c>
    </row>
    <row r="81" spans="2:4" x14ac:dyDescent="0.25">
      <c r="B81" s="2">
        <v>0.43</v>
      </c>
      <c r="C81" s="2">
        <f t="shared" si="1"/>
        <v>0.80069930069930062</v>
      </c>
      <c r="D81" s="2">
        <f t="shared" si="2"/>
        <v>0.33181222783183389</v>
      </c>
    </row>
    <row r="82" spans="2:4" x14ac:dyDescent="0.25">
      <c r="B82" s="2">
        <v>0.44</v>
      </c>
      <c r="C82" s="2">
        <f t="shared" si="1"/>
        <v>0.80555555555555558</v>
      </c>
      <c r="D82" s="2">
        <f t="shared" si="2"/>
        <v>0.35434369377420455</v>
      </c>
    </row>
    <row r="83" spans="2:4" x14ac:dyDescent="0.25">
      <c r="B83" s="2">
        <v>0.45</v>
      </c>
      <c r="C83" s="2">
        <f t="shared" si="1"/>
        <v>0.81034482758620685</v>
      </c>
      <c r="D83" s="2">
        <f t="shared" si="2"/>
        <v>0.37754066879814541</v>
      </c>
    </row>
    <row r="84" spans="2:4" x14ac:dyDescent="0.25">
      <c r="B84" s="2">
        <v>0.46</v>
      </c>
      <c r="C84" s="2">
        <f t="shared" si="1"/>
        <v>0.81506849315068497</v>
      </c>
      <c r="D84" s="2">
        <f t="shared" si="2"/>
        <v>0.401312339887548</v>
      </c>
    </row>
    <row r="85" spans="2:4" x14ac:dyDescent="0.25">
      <c r="B85" s="2">
        <v>0.47000000000000003</v>
      </c>
      <c r="C85" s="2">
        <f t="shared" si="1"/>
        <v>0.81972789115646261</v>
      </c>
      <c r="D85" s="2">
        <f t="shared" si="2"/>
        <v>0.42555748318834108</v>
      </c>
    </row>
    <row r="86" spans="2:4" x14ac:dyDescent="0.25">
      <c r="B86" s="2">
        <v>0.48</v>
      </c>
      <c r="C86" s="2">
        <f t="shared" si="1"/>
        <v>0.82432432432432434</v>
      </c>
      <c r="D86" s="2">
        <f t="shared" si="2"/>
        <v>0.45016600268752205</v>
      </c>
    </row>
    <row r="87" spans="2:4" x14ac:dyDescent="0.25">
      <c r="B87" s="2">
        <v>0.49</v>
      </c>
      <c r="C87" s="2">
        <f t="shared" si="1"/>
        <v>0.82885906040268453</v>
      </c>
      <c r="D87" s="2">
        <f t="shared" si="2"/>
        <v>0.47502081252105999</v>
      </c>
    </row>
    <row r="88" spans="2:4" x14ac:dyDescent="0.25">
      <c r="B88" s="2">
        <v>0.5</v>
      </c>
      <c r="C88" s="2">
        <f t="shared" si="1"/>
        <v>0.83333333333333337</v>
      </c>
      <c r="D88" s="2">
        <f t="shared" si="2"/>
        <v>0.5</v>
      </c>
    </row>
    <row r="89" spans="2:4" x14ac:dyDescent="0.25">
      <c r="B89" s="2">
        <v>0.51</v>
      </c>
      <c r="C89" s="2">
        <f t="shared" si="1"/>
        <v>0.83774834437086088</v>
      </c>
      <c r="D89" s="2">
        <f t="shared" si="2"/>
        <v>0.52497918747894001</v>
      </c>
    </row>
    <row r="90" spans="2:4" x14ac:dyDescent="0.25">
      <c r="B90" s="2">
        <v>0.52</v>
      </c>
      <c r="C90" s="2">
        <f t="shared" si="1"/>
        <v>0.84210526315789469</v>
      </c>
      <c r="D90" s="2">
        <f t="shared" si="2"/>
        <v>0.54983399731247795</v>
      </c>
    </row>
    <row r="91" spans="2:4" x14ac:dyDescent="0.25">
      <c r="B91" s="2">
        <v>0.53</v>
      </c>
      <c r="C91" s="2">
        <f t="shared" si="1"/>
        <v>0.84640522875816993</v>
      </c>
      <c r="D91" s="2">
        <f t="shared" si="2"/>
        <v>0.57444251681165903</v>
      </c>
    </row>
    <row r="92" spans="2:4" x14ac:dyDescent="0.25">
      <c r="B92" s="2">
        <v>0.54</v>
      </c>
      <c r="C92" s="2">
        <f t="shared" si="1"/>
        <v>0.85064935064935066</v>
      </c>
      <c r="D92" s="2">
        <f t="shared" si="2"/>
        <v>0.59868766011245211</v>
      </c>
    </row>
    <row r="93" spans="2:4" x14ac:dyDescent="0.25">
      <c r="B93" s="2">
        <v>0.55000000000000004</v>
      </c>
      <c r="C93" s="2">
        <f t="shared" si="1"/>
        <v>0.85483870967741937</v>
      </c>
      <c r="D93" s="2">
        <f t="shared" si="2"/>
        <v>0.6224593312018547</v>
      </c>
    </row>
    <row r="94" spans="2:4" x14ac:dyDescent="0.25">
      <c r="B94" s="2">
        <v>0.56000000000000005</v>
      </c>
      <c r="C94" s="2">
        <f t="shared" si="1"/>
        <v>0.85897435897435903</v>
      </c>
      <c r="D94" s="2">
        <f t="shared" si="2"/>
        <v>0.64565630622579562</v>
      </c>
    </row>
    <row r="95" spans="2:4" x14ac:dyDescent="0.25">
      <c r="B95" s="2">
        <v>0.57000000000000006</v>
      </c>
      <c r="C95" s="2">
        <f t="shared" si="1"/>
        <v>0.86305732484076436</v>
      </c>
      <c r="D95" s="2">
        <f t="shared" si="2"/>
        <v>0.66818777216816627</v>
      </c>
    </row>
    <row r="96" spans="2:4" x14ac:dyDescent="0.25">
      <c r="B96" s="2">
        <v>0.57999999999999996</v>
      </c>
      <c r="C96" s="2">
        <f t="shared" si="1"/>
        <v>0.86708860759493678</v>
      </c>
      <c r="D96" s="2">
        <f t="shared" si="2"/>
        <v>0.68997448112761239</v>
      </c>
    </row>
    <row r="97" spans="2:4" x14ac:dyDescent="0.25">
      <c r="B97" s="2">
        <v>0.59</v>
      </c>
      <c r="C97" s="2">
        <f t="shared" si="1"/>
        <v>0.87106918238993702</v>
      </c>
      <c r="D97" s="2">
        <f t="shared" si="2"/>
        <v>0.71094950262500389</v>
      </c>
    </row>
    <row r="98" spans="2:4" x14ac:dyDescent="0.25">
      <c r="B98" s="2">
        <v>0.6</v>
      </c>
      <c r="C98" s="2">
        <f t="shared" si="1"/>
        <v>0.875</v>
      </c>
      <c r="D98" s="2">
        <f t="shared" si="2"/>
        <v>0.7310585786300049</v>
      </c>
    </row>
    <row r="99" spans="2:4" x14ac:dyDescent="0.25">
      <c r="B99" s="2">
        <v>0.61</v>
      </c>
      <c r="C99" s="2">
        <f t="shared" si="1"/>
        <v>0.87888198757763969</v>
      </c>
      <c r="D99" s="2">
        <f t="shared" si="2"/>
        <v>0.75026010559511769</v>
      </c>
    </row>
    <row r="100" spans="2:4" x14ac:dyDescent="0.25">
      <c r="B100" s="2">
        <v>0.62</v>
      </c>
      <c r="C100" s="2">
        <f t="shared" si="1"/>
        <v>0.88271604938271608</v>
      </c>
      <c r="D100" s="2">
        <f t="shared" si="2"/>
        <v>0.76852478349901754</v>
      </c>
    </row>
    <row r="101" spans="2:4" x14ac:dyDescent="0.25">
      <c r="B101" s="2">
        <v>0.63</v>
      </c>
      <c r="C101" s="2">
        <f t="shared" si="1"/>
        <v>0.88650306748466257</v>
      </c>
      <c r="D101" s="2">
        <f t="shared" si="2"/>
        <v>0.78583498304255861</v>
      </c>
    </row>
    <row r="102" spans="2:4" x14ac:dyDescent="0.25">
      <c r="B102" s="2">
        <v>0.64</v>
      </c>
      <c r="C102" s="2">
        <f t="shared" si="1"/>
        <v>0.8902439024390244</v>
      </c>
      <c r="D102" s="2">
        <f t="shared" ref="D102:D138" si="3">1/(1+EXP(-$I$32*(B102-0.5)))</f>
        <v>0.8021838885585818</v>
      </c>
    </row>
    <row r="103" spans="2:4" x14ac:dyDescent="0.25">
      <c r="B103" s="2">
        <v>0.65</v>
      </c>
      <c r="C103" s="2">
        <f t="shared" ref="C103:C138" si="4">1.5-(1/(1+B103))</f>
        <v>0.89393939393939392</v>
      </c>
      <c r="D103" s="2">
        <f t="shared" si="3"/>
        <v>0.81757447619364365</v>
      </c>
    </row>
    <row r="104" spans="2:4" x14ac:dyDescent="0.25">
      <c r="B104" s="2">
        <v>0.66</v>
      </c>
      <c r="C104" s="2">
        <f t="shared" si="4"/>
        <v>0.89759036144578319</v>
      </c>
      <c r="D104" s="2">
        <f t="shared" si="3"/>
        <v>0.83201838513392457</v>
      </c>
    </row>
    <row r="105" spans="2:4" x14ac:dyDescent="0.25">
      <c r="B105" s="2">
        <v>0.67</v>
      </c>
      <c r="C105" s="2">
        <f t="shared" si="4"/>
        <v>0.9011976047904191</v>
      </c>
      <c r="D105" s="2">
        <f t="shared" si="3"/>
        <v>0.84553473491646547</v>
      </c>
    </row>
    <row r="106" spans="2:4" x14ac:dyDescent="0.25">
      <c r="B106" s="2">
        <v>0.68</v>
      </c>
      <c r="C106" s="2">
        <f t="shared" si="4"/>
        <v>0.90476190476190477</v>
      </c>
      <c r="D106" s="2">
        <f t="shared" si="3"/>
        <v>0.85814893509951229</v>
      </c>
    </row>
    <row r="107" spans="2:4" x14ac:dyDescent="0.25">
      <c r="B107" s="2">
        <v>0.69000000000000006</v>
      </c>
      <c r="C107" s="2">
        <f t="shared" si="4"/>
        <v>0.90828402366863903</v>
      </c>
      <c r="D107" s="2">
        <f t="shared" si="3"/>
        <v>0.86989152563700234</v>
      </c>
    </row>
    <row r="108" spans="2:4" x14ac:dyDescent="0.25">
      <c r="B108" s="2">
        <v>0.70000000000000007</v>
      </c>
      <c r="C108" s="2">
        <f t="shared" si="4"/>
        <v>0.91176470588235303</v>
      </c>
      <c r="D108" s="2">
        <f t="shared" si="3"/>
        <v>0.88079707797788254</v>
      </c>
    </row>
    <row r="109" spans="2:4" x14ac:dyDescent="0.25">
      <c r="B109" s="2">
        <v>0.71</v>
      </c>
      <c r="C109" s="2">
        <f t="shared" si="4"/>
        <v>0.91520467836257313</v>
      </c>
      <c r="D109" s="2">
        <f t="shared" si="3"/>
        <v>0.89090317880438707</v>
      </c>
    </row>
    <row r="110" spans="2:4" x14ac:dyDescent="0.25">
      <c r="B110" s="2">
        <v>0.72</v>
      </c>
      <c r="C110" s="2">
        <f t="shared" si="4"/>
        <v>0.91860465116279066</v>
      </c>
      <c r="D110" s="2">
        <f t="shared" si="3"/>
        <v>0.9002495108803148</v>
      </c>
    </row>
    <row r="111" spans="2:4" x14ac:dyDescent="0.25">
      <c r="B111" s="2">
        <v>0.73</v>
      </c>
      <c r="C111" s="2">
        <f t="shared" si="4"/>
        <v>0.9219653179190751</v>
      </c>
      <c r="D111" s="2">
        <f t="shared" si="3"/>
        <v>0.90887703898514383</v>
      </c>
    </row>
    <row r="112" spans="2:4" x14ac:dyDescent="0.25">
      <c r="B112" s="2">
        <v>0.74</v>
      </c>
      <c r="C112" s="2">
        <f t="shared" si="4"/>
        <v>0.92528735632183912</v>
      </c>
      <c r="D112" s="2">
        <f t="shared" si="3"/>
        <v>0.91682730350607766</v>
      </c>
    </row>
    <row r="113" spans="2:4" x14ac:dyDescent="0.25">
      <c r="B113" s="2">
        <v>0.75</v>
      </c>
      <c r="C113" s="2">
        <f t="shared" si="4"/>
        <v>0.9285714285714286</v>
      </c>
      <c r="D113" s="2">
        <f t="shared" si="3"/>
        <v>0.92414181997875655</v>
      </c>
    </row>
    <row r="114" spans="2:4" x14ac:dyDescent="0.25">
      <c r="B114" s="2">
        <v>0.76</v>
      </c>
      <c r="C114" s="2">
        <f t="shared" si="4"/>
        <v>0.93181818181818177</v>
      </c>
      <c r="D114" s="2">
        <f t="shared" si="3"/>
        <v>0.93086157965665328</v>
      </c>
    </row>
    <row r="115" spans="2:4" x14ac:dyDescent="0.25">
      <c r="B115" s="2">
        <v>0.77</v>
      </c>
      <c r="C115" s="2">
        <f t="shared" si="4"/>
        <v>0.93502824858757061</v>
      </c>
      <c r="D115" s="2">
        <f t="shared" si="3"/>
        <v>0.9370266439430035</v>
      </c>
    </row>
    <row r="116" spans="2:4" x14ac:dyDescent="0.25">
      <c r="B116" s="2">
        <v>0.78</v>
      </c>
      <c r="C116" s="2">
        <f t="shared" si="4"/>
        <v>0.9382022471910112</v>
      </c>
      <c r="D116" s="2">
        <f t="shared" si="3"/>
        <v>0.94267582410113127</v>
      </c>
    </row>
    <row r="117" spans="2:4" x14ac:dyDescent="0.25">
      <c r="B117" s="2">
        <v>0.79</v>
      </c>
      <c r="C117" s="2">
        <f t="shared" si="4"/>
        <v>0.94134078212290506</v>
      </c>
      <c r="D117" s="2">
        <f t="shared" si="3"/>
        <v>0.94784643692158232</v>
      </c>
    </row>
    <row r="118" spans="2:4" x14ac:dyDescent="0.25">
      <c r="B118" s="2">
        <v>0.8</v>
      </c>
      <c r="C118" s="2">
        <f t="shared" si="4"/>
        <v>0.94444444444444442</v>
      </c>
      <c r="D118" s="2">
        <f t="shared" si="3"/>
        <v>0.95257412682243336</v>
      </c>
    </row>
    <row r="119" spans="2:4" x14ac:dyDescent="0.25">
      <c r="B119" s="2">
        <v>0.81</v>
      </c>
      <c r="C119" s="2">
        <f t="shared" si="4"/>
        <v>0.9475138121546961</v>
      </c>
      <c r="D119" s="2">
        <f t="shared" si="3"/>
        <v>0.95689274505891386</v>
      </c>
    </row>
    <row r="120" spans="2:4" x14ac:dyDescent="0.25">
      <c r="B120" s="2">
        <v>0.82000000000000006</v>
      </c>
      <c r="C120" s="2">
        <f t="shared" si="4"/>
        <v>0.95054945054945061</v>
      </c>
      <c r="D120" s="2">
        <f t="shared" si="3"/>
        <v>0.96083427720323566</v>
      </c>
    </row>
    <row r="121" spans="2:4" x14ac:dyDescent="0.25">
      <c r="B121" s="2">
        <v>0.83000000000000007</v>
      </c>
      <c r="C121" s="2">
        <f t="shared" si="4"/>
        <v>0.95355191256830607</v>
      </c>
      <c r="D121" s="2">
        <f t="shared" si="3"/>
        <v>0.96442881072736386</v>
      </c>
    </row>
    <row r="122" spans="2:4" x14ac:dyDescent="0.25">
      <c r="B122" s="2">
        <v>0.84</v>
      </c>
      <c r="C122" s="2">
        <f t="shared" si="4"/>
        <v>0.9565217391304347</v>
      </c>
      <c r="D122" s="2">
        <f t="shared" si="3"/>
        <v>0.96770453530154943</v>
      </c>
    </row>
    <row r="123" spans="2:4" x14ac:dyDescent="0.25">
      <c r="B123" s="2">
        <v>0.85</v>
      </c>
      <c r="C123" s="2">
        <f t="shared" si="4"/>
        <v>0.95945945945945954</v>
      </c>
      <c r="D123" s="2">
        <f t="shared" si="3"/>
        <v>0.97068776924864364</v>
      </c>
    </row>
    <row r="124" spans="2:4" x14ac:dyDescent="0.25">
      <c r="B124" s="2">
        <v>0.86</v>
      </c>
      <c r="C124" s="2">
        <f t="shared" si="4"/>
        <v>0.96236559139784938</v>
      </c>
      <c r="D124" s="2">
        <f t="shared" si="3"/>
        <v>0.97340300642313404</v>
      </c>
    </row>
    <row r="125" spans="2:4" x14ac:dyDescent="0.25">
      <c r="B125" s="2">
        <v>0.87</v>
      </c>
      <c r="C125" s="2">
        <f t="shared" si="4"/>
        <v>0.96524064171123003</v>
      </c>
      <c r="D125" s="2">
        <f t="shared" si="3"/>
        <v>0.9758729785823308</v>
      </c>
    </row>
    <row r="126" spans="2:4" x14ac:dyDescent="0.25">
      <c r="B126" s="2">
        <v>0.88</v>
      </c>
      <c r="C126" s="2">
        <f t="shared" si="4"/>
        <v>0.96808510638297873</v>
      </c>
      <c r="D126" s="2">
        <f t="shared" si="3"/>
        <v>0.97811872906386943</v>
      </c>
    </row>
    <row r="127" spans="2:4" x14ac:dyDescent="0.25">
      <c r="B127" s="2">
        <v>0.89</v>
      </c>
      <c r="C127" s="2">
        <f t="shared" si="4"/>
        <v>0.97089947089947093</v>
      </c>
      <c r="D127" s="2">
        <f t="shared" si="3"/>
        <v>0.98015969426592253</v>
      </c>
    </row>
    <row r="128" spans="2:4" x14ac:dyDescent="0.25">
      <c r="B128" s="2">
        <v>0.9</v>
      </c>
      <c r="C128" s="2">
        <f t="shared" si="4"/>
        <v>0.97368421052631582</v>
      </c>
      <c r="D128" s="2">
        <f t="shared" si="3"/>
        <v>0.98201379003790845</v>
      </c>
    </row>
    <row r="129" spans="2:4" x14ac:dyDescent="0.25">
      <c r="B129" s="2">
        <v>0.91</v>
      </c>
      <c r="C129" s="2">
        <f t="shared" si="4"/>
        <v>0.97643979057591623</v>
      </c>
      <c r="D129" s="2">
        <f t="shared" si="3"/>
        <v>0.9836975006285591</v>
      </c>
    </row>
    <row r="130" spans="2:4" x14ac:dyDescent="0.25">
      <c r="B130" s="2">
        <v>0.92</v>
      </c>
      <c r="C130" s="2">
        <f t="shared" si="4"/>
        <v>0.97916666666666663</v>
      </c>
      <c r="D130" s="2">
        <f t="shared" si="3"/>
        <v>0.98522596830672693</v>
      </c>
    </row>
    <row r="131" spans="2:4" x14ac:dyDescent="0.25">
      <c r="B131" s="2">
        <v>0.93</v>
      </c>
      <c r="C131" s="2">
        <f t="shared" si="4"/>
        <v>0.98186528497409331</v>
      </c>
      <c r="D131" s="2">
        <f t="shared" si="3"/>
        <v>0.98661308217233512</v>
      </c>
    </row>
    <row r="132" spans="2:4" x14ac:dyDescent="0.25">
      <c r="B132" s="2">
        <v>0.94000000000000006</v>
      </c>
      <c r="C132" s="2">
        <f t="shared" si="4"/>
        <v>0.98453608247422675</v>
      </c>
      <c r="D132" s="2">
        <f t="shared" si="3"/>
        <v>0.98787156501572571</v>
      </c>
    </row>
    <row r="133" spans="2:4" x14ac:dyDescent="0.25">
      <c r="B133" s="2">
        <v>0.95000000000000007</v>
      </c>
      <c r="C133" s="2">
        <f t="shared" si="4"/>
        <v>0.98717948717948723</v>
      </c>
      <c r="D133" s="2">
        <f t="shared" si="3"/>
        <v>0.98901305736940681</v>
      </c>
    </row>
    <row r="134" spans="2:4" x14ac:dyDescent="0.25">
      <c r="B134" s="2">
        <v>0.96</v>
      </c>
      <c r="C134" s="2">
        <f t="shared" si="4"/>
        <v>0.98979591836734693</v>
      </c>
      <c r="D134" s="2">
        <f t="shared" si="3"/>
        <v>0.99004819813309575</v>
      </c>
    </row>
    <row r="135" spans="2:4" x14ac:dyDescent="0.25">
      <c r="B135" s="2">
        <v>0.97</v>
      </c>
      <c r="C135" s="2">
        <f t="shared" si="4"/>
        <v>0.99238578680203049</v>
      </c>
      <c r="D135" s="2">
        <f t="shared" si="3"/>
        <v>0.99098670134715205</v>
      </c>
    </row>
    <row r="136" spans="2:4" x14ac:dyDescent="0.25">
      <c r="B136" s="2">
        <v>0.98</v>
      </c>
      <c r="C136" s="2">
        <f t="shared" si="4"/>
        <v>0.99494949494949492</v>
      </c>
      <c r="D136" s="2">
        <f t="shared" si="3"/>
        <v>0.99183742884684012</v>
      </c>
    </row>
    <row r="137" spans="2:4" x14ac:dyDescent="0.25">
      <c r="B137" s="2">
        <v>0.99</v>
      </c>
      <c r="C137" s="2">
        <f t="shared" si="4"/>
        <v>0.99748743718592969</v>
      </c>
      <c r="D137" s="2">
        <f t="shared" si="3"/>
        <v>0.99260845865571812</v>
      </c>
    </row>
    <row r="138" spans="2:4" x14ac:dyDescent="0.25">
      <c r="B138" s="2">
        <v>1</v>
      </c>
      <c r="C138" s="2">
        <f t="shared" si="4"/>
        <v>1</v>
      </c>
      <c r="D138" s="2">
        <f t="shared" si="3"/>
        <v>0.99330714907571527</v>
      </c>
    </row>
  </sheetData>
  <mergeCells count="5">
    <mergeCell ref="B29:C29"/>
    <mergeCell ref="B20:C20"/>
    <mergeCell ref="B21:C21"/>
    <mergeCell ref="B22:C22"/>
    <mergeCell ref="B27:C2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Hogskolan i Gavle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Svante Monie</dc:creator>
  <cp:lastModifiedBy>Svante Monie</cp:lastModifiedBy>
  <dcterms:created xsi:type="dcterms:W3CDTF">2024-04-25T13:24:31Z</dcterms:created>
  <dcterms:modified xsi:type="dcterms:W3CDTF">2025-01-16T14:41:55Z</dcterms:modified>
</cp:coreProperties>
</file>