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29a6accdda4e189/เอกสาร/"/>
    </mc:Choice>
  </mc:AlternateContent>
  <xr:revisionPtr revIDLastSave="273" documentId="8_{7F1A8B50-FA6F-4ED4-97E1-E02025463199}" xr6:coauthVersionLast="47" xr6:coauthVersionMax="47" xr10:uidLastSave="{096AC093-F02F-4961-8249-6763FC5B1177}"/>
  <bookViews>
    <workbookView xWindow="-108" yWindow="-108" windowWidth="23256" windowHeight="12456" activeTab="2" xr2:uid="{7231AAB0-2A1A-4731-A03B-24F7C0513C69}"/>
  </bookViews>
  <sheets>
    <sheet name="แผนก" sheetId="2" r:id="rId1"/>
    <sheet name="คะแนน" sheetId="1" r:id="rId2"/>
    <sheet name="รายรับ" sheetId="3" r:id="rId3"/>
    <sheet name="ใบเสร็จ" sheetId="4" r:id="rId4"/>
  </sheets>
  <definedNames>
    <definedName name="พลากร">ใบเสร็จ!$H$10:$J$21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3" i="2" l="1"/>
  <c r="H24" i="2"/>
  <c r="H22" i="2"/>
  <c r="H21" i="2"/>
  <c r="H20" i="2"/>
  <c r="H19" i="2"/>
  <c r="H18" i="2"/>
  <c r="H17" i="2"/>
  <c r="I4" i="2"/>
  <c r="I5" i="2"/>
  <c r="I6" i="2"/>
  <c r="I7" i="2"/>
  <c r="I8" i="2"/>
  <c r="I9" i="2"/>
  <c r="I10" i="2"/>
  <c r="I11" i="2"/>
  <c r="I12" i="2"/>
  <c r="I13" i="2"/>
  <c r="I14" i="2"/>
  <c r="I15" i="2"/>
  <c r="I3" i="2"/>
  <c r="H4" i="2"/>
  <c r="H5" i="2"/>
  <c r="H6" i="2"/>
  <c r="H7" i="2"/>
  <c r="H8" i="2"/>
  <c r="H9" i="2"/>
  <c r="H10" i="2"/>
  <c r="H11" i="2"/>
  <c r="H12" i="2"/>
  <c r="H13" i="2"/>
  <c r="H14" i="2"/>
  <c r="H15" i="2"/>
  <c r="H3" i="2"/>
  <c r="G4" i="2"/>
  <c r="G5" i="2"/>
  <c r="G6" i="2"/>
  <c r="G7" i="2"/>
  <c r="G8" i="2"/>
  <c r="G9" i="2"/>
  <c r="G10" i="2"/>
  <c r="G11" i="2"/>
  <c r="G12" i="2"/>
  <c r="G13" i="2"/>
  <c r="G14" i="2"/>
  <c r="G15" i="2"/>
  <c r="G3" i="2"/>
  <c r="F24" i="4"/>
  <c r="F25" i="4" s="1"/>
  <c r="C23" i="4"/>
  <c r="F23" i="4"/>
  <c r="F13" i="4"/>
  <c r="F14" i="4"/>
  <c r="F15" i="4"/>
  <c r="F16" i="4"/>
  <c r="F12" i="4"/>
  <c r="E13" i="4"/>
  <c r="E14" i="4"/>
  <c r="E15" i="4"/>
  <c r="E16" i="4"/>
  <c r="E12" i="4"/>
  <c r="A14" i="4"/>
  <c r="A15" i="4"/>
  <c r="A16" i="4"/>
  <c r="A17" i="4"/>
  <c r="A18" i="4"/>
  <c r="A19" i="4"/>
  <c r="A20" i="4"/>
  <c r="A21" i="4"/>
  <c r="A22" i="4"/>
  <c r="A13" i="4"/>
  <c r="A12" i="4"/>
  <c r="C13" i="4"/>
  <c r="C14" i="4"/>
  <c r="C15" i="4"/>
  <c r="C16" i="4"/>
  <c r="C17" i="4"/>
  <c r="C18" i="4"/>
  <c r="C19" i="4"/>
  <c r="C20" i="4"/>
  <c r="C21" i="4"/>
  <c r="C22" i="4"/>
  <c r="C12" i="4"/>
  <c r="F8" i="4"/>
  <c r="B3" i="3"/>
  <c r="B4" i="3"/>
  <c r="B5" i="3"/>
  <c r="B6" i="3"/>
  <c r="B7" i="3"/>
  <c r="B8" i="3"/>
  <c r="B9" i="3"/>
  <c r="B2" i="3"/>
  <c r="C3" i="3"/>
  <c r="C4" i="3"/>
  <c r="C5" i="3"/>
  <c r="C6" i="3"/>
  <c r="C7" i="3"/>
  <c r="C8" i="3"/>
  <c r="C9" i="3"/>
  <c r="C2" i="3"/>
  <c r="H3" i="3"/>
  <c r="H4" i="3"/>
  <c r="H5" i="3"/>
  <c r="H6" i="3"/>
  <c r="H7" i="3"/>
  <c r="H8" i="3"/>
  <c r="H9" i="3"/>
  <c r="H2" i="3"/>
  <c r="G3" i="3"/>
  <c r="G4" i="3"/>
  <c r="G5" i="3"/>
  <c r="G6" i="3"/>
  <c r="G7" i="3"/>
  <c r="G8" i="3"/>
  <c r="G9" i="3"/>
  <c r="G2" i="3"/>
  <c r="F5" i="2"/>
  <c r="F4" i="2"/>
  <c r="F6" i="2"/>
  <c r="F7" i="2"/>
  <c r="F8" i="2"/>
  <c r="F9" i="2"/>
  <c r="F10" i="2"/>
  <c r="F11" i="2"/>
  <c r="F12" i="2"/>
  <c r="F13" i="2"/>
  <c r="F14" i="2"/>
  <c r="F15" i="2"/>
  <c r="F3" i="2"/>
  <c r="D3" i="1"/>
  <c r="D4" i="1"/>
  <c r="C3" i="1"/>
  <c r="E3" i="1" s="1"/>
  <c r="C4" i="1"/>
  <c r="E4" i="1" s="1"/>
  <c r="C5" i="1"/>
  <c r="D5" i="1" s="1"/>
  <c r="C6" i="1"/>
  <c r="D6" i="1" s="1"/>
  <c r="C7" i="1"/>
  <c r="D7" i="1" s="1"/>
  <c r="C2" i="1"/>
  <c r="D2" i="1" s="1"/>
  <c r="E2" i="1" l="1"/>
  <c r="E7" i="1"/>
  <c r="E6" i="1"/>
  <c r="E5" i="1"/>
</calcChain>
</file>

<file path=xl/sharedStrings.xml><?xml version="1.0" encoding="utf-8"?>
<sst xmlns="http://schemas.openxmlformats.org/spreadsheetml/2006/main" count="153" uniqueCount="118">
  <si>
    <t>ชื่อ</t>
  </si>
  <si>
    <t>คะแนน</t>
  </si>
  <si>
    <t>เกรด</t>
  </si>
  <si>
    <t>สถานะ</t>
  </si>
  <si>
    <t>ผลสรุป</t>
  </si>
  <si>
    <t>นางยุพิน เพียงใจ</t>
  </si>
  <si>
    <t>น.ส.วาสนา บุญส่ง</t>
  </si>
  <si>
    <t>น.ส.นฤมล กุศลศิริ</t>
  </si>
  <si>
    <t>นายสันติ นิมิตรใหม่</t>
  </si>
  <si>
    <t>นายพิชัย โพธิ</t>
  </si>
  <si>
    <t>นายมนัส กิตติเดช</t>
  </si>
  <si>
    <t>รหัส</t>
  </si>
  <si>
    <t>ชื่อ-สกุล</t>
  </si>
  <si>
    <t>เพศ</t>
  </si>
  <si>
    <t>ชั้นปี</t>
  </si>
  <si>
    <t>แผนก</t>
  </si>
  <si>
    <t>นายวรกันต์</t>
  </si>
  <si>
    <t>นางสาวจันทร์ที</t>
  </si>
  <si>
    <t>นายสิทธิโชค</t>
  </si>
  <si>
    <t>นายวายุ</t>
  </si>
  <si>
    <t>นายบอล</t>
  </si>
  <si>
    <t>นายกชกร</t>
  </si>
  <si>
    <t>นายกิตติชัย</t>
  </si>
  <si>
    <t>นายชัยศักดิ์</t>
  </si>
  <si>
    <t>นางสาวอังคณา</t>
  </si>
  <si>
    <t>นายธนาศักดิ์</t>
  </si>
  <si>
    <t>นายรพีพัฒน์</t>
  </si>
  <si>
    <t>นางสาวชมพู่</t>
  </si>
  <si>
    <t>นายอภินันท์</t>
  </si>
  <si>
    <t>เง็กลี้</t>
  </si>
  <si>
    <t>เว้ด</t>
  </si>
  <si>
    <t>ชำนาญช่าง</t>
  </si>
  <si>
    <t>ทั่งทอง</t>
  </si>
  <si>
    <t>สิ่ม</t>
  </si>
  <si>
    <t>แปยอ</t>
  </si>
  <si>
    <t>ศรีชาติ</t>
  </si>
  <si>
    <t>วาจาสิทธิ์</t>
  </si>
  <si>
    <t>ไชยช่วย</t>
  </si>
  <si>
    <t>กูลนรา</t>
  </si>
  <si>
    <t>ลัดดาโชติ</t>
  </si>
  <si>
    <t>ปุนการี</t>
  </si>
  <si>
    <t>ศิริรัตนาการณ์</t>
  </si>
  <si>
    <t>ลำดับ</t>
  </si>
  <si>
    <t>อายุ</t>
  </si>
  <si>
    <t>ตำแหน่ง</t>
  </si>
  <si>
    <t>เงินเดือน</t>
  </si>
  <si>
    <t>ภาษี</t>
  </si>
  <si>
    <t>รายรับสุทธิ</t>
  </si>
  <si>
    <t>A001</t>
  </si>
  <si>
    <t>A002</t>
  </si>
  <si>
    <t>A003</t>
  </si>
  <si>
    <t>A004</t>
  </si>
  <si>
    <t>A005</t>
  </si>
  <si>
    <t>A006</t>
  </si>
  <si>
    <t>A007</t>
  </si>
  <si>
    <t>A008</t>
  </si>
  <si>
    <t>น.ส.วันเพ็ญ เหมือนบุญ</t>
  </si>
  <si>
    <t>น.ส.รัชนี สีแสงใส</t>
  </si>
  <si>
    <t>นางชุติมา สามัคคีย์</t>
  </si>
  <si>
    <t>นายเจริญ เพลินสุดตา</t>
  </si>
  <si>
    <t>นางปนัดดา เรืองแสงผ่อง</t>
  </si>
  <si>
    <t>นายอำนาจ ปัญญาดี</t>
  </si>
  <si>
    <t>น.ส.สุดา มั่งมีสุข</t>
  </si>
  <si>
    <t>น.ส.ศิริพร อำไพผ่อง</t>
  </si>
  <si>
    <t>ญ</t>
  </si>
  <si>
    <t>ช</t>
  </si>
  <si>
    <t>บัญชี</t>
  </si>
  <si>
    <t>ธุรการ</t>
  </si>
  <si>
    <t>การตลาด</t>
  </si>
  <si>
    <t>ประชาสัมพันธ์</t>
  </si>
  <si>
    <t>เลขประจำตัวผู้เสียภาษี 3336571124535</t>
  </si>
  <si>
    <t>ใบส่งสินค้า</t>
  </si>
  <si>
    <t>ชื่อลุกค้า</t>
  </si>
  <si>
    <t>เลขที่</t>
  </si>
  <si>
    <t>00001</t>
  </si>
  <si>
    <t>วันที่</t>
  </si>
  <si>
    <t>คุณพลากร แพทย์นุเคราะห์</t>
  </si>
  <si>
    <t>56 หมู่ 1 ต.วังตะเคียน อ.เขาสมิง จ.ตราด</t>
  </si>
  <si>
    <t>รายการ</t>
  </si>
  <si>
    <t>จำนวน</t>
  </si>
  <si>
    <t>ราคาต่อหน่วย</t>
  </si>
  <si>
    <t>จำนวนเงิน</t>
  </si>
  <si>
    <t>บริษัท สำนักพิมพ์อ่านง่ายกำไรงาม จำกัด</t>
  </si>
  <si>
    <t>87/122 ถนน เทศบาล ตำบล วังกระแจะ</t>
  </si>
  <si>
    <t>อำเภอเมืองตราด จังหวัดตราด 23000</t>
  </si>
  <si>
    <t>ตัวอักษร</t>
  </si>
  <si>
    <t>รวมเงิน</t>
  </si>
  <si>
    <t>ราคาเฉพาะสินค้า</t>
  </si>
  <si>
    <t>รายการสินค้า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</si>
  <si>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</si>
  <si>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</si>
  <si>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</si>
  <si>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</si>
  <si>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</si>
  <si>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</si>
  <si>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</si>
  <si>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</si>
  <si>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</si>
  <si>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</si>
  <si>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</si>
  <si>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</si>
  <si>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ปากกาเขียนแบบ</t>
  </si>
  <si>
    <t>ไม้บรรทัดเหล็ก</t>
  </si>
  <si>
    <t>ยางลบดินสอ</t>
  </si>
  <si>
    <t>สมุดปกอ่อน</t>
  </si>
  <si>
    <t>แฟ้มแข็ง</t>
  </si>
  <si>
    <t>น้ำยาลบคำผิด</t>
  </si>
  <si>
    <t>ปากกาลูกลื่น</t>
  </si>
  <si>
    <t>ดินสอ 6B</t>
  </si>
  <si>
    <t>กระดาษถ่ายเอกสาร</t>
  </si>
  <si>
    <t>กรรไกร</t>
  </si>
  <si>
    <t>ที่เย็บกระดาษ</t>
  </si>
  <si>
    <t>ลวดเสียบกระดาษ</t>
  </si>
  <si>
    <t>ชาย</t>
  </si>
  <si>
    <t>หญิง</t>
  </si>
  <si>
    <t>ชย.</t>
  </si>
  <si>
    <t>ชอ.</t>
  </si>
  <si>
    <t>กร.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</si>
</sst>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88" formatCode="[$-107041E]d\ mmm\ yy;@"/>
  </numFmts>
  <fonts count="5" x14ac:knownFonts="1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1"/>
      <color theme="1"/>
      <name val="Tahoma"/>
      <family val="2"/>
      <charset val="222"/>
      <scheme val="minor"/>
    </font>
    <font>
      <sz val="8"/>
      <name val="Tahoma"/>
      <family val="2"/>
      <charset val="22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textRotation="90"/>
    </xf>
    <xf numFmtId="0" fontId="2" fillId="0" borderId="0" xfId="0" applyFont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2" borderId="1" xfId="0" applyFont="1" applyFill="1" applyBorder="1"/>
    <xf numFmtId="43" fontId="1" fillId="0" borderId="1" xfId="1" applyFont="1" applyBorder="1"/>
    <xf numFmtId="43" fontId="1" fillId="0" borderId="1" xfId="0" applyNumberFormat="1" applyFont="1" applyBorder="1"/>
    <xf numFmtId="0" fontId="2" fillId="0" borderId="0" xfId="0" applyFont="1" applyAlignment="1">
      <alignment horizontal="center"/>
    </xf>
    <xf numFmtId="0" fontId="2" fillId="0" borderId="1" xfId="0" quotePrefix="1" applyFont="1" applyBorder="1"/>
    <xf numFmtId="0" fontId="2" fillId="0" borderId="8" xfId="0" applyFont="1" applyBorder="1" applyAlignment="1">
      <alignment horizontal="left"/>
    </xf>
    <xf numFmtId="188" fontId="2" fillId="0" borderId="1" xfId="0" applyNumberFormat="1" applyFont="1" applyBorder="1"/>
    <xf numFmtId="0" fontId="2" fillId="3" borderId="0" xfId="0" applyFont="1" applyFill="1"/>
    <xf numFmtId="43" fontId="2" fillId="3" borderId="0" xfId="1" applyFont="1" applyFill="1"/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9" fontId="2" fillId="0" borderId="0" xfId="0" applyNumberFormat="1" applyFont="1"/>
    <xf numFmtId="2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</cellXfs>
  <cellStyles count="2">
    <cellStyle name="จุลภาค" xfId="1" builtinId="3"/>
    <cellStyle name="ปกติ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PSK"/>
        <family val="2"/>
        <scheme val="none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PSK"/>
        <family val="2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PSK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PSK"/>
        <family val="2"/>
        <scheme val="none"/>
      </font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PSK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PSK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PSK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PSK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PSK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PSK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PSK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306E98-D579-4F15-8198-A2309FF4471A}" name="Table1" displayName="Table1" ref="A1:E7" totalsRowShown="0" headerRowDxfId="13" dataDxfId="12">
  <autoFilter ref="A1:E7" xr:uid="{0D306E98-D579-4F15-8198-A2309FF4471A}">
    <filterColumn colId="2">
      <filters>
        <filter val="A"/>
      </filters>
    </filterColumn>
  </autoFilter>
  <tableColumns count="5">
    <tableColumn id="1" xr3:uid="{37713D82-CA25-492D-B251-4391BBD96388}" name="ชื่อ" dataDxfId="11"/>
    <tableColumn id="2" xr3:uid="{36F1269C-1A79-425E-A477-5B8AA150107A}" name="คะแนน" dataDxfId="10"/>
    <tableColumn id="3" xr3:uid="{71FF1B8A-E25D-44FA-9D3A-8C8FA6464D81}" name="เกรด" dataDxfId="9">
      <calculatedColumnFormula>IF(B2&lt;50,"F",IF(B2&lt;60,"D",IF(B2&lt;70,"C",IF(B2&lt;80,"B","A"))))</calculatedColumnFormula>
    </tableColumn>
    <tableColumn id="4" xr3:uid="{B4EC8FAC-07BF-44C9-9FF7-4EEBDEBC4118}" name="สถานะ" dataDxfId="8">
      <calculatedColumnFormula>IF(C2="F","ไม่ผ่าน","ผ่าน")</calculatedColumnFormula>
    </tableColumn>
    <tableColumn id="5" xr3:uid="{3D6563BB-1751-4A6C-915C-2ECE6777ABF3}" name="ผลสรุป" dataDxfId="7">
      <calculatedColumnFormula>IF(C2="F","ควรปรับปรุง",IF(C2="D","พอใช้",IF(C2="C","ปานกลาง",IF(C2="B","ดี",IF(C2="A","ดีมาก")))))</calculatedColumnFormula>
    </tableColumn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05A88E-8A1E-4D9A-90AD-75E18D61E1BF}" name="Table4" displayName="Table4" ref="J1:L9" totalsRowShown="0" headerRowDxfId="0" headerRowBorderDxfId="5" tableBorderDxfId="6" totalsRowBorderDxfId="4">
  <autoFilter ref="J1:L9" xr:uid="{0D05A88E-8A1E-4D9A-90AD-75E18D61E1BF}"/>
  <tableColumns count="3">
    <tableColumn id="1" xr3:uid="{4630079F-4144-4E19-8563-C0E3D08C0079}" name="รหัส" dataDxfId="3"/>
    <tableColumn id="2" xr3:uid="{6F9BC86A-5A39-4E48-A813-B73B2E6A1A25}" name="ชื่อ-สกุล" dataDxfId="2"/>
    <tableColumn id="3" xr3:uid="{BFFED570-475C-4F20-B118-2345E64011E9}" name="เพศ" dataDxfId="1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F2E72-E59B-4D9C-9B63-8E7CA6D5AD0F}">
  <dimension ref="B1:I24"/>
  <sheetViews>
    <sheetView topLeftCell="C1" workbookViewId="0">
      <selection activeCell="H22" sqref="H22:H24"/>
    </sheetView>
  </sheetViews>
  <sheetFormatPr defaultColWidth="17.5" defaultRowHeight="21" x14ac:dyDescent="0.4"/>
  <cols>
    <col min="1" max="1" width="7.19921875" style="3" customWidth="1"/>
    <col min="2" max="2" width="4.796875" style="3" customWidth="1"/>
    <col min="3" max="3" width="13.69921875" style="3" customWidth="1"/>
    <col min="4" max="5" width="14.3984375" style="3" hidden="1" customWidth="1"/>
    <col min="6" max="6" width="29.296875" style="3" customWidth="1"/>
    <col min="7" max="16384" width="17.5" style="3"/>
  </cols>
  <sheetData>
    <row r="1" spans="2:9" ht="13.8" customHeight="1" x14ac:dyDescent="0.4"/>
    <row r="2" spans="2:9" ht="42.6" customHeight="1" x14ac:dyDescent="0.4">
      <c r="B2" s="4" t="s">
        <v>42</v>
      </c>
      <c r="C2" s="5" t="s">
        <v>11</v>
      </c>
      <c r="F2" s="5" t="s">
        <v>12</v>
      </c>
      <c r="G2" s="5" t="s">
        <v>13</v>
      </c>
      <c r="H2" s="5" t="s">
        <v>14</v>
      </c>
      <c r="I2" s="5" t="s">
        <v>15</v>
      </c>
    </row>
    <row r="3" spans="2:9" x14ac:dyDescent="0.4">
      <c r="B3" s="3">
        <v>1</v>
      </c>
      <c r="C3" s="3">
        <v>62201010072</v>
      </c>
      <c r="D3" s="3" t="s">
        <v>16</v>
      </c>
      <c r="E3" s="3" t="s">
        <v>29</v>
      </c>
      <c r="F3" s="3" t="str">
        <f>D3&amp;"   "&amp;E3</f>
        <v>นายวรกันต์   เง็กลี้</v>
      </c>
      <c r="G3" s="3" t="str">
        <f>IF(LEFT(F3,3)="นาย","ชาย","หญิง")</f>
        <v>ชาย</v>
      </c>
      <c r="H3" s="28">
        <f>IF(LEFT(C3,2)="63",1,IF(LEFT(C3,2)="62",2,3))</f>
        <v>2</v>
      </c>
      <c r="I3" s="28" t="str">
        <f>IF(RIGHT(LEFT(C3,7),3)="101","ชย.",IF(RIGHT(LEFT(C3,7),3)="105","ชอ.","กร."))</f>
        <v>ชย.</v>
      </c>
    </row>
    <row r="4" spans="2:9" x14ac:dyDescent="0.4">
      <c r="B4" s="3">
        <v>2</v>
      </c>
      <c r="C4" s="3">
        <v>63207010007</v>
      </c>
      <c r="D4" s="3" t="s">
        <v>17</v>
      </c>
      <c r="E4" s="3" t="s">
        <v>30</v>
      </c>
      <c r="F4" s="3" t="str">
        <f t="shared" ref="F4:F15" si="0">D4&amp;"   "&amp;E4</f>
        <v>นางสาวจันทร์ที   เว้ด</v>
      </c>
      <c r="G4" s="3" t="str">
        <f t="shared" ref="G4:G15" si="1">IF(LEFT(F4,3)="นาย","ชาย","หญิง")</f>
        <v>หญิง</v>
      </c>
      <c r="H4" s="28">
        <f t="shared" ref="H4:H15" si="2">IF(LEFT(C4,2)="63",1,IF(LEFT(C4,2)="62",2,3))</f>
        <v>1</v>
      </c>
      <c r="I4" s="28" t="str">
        <f t="shared" ref="I4:I15" si="3">IF(RIGHT(LEFT(C4,7),3)="101","ชย.",IF(RIGHT(LEFT(C4,7),3)="105","ชอ.","กร."))</f>
        <v>กร.</v>
      </c>
    </row>
    <row r="5" spans="2:9" x14ac:dyDescent="0.4">
      <c r="B5" s="3">
        <v>3</v>
      </c>
      <c r="C5" s="3">
        <v>63201050027</v>
      </c>
      <c r="D5" s="3" t="s">
        <v>18</v>
      </c>
      <c r="E5" s="3" t="s">
        <v>31</v>
      </c>
      <c r="F5" s="3" t="str">
        <f>D5&amp;"   "&amp;E5</f>
        <v>นายสิทธิโชค   ชำนาญช่าง</v>
      </c>
      <c r="G5" s="3" t="str">
        <f t="shared" si="1"/>
        <v>ชาย</v>
      </c>
      <c r="H5" s="28">
        <f t="shared" si="2"/>
        <v>1</v>
      </c>
      <c r="I5" s="28" t="str">
        <f t="shared" si="3"/>
        <v>ชอ.</v>
      </c>
    </row>
    <row r="6" spans="2:9" x14ac:dyDescent="0.4">
      <c r="B6" s="3">
        <v>4</v>
      </c>
      <c r="C6" s="3">
        <v>62201010078</v>
      </c>
      <c r="D6" s="3" t="s">
        <v>19</v>
      </c>
      <c r="E6" s="3" t="s">
        <v>32</v>
      </c>
      <c r="F6" s="3" t="str">
        <f t="shared" si="0"/>
        <v>นายวายุ   ทั่งทอง</v>
      </c>
      <c r="G6" s="3" t="str">
        <f t="shared" si="1"/>
        <v>ชาย</v>
      </c>
      <c r="H6" s="28">
        <f t="shared" si="2"/>
        <v>2</v>
      </c>
      <c r="I6" s="28" t="str">
        <f t="shared" si="3"/>
        <v>ชย.</v>
      </c>
    </row>
    <row r="7" spans="2:9" x14ac:dyDescent="0.4">
      <c r="B7" s="3">
        <v>5</v>
      </c>
      <c r="C7" s="3">
        <v>63201050012</v>
      </c>
      <c r="D7" s="3" t="s">
        <v>20</v>
      </c>
      <c r="E7" s="3" t="s">
        <v>33</v>
      </c>
      <c r="F7" s="3" t="str">
        <f t="shared" si="0"/>
        <v>นายบอล   สิ่ม</v>
      </c>
      <c r="G7" s="3" t="str">
        <f t="shared" si="1"/>
        <v>ชาย</v>
      </c>
      <c r="H7" s="28">
        <f t="shared" si="2"/>
        <v>1</v>
      </c>
      <c r="I7" s="28" t="str">
        <f t="shared" si="3"/>
        <v>ชอ.</v>
      </c>
    </row>
    <row r="8" spans="2:9" x14ac:dyDescent="0.4">
      <c r="B8" s="3">
        <v>6</v>
      </c>
      <c r="C8" s="3">
        <v>62201010107</v>
      </c>
      <c r="D8" s="3" t="s">
        <v>21</v>
      </c>
      <c r="E8" s="3" t="s">
        <v>34</v>
      </c>
      <c r="F8" s="3" t="str">
        <f t="shared" si="0"/>
        <v>นายกชกร   แปยอ</v>
      </c>
      <c r="G8" s="3" t="str">
        <f t="shared" si="1"/>
        <v>ชาย</v>
      </c>
      <c r="H8" s="28">
        <f t="shared" si="2"/>
        <v>2</v>
      </c>
      <c r="I8" s="28" t="str">
        <f t="shared" si="3"/>
        <v>ชย.</v>
      </c>
    </row>
    <row r="9" spans="2:9" x14ac:dyDescent="0.4">
      <c r="B9" s="3">
        <v>7</v>
      </c>
      <c r="C9" s="3">
        <v>62201010003</v>
      </c>
      <c r="D9" s="3" t="s">
        <v>22</v>
      </c>
      <c r="E9" s="3" t="s">
        <v>35</v>
      </c>
      <c r="F9" s="3" t="str">
        <f t="shared" si="0"/>
        <v>นายกิตติชัย   ศรีชาติ</v>
      </c>
      <c r="G9" s="3" t="str">
        <f t="shared" si="1"/>
        <v>ชาย</v>
      </c>
      <c r="H9" s="28">
        <f t="shared" si="2"/>
        <v>2</v>
      </c>
      <c r="I9" s="28" t="str">
        <f t="shared" si="3"/>
        <v>ชย.</v>
      </c>
    </row>
    <row r="10" spans="2:9" x14ac:dyDescent="0.4">
      <c r="B10" s="3">
        <v>8</v>
      </c>
      <c r="C10" s="3">
        <v>62201010018</v>
      </c>
      <c r="D10" s="3" t="s">
        <v>23</v>
      </c>
      <c r="E10" s="3" t="s">
        <v>36</v>
      </c>
      <c r="F10" s="3" t="str">
        <f t="shared" si="0"/>
        <v>นายชัยศักดิ์   วาจาสิทธิ์</v>
      </c>
      <c r="G10" s="3" t="str">
        <f t="shared" si="1"/>
        <v>ชาย</v>
      </c>
      <c r="H10" s="28">
        <f t="shared" si="2"/>
        <v>2</v>
      </c>
      <c r="I10" s="28" t="str">
        <f t="shared" si="3"/>
        <v>ชย.</v>
      </c>
    </row>
    <row r="11" spans="2:9" x14ac:dyDescent="0.4">
      <c r="B11" s="3">
        <v>9</v>
      </c>
      <c r="C11" s="3">
        <v>63201050033</v>
      </c>
      <c r="D11" s="3" t="s">
        <v>24</v>
      </c>
      <c r="E11" s="3" t="s">
        <v>37</v>
      </c>
      <c r="F11" s="3" t="str">
        <f t="shared" si="0"/>
        <v>นางสาวอังคณา   ไชยช่วย</v>
      </c>
      <c r="G11" s="3" t="str">
        <f t="shared" si="1"/>
        <v>หญิง</v>
      </c>
      <c r="H11" s="28">
        <f t="shared" si="2"/>
        <v>1</v>
      </c>
      <c r="I11" s="28" t="str">
        <f t="shared" si="3"/>
        <v>ชอ.</v>
      </c>
    </row>
    <row r="12" spans="2:9" x14ac:dyDescent="0.4">
      <c r="B12" s="3">
        <v>10</v>
      </c>
      <c r="C12" s="3">
        <v>62201010038</v>
      </c>
      <c r="D12" s="3" t="s">
        <v>25</v>
      </c>
      <c r="E12" s="3" t="s">
        <v>38</v>
      </c>
      <c r="F12" s="3" t="str">
        <f t="shared" si="0"/>
        <v>นายธนาศักดิ์   กูลนรา</v>
      </c>
      <c r="G12" s="3" t="str">
        <f t="shared" si="1"/>
        <v>ชาย</v>
      </c>
      <c r="H12" s="28">
        <f t="shared" si="2"/>
        <v>2</v>
      </c>
      <c r="I12" s="28" t="str">
        <f t="shared" si="3"/>
        <v>ชย.</v>
      </c>
    </row>
    <row r="13" spans="2:9" x14ac:dyDescent="0.4">
      <c r="B13" s="3">
        <v>11</v>
      </c>
      <c r="C13" s="3">
        <v>63201050019</v>
      </c>
      <c r="D13" s="3" t="s">
        <v>26</v>
      </c>
      <c r="E13" s="3" t="s">
        <v>39</v>
      </c>
      <c r="F13" s="3" t="str">
        <f t="shared" si="0"/>
        <v>นายรพีพัฒน์   ลัดดาโชติ</v>
      </c>
      <c r="G13" s="3" t="str">
        <f t="shared" si="1"/>
        <v>ชาย</v>
      </c>
      <c r="H13" s="28">
        <f t="shared" si="2"/>
        <v>1</v>
      </c>
      <c r="I13" s="28" t="str">
        <f t="shared" si="3"/>
        <v>ชอ.</v>
      </c>
    </row>
    <row r="14" spans="2:9" x14ac:dyDescent="0.4">
      <c r="B14" s="3">
        <v>12</v>
      </c>
      <c r="C14" s="3">
        <v>63207010009</v>
      </c>
      <c r="D14" s="3" t="s">
        <v>27</v>
      </c>
      <c r="E14" s="3" t="s">
        <v>40</v>
      </c>
      <c r="F14" s="3" t="str">
        <f t="shared" si="0"/>
        <v>นางสาวชมพู่   ปุนการี</v>
      </c>
      <c r="G14" s="3" t="str">
        <f t="shared" si="1"/>
        <v>หญิง</v>
      </c>
      <c r="H14" s="28">
        <f t="shared" si="2"/>
        <v>1</v>
      </c>
      <c r="I14" s="28" t="str">
        <f t="shared" si="3"/>
        <v>กร.</v>
      </c>
    </row>
    <row r="15" spans="2:9" x14ac:dyDescent="0.4">
      <c r="B15" s="3">
        <v>13</v>
      </c>
      <c r="C15" s="3">
        <v>62201010094</v>
      </c>
      <c r="D15" s="3" t="s">
        <v>28</v>
      </c>
      <c r="E15" s="3" t="s">
        <v>41</v>
      </c>
      <c r="F15" s="3" t="str">
        <f t="shared" si="0"/>
        <v>นายอภินันท์   ศิริรัตนาการณ์</v>
      </c>
      <c r="G15" s="3" t="str">
        <f t="shared" si="1"/>
        <v>ชาย</v>
      </c>
      <c r="H15" s="28">
        <f t="shared" si="2"/>
        <v>2</v>
      </c>
      <c r="I15" s="28" t="str">
        <f t="shared" si="3"/>
        <v>ชย.</v>
      </c>
    </row>
    <row r="17" spans="6:8" x14ac:dyDescent="0.4">
      <c r="F17" s="3" t="s">
        <v>13</v>
      </c>
      <c r="G17" s="3" t="s">
        <v>113</v>
      </c>
      <c r="H17" s="28">
        <f>COUNTIF(G$3:G$15,G17)</f>
        <v>10</v>
      </c>
    </row>
    <row r="18" spans="6:8" x14ac:dyDescent="0.4">
      <c r="G18" s="3" t="s">
        <v>114</v>
      </c>
      <c r="H18" s="28">
        <f>COUNTIF(G$3:G$15,G18)</f>
        <v>3</v>
      </c>
    </row>
    <row r="19" spans="6:8" x14ac:dyDescent="0.4">
      <c r="F19" s="3" t="s">
        <v>14</v>
      </c>
      <c r="G19" s="28">
        <v>1</v>
      </c>
      <c r="H19" s="28">
        <f>COUNTIF(H$3:H$15,G19)</f>
        <v>6</v>
      </c>
    </row>
    <row r="20" spans="6:8" x14ac:dyDescent="0.4">
      <c r="G20" s="28">
        <v>2</v>
      </c>
      <c r="H20" s="28">
        <f t="shared" ref="H20:H21" si="4">COUNTIF(H$3:H$15,G20)</f>
        <v>7</v>
      </c>
    </row>
    <row r="21" spans="6:8" x14ac:dyDescent="0.4">
      <c r="G21" s="28">
        <v>3</v>
      </c>
      <c r="H21" s="28">
        <f>COUNTIF(H$3:H$15,G21)</f>
        <v>0</v>
      </c>
    </row>
    <row r="22" spans="6:8" x14ac:dyDescent="0.4">
      <c r="F22" s="3" t="s">
        <v>15</v>
      </c>
      <c r="G22" s="3" t="s">
        <v>115</v>
      </c>
      <c r="H22" s="28">
        <f>COUNTIF(I$3:I$15,G22)</f>
        <v>7</v>
      </c>
    </row>
    <row r="23" spans="6:8" x14ac:dyDescent="0.4">
      <c r="G23" s="3" t="s">
        <v>116</v>
      </c>
      <c r="H23" s="28">
        <f t="shared" ref="H23:H24" si="5">COUNTIF(I$3:I$15,G23)</f>
        <v>4</v>
      </c>
    </row>
    <row r="24" spans="6:8" x14ac:dyDescent="0.4">
      <c r="G24" s="3" t="s">
        <v>117</v>
      </c>
      <c r="H24" s="28">
        <f t="shared" si="5"/>
        <v>2</v>
      </c>
    </row>
  </sheetData>
  <conditionalFormatting sqref="H17:H18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H19:H21">
    <cfRule type="iconSet" priority="2">
      <iconSet iconSet="3Flags">
        <cfvo type="percent" val="0"/>
        <cfvo type="percent" val="33"/>
        <cfvo type="percent" val="67"/>
      </iconSe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212A283A-D972-4D87-BFA7-DAACC09D01A2}">
            <x14:iconSet iconSet="5Boxes">
              <x14:cfvo type="percent">
                <xm:f>0</xm:f>
              </x14:cfvo>
              <x14:cfvo type="percent">
                <xm:f>20</xm:f>
              </x14:cfvo>
              <x14:cfvo type="percent">
                <xm:f>40</xm:f>
              </x14:cfvo>
              <x14:cfvo type="percent">
                <xm:f>60</xm:f>
              </x14:cfvo>
              <x14:cfvo type="percent">
                <xm:f>80</xm:f>
              </x14:cfvo>
            </x14:iconSet>
          </x14:cfRule>
          <xm:sqref>H22:H24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AAECC-68F6-443B-8A4E-FE6C2DFE9CAE}">
  <dimension ref="A1:E7"/>
  <sheetViews>
    <sheetView workbookViewId="0">
      <selection activeCell="A9" sqref="A9"/>
    </sheetView>
  </sheetViews>
  <sheetFormatPr defaultColWidth="17.5" defaultRowHeight="21" x14ac:dyDescent="0.4"/>
  <cols>
    <col min="1" max="1" width="26.19921875" style="1" customWidth="1"/>
    <col min="2" max="2" width="11.09765625" style="1" customWidth="1"/>
    <col min="3" max="3" width="11" style="1" customWidth="1"/>
    <col min="4" max="16384" width="17.5" style="1"/>
  </cols>
  <sheetData>
    <row r="1" spans="1:5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hidden="1" x14ac:dyDescent="0.4">
      <c r="A2" s="1" t="s">
        <v>5</v>
      </c>
      <c r="B2" s="1">
        <v>50</v>
      </c>
      <c r="C2" s="1" t="str">
        <f>IF(B2&lt;50,"F",IF(B2&lt;60,"D",IF(B2&lt;70,"C",IF(B2&lt;80,"B","A"))))</f>
        <v>D</v>
      </c>
      <c r="D2" s="1" t="str">
        <f>IF(C2="F","ไม่ผ่าน","ผ่าน")</f>
        <v>ผ่าน</v>
      </c>
      <c r="E2" s="1" t="str">
        <f>IF(C2="F","ควรปรับปรุง",IF(C2="D","พอใช้",IF(C2="C","ปานกลาง",IF(C2="B","ดี",IF(C2="A","ดีมาก")))))</f>
        <v>พอใช้</v>
      </c>
    </row>
    <row r="3" spans="1:5" hidden="1" x14ac:dyDescent="0.4">
      <c r="A3" s="1" t="s">
        <v>6</v>
      </c>
      <c r="B3" s="1">
        <v>49</v>
      </c>
      <c r="C3" s="1" t="str">
        <f t="shared" ref="C3:C7" si="0">IF(B3&lt;50,"F",IF(B3&lt;60,"D",IF(B3&lt;70,"C",IF(B3&lt;80,"B","A"))))</f>
        <v>F</v>
      </c>
      <c r="D3" s="1" t="str">
        <f t="shared" ref="D3:D7" si="1">IF(C3="F","ไม่ผ่าน","ผ่าน")</f>
        <v>ไม่ผ่าน</v>
      </c>
      <c r="E3" s="1" t="str">
        <f t="shared" ref="E3:E7" si="2">IF(C3="F","ควรปรับปรุง",IF(C3="D","พอใช้",IF(C3="C","ปานกลาง",IF(C3="B","ดี",IF(C3="A","ดีมาก")))))</f>
        <v>ควรปรับปรุง</v>
      </c>
    </row>
    <row r="4" spans="1:5" hidden="1" x14ac:dyDescent="0.4">
      <c r="A4" s="1" t="s">
        <v>7</v>
      </c>
      <c r="B4" s="1">
        <v>65</v>
      </c>
      <c r="C4" s="1" t="str">
        <f t="shared" si="0"/>
        <v>C</v>
      </c>
      <c r="D4" s="1" t="str">
        <f t="shared" si="1"/>
        <v>ผ่าน</v>
      </c>
      <c r="E4" s="1" t="str">
        <f t="shared" si="2"/>
        <v>ปานกลาง</v>
      </c>
    </row>
    <row r="5" spans="1:5" x14ac:dyDescent="0.4">
      <c r="A5" s="1" t="s">
        <v>8</v>
      </c>
      <c r="B5" s="1">
        <v>80</v>
      </c>
      <c r="C5" s="1" t="str">
        <f t="shared" si="0"/>
        <v>A</v>
      </c>
      <c r="D5" s="1" t="str">
        <f t="shared" si="1"/>
        <v>ผ่าน</v>
      </c>
      <c r="E5" s="1" t="str">
        <f t="shared" si="2"/>
        <v>ดีมาก</v>
      </c>
    </row>
    <row r="6" spans="1:5" hidden="1" x14ac:dyDescent="0.4">
      <c r="A6" s="1" t="s">
        <v>9</v>
      </c>
      <c r="B6" s="1">
        <v>77</v>
      </c>
      <c r="C6" s="1" t="str">
        <f t="shared" si="0"/>
        <v>B</v>
      </c>
      <c r="D6" s="1" t="str">
        <f t="shared" si="1"/>
        <v>ผ่าน</v>
      </c>
      <c r="E6" s="1" t="str">
        <f t="shared" si="2"/>
        <v>ดี</v>
      </c>
    </row>
    <row r="7" spans="1:5" hidden="1" x14ac:dyDescent="0.4">
      <c r="A7" s="1" t="s">
        <v>10</v>
      </c>
      <c r="B7" s="1">
        <v>68</v>
      </c>
      <c r="C7" s="1" t="str">
        <f t="shared" si="0"/>
        <v>C</v>
      </c>
      <c r="D7" s="1" t="str">
        <f t="shared" si="1"/>
        <v>ผ่าน</v>
      </c>
      <c r="E7" s="1" t="str">
        <f t="shared" si="2"/>
        <v>ปานกลาง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39C5-C40B-4920-930C-953E633BC159}">
  <dimension ref="A1:L9"/>
  <sheetViews>
    <sheetView tabSelected="1" workbookViewId="0">
      <selection activeCell="C10" sqref="C10"/>
    </sheetView>
  </sheetViews>
  <sheetFormatPr defaultColWidth="17.5" defaultRowHeight="21" x14ac:dyDescent="0.4"/>
  <cols>
    <col min="1" max="1" width="17.5" style="1"/>
    <col min="2" max="2" width="27.3984375" style="1" customWidth="1"/>
    <col min="3" max="16384" width="17.5" style="1"/>
  </cols>
  <sheetData>
    <row r="1" spans="1:12" x14ac:dyDescent="0.4">
      <c r="A1" s="6" t="s">
        <v>11</v>
      </c>
      <c r="B1" s="6" t="s">
        <v>12</v>
      </c>
      <c r="C1" s="6" t="s">
        <v>13</v>
      </c>
      <c r="D1" s="6" t="s">
        <v>43</v>
      </c>
      <c r="E1" s="6" t="s">
        <v>44</v>
      </c>
      <c r="F1" s="6" t="s">
        <v>45</v>
      </c>
      <c r="G1" s="6" t="s">
        <v>46</v>
      </c>
      <c r="H1" s="6" t="s">
        <v>47</v>
      </c>
      <c r="J1" s="7" t="s">
        <v>11</v>
      </c>
      <c r="K1" s="6" t="s">
        <v>12</v>
      </c>
      <c r="L1" s="8" t="s">
        <v>13</v>
      </c>
    </row>
    <row r="2" spans="1:12" x14ac:dyDescent="0.4">
      <c r="A2" s="6" t="s">
        <v>48</v>
      </c>
      <c r="B2" s="6" t="str">
        <f>VLOOKUP(A2,Table4[],2,FALSE)</f>
        <v>น.ส.วันเพ็ญ เหมือนบุญ</v>
      </c>
      <c r="C2" s="6" t="str">
        <f>VLOOKUP(A2,Table4[],3,FALSE)</f>
        <v>ญ</v>
      </c>
      <c r="D2" s="12"/>
      <c r="E2" s="6" t="s">
        <v>66</v>
      </c>
      <c r="F2" s="13">
        <v>11000</v>
      </c>
      <c r="G2" s="14">
        <f>F2*4%</f>
        <v>440</v>
      </c>
      <c r="H2" s="14">
        <f>F2-G2</f>
        <v>10560</v>
      </c>
      <c r="J2" s="7" t="s">
        <v>48</v>
      </c>
      <c r="K2" s="6" t="s">
        <v>56</v>
      </c>
      <c r="L2" s="8" t="s">
        <v>64</v>
      </c>
    </row>
    <row r="3" spans="1:12" x14ac:dyDescent="0.4">
      <c r="A3" s="6" t="s">
        <v>49</v>
      </c>
      <c r="B3" s="6" t="str">
        <f>VLOOKUP(A3,Table4[],2,FALSE)</f>
        <v>น.ส.รัชนี สีแสงใส</v>
      </c>
      <c r="C3" s="6" t="str">
        <f>VLOOKUP(A3,Table4[],3,FALSE)</f>
        <v>ญ</v>
      </c>
      <c r="D3" s="12"/>
      <c r="E3" s="6" t="s">
        <v>66</v>
      </c>
      <c r="F3" s="13">
        <v>8500</v>
      </c>
      <c r="G3" s="14">
        <f t="shared" ref="G3:G9" si="0">F3*4%</f>
        <v>340</v>
      </c>
      <c r="H3" s="14">
        <f t="shared" ref="H3:H9" si="1">F3-G3</f>
        <v>8160</v>
      </c>
      <c r="J3" s="7" t="s">
        <v>49</v>
      </c>
      <c r="K3" s="6" t="s">
        <v>57</v>
      </c>
      <c r="L3" s="8" t="s">
        <v>64</v>
      </c>
    </row>
    <row r="4" spans="1:12" x14ac:dyDescent="0.4">
      <c r="A4" s="6" t="s">
        <v>50</v>
      </c>
      <c r="B4" s="6" t="str">
        <f>VLOOKUP(A4,Table4[],2,FALSE)</f>
        <v>นางชุติมา สามัคคีย์</v>
      </c>
      <c r="C4" s="6" t="str">
        <f>VLOOKUP(A4,Table4[],3,FALSE)</f>
        <v>ญ</v>
      </c>
      <c r="D4" s="12"/>
      <c r="E4" s="6" t="s">
        <v>67</v>
      </c>
      <c r="F4" s="13">
        <v>8000</v>
      </c>
      <c r="G4" s="14">
        <f t="shared" si="0"/>
        <v>320</v>
      </c>
      <c r="H4" s="14">
        <f t="shared" si="1"/>
        <v>7680</v>
      </c>
      <c r="J4" s="7" t="s">
        <v>50</v>
      </c>
      <c r="K4" s="6" t="s">
        <v>58</v>
      </c>
      <c r="L4" s="8" t="s">
        <v>64</v>
      </c>
    </row>
    <row r="5" spans="1:12" x14ac:dyDescent="0.4">
      <c r="A5" s="6" t="s">
        <v>51</v>
      </c>
      <c r="B5" s="6" t="str">
        <f>VLOOKUP(A5,Table4[],2,FALSE)</f>
        <v>นายเจริญ เพลินสุดตา</v>
      </c>
      <c r="C5" s="6" t="str">
        <f>VLOOKUP(A5,Table4[],3,FALSE)</f>
        <v>ช</v>
      </c>
      <c r="D5" s="12"/>
      <c r="E5" s="6" t="s">
        <v>67</v>
      </c>
      <c r="F5" s="13">
        <v>7500</v>
      </c>
      <c r="G5" s="14">
        <f t="shared" si="0"/>
        <v>300</v>
      </c>
      <c r="H5" s="14">
        <f t="shared" si="1"/>
        <v>7200</v>
      </c>
      <c r="J5" s="7" t="s">
        <v>51</v>
      </c>
      <c r="K5" s="6" t="s">
        <v>59</v>
      </c>
      <c r="L5" s="8" t="s">
        <v>65</v>
      </c>
    </row>
    <row r="6" spans="1:12" x14ac:dyDescent="0.4">
      <c r="A6" s="6" t="s">
        <v>52</v>
      </c>
      <c r="B6" s="6" t="str">
        <f>VLOOKUP(A6,Table4[],2,FALSE)</f>
        <v>นางปนัดดา เรืองแสงผ่อง</v>
      </c>
      <c r="C6" s="6" t="str">
        <f>VLOOKUP(A6,Table4[],3,FALSE)</f>
        <v>ญ</v>
      </c>
      <c r="D6" s="12"/>
      <c r="E6" s="6" t="s">
        <v>68</v>
      </c>
      <c r="F6" s="13">
        <v>8200</v>
      </c>
      <c r="G6" s="14">
        <f t="shared" si="0"/>
        <v>328</v>
      </c>
      <c r="H6" s="14">
        <f t="shared" si="1"/>
        <v>7872</v>
      </c>
      <c r="J6" s="7" t="s">
        <v>52</v>
      </c>
      <c r="K6" s="6" t="s">
        <v>60</v>
      </c>
      <c r="L6" s="8" t="s">
        <v>64</v>
      </c>
    </row>
    <row r="7" spans="1:12" x14ac:dyDescent="0.4">
      <c r="A7" s="6" t="s">
        <v>53</v>
      </c>
      <c r="B7" s="6" t="str">
        <f>VLOOKUP(A7,Table4[],2,FALSE)</f>
        <v>นายอำนาจ ปัญญาดี</v>
      </c>
      <c r="C7" s="6" t="str">
        <f>VLOOKUP(A7,Table4[],3,FALSE)</f>
        <v>ช</v>
      </c>
      <c r="D7" s="12"/>
      <c r="E7" s="6" t="s">
        <v>68</v>
      </c>
      <c r="F7" s="13">
        <v>7500</v>
      </c>
      <c r="G7" s="14">
        <f t="shared" si="0"/>
        <v>300</v>
      </c>
      <c r="H7" s="14">
        <f t="shared" si="1"/>
        <v>7200</v>
      </c>
      <c r="J7" s="7" t="s">
        <v>53</v>
      </c>
      <c r="K7" s="6" t="s">
        <v>61</v>
      </c>
      <c r="L7" s="8" t="s">
        <v>65</v>
      </c>
    </row>
    <row r="8" spans="1:12" x14ac:dyDescent="0.4">
      <c r="A8" s="6" t="s">
        <v>54</v>
      </c>
      <c r="B8" s="6" t="str">
        <f>VLOOKUP(A8,Table4[],2,FALSE)</f>
        <v>น.ส.สุดา มั่งมีสุข</v>
      </c>
      <c r="C8" s="6" t="str">
        <f>VLOOKUP(A8,Table4[],3,FALSE)</f>
        <v>ญ</v>
      </c>
      <c r="D8" s="12"/>
      <c r="E8" s="6" t="s">
        <v>69</v>
      </c>
      <c r="F8" s="13">
        <v>7000</v>
      </c>
      <c r="G8" s="14">
        <f t="shared" si="0"/>
        <v>280</v>
      </c>
      <c r="H8" s="14">
        <f t="shared" si="1"/>
        <v>6720</v>
      </c>
      <c r="J8" s="7" t="s">
        <v>54</v>
      </c>
      <c r="K8" s="6" t="s">
        <v>62</v>
      </c>
      <c r="L8" s="8" t="s">
        <v>64</v>
      </c>
    </row>
    <row r="9" spans="1:12" x14ac:dyDescent="0.4">
      <c r="A9" s="6" t="s">
        <v>55</v>
      </c>
      <c r="B9" s="6" t="str">
        <f>VLOOKUP(A9,Table4[],2,FALSE)</f>
        <v>น.ส.ศิริพร อำไพผ่อง</v>
      </c>
      <c r="C9" s="6" t="str">
        <f>VLOOKUP(A9,Table4[],3,FALSE)</f>
        <v>ญ</v>
      </c>
      <c r="D9" s="12"/>
      <c r="E9" s="6" t="s">
        <v>69</v>
      </c>
      <c r="F9" s="13">
        <v>7500</v>
      </c>
      <c r="G9" s="14">
        <f t="shared" si="0"/>
        <v>300</v>
      </c>
      <c r="H9" s="14">
        <f t="shared" si="1"/>
        <v>7200</v>
      </c>
      <c r="J9" s="9" t="s">
        <v>55</v>
      </c>
      <c r="K9" s="10" t="s">
        <v>63</v>
      </c>
      <c r="L9" s="11" t="s">
        <v>64</v>
      </c>
    </row>
  </sheetData>
  <phoneticPr fontId="4" type="noConversion"/>
  <dataValidations count="1">
    <dataValidation type="whole" allowBlank="1" showInputMessage="1" showErrorMessage="1" sqref="D2:D9" xr:uid="{C0BD34AE-E616-49C6-957E-386CFF5DDF8C}">
      <formula1>18</formula1>
      <formula2>60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D7F74-A069-4889-BCA0-990EC8216283}">
  <dimension ref="A1:J25"/>
  <sheetViews>
    <sheetView topLeftCell="B13" workbookViewId="0">
      <selection activeCell="C30" sqref="C30"/>
    </sheetView>
  </sheetViews>
  <sheetFormatPr defaultColWidth="17.5" defaultRowHeight="21" x14ac:dyDescent="0.4"/>
  <cols>
    <col min="1" max="2" width="17.5" style="3"/>
    <col min="3" max="3" width="36.09765625" style="3" customWidth="1"/>
    <col min="4" max="16384" width="17.5" style="3"/>
  </cols>
  <sheetData>
    <row r="1" spans="1:10" x14ac:dyDescent="0.4">
      <c r="A1" s="15" t="s">
        <v>82</v>
      </c>
      <c r="B1" s="15"/>
      <c r="C1" s="15"/>
      <c r="D1" s="15"/>
      <c r="E1" s="15"/>
      <c r="F1" s="15"/>
    </row>
    <row r="2" spans="1:10" x14ac:dyDescent="0.4">
      <c r="A2" s="15" t="s">
        <v>83</v>
      </c>
      <c r="B2" s="15"/>
      <c r="C2" s="15"/>
      <c r="D2" s="15"/>
      <c r="E2" s="15"/>
      <c r="F2" s="15"/>
    </row>
    <row r="3" spans="1:10" x14ac:dyDescent="0.4">
      <c r="A3" s="15" t="s">
        <v>84</v>
      </c>
      <c r="B3" s="15"/>
      <c r="C3" s="15"/>
      <c r="D3" s="15"/>
      <c r="E3" s="15"/>
      <c r="F3" s="15"/>
    </row>
    <row r="4" spans="1:10" x14ac:dyDescent="0.4">
      <c r="A4" s="15" t="s">
        <v>70</v>
      </c>
      <c r="B4" s="15"/>
      <c r="C4" s="15"/>
      <c r="D4" s="15"/>
      <c r="E4" s="15"/>
      <c r="F4" s="15"/>
    </row>
    <row r="5" spans="1:10" x14ac:dyDescent="0.4">
      <c r="A5" s="15" t="s">
        <v>71</v>
      </c>
      <c r="B5" s="15"/>
      <c r="C5" s="15"/>
      <c r="D5" s="15"/>
      <c r="E5" s="15"/>
      <c r="F5" s="15"/>
    </row>
    <row r="6" spans="1:10" x14ac:dyDescent="0.4">
      <c r="A6" s="3" t="s">
        <v>72</v>
      </c>
      <c r="E6" s="3" t="s">
        <v>73</v>
      </c>
      <c r="F6" s="16" t="s">
        <v>74</v>
      </c>
    </row>
    <row r="8" spans="1:10" x14ac:dyDescent="0.4">
      <c r="B8" s="17" t="s">
        <v>76</v>
      </c>
      <c r="C8" s="17"/>
      <c r="E8" s="3" t="s">
        <v>75</v>
      </c>
      <c r="F8" s="18">
        <f ca="1">TODAY()</f>
        <v>44609</v>
      </c>
    </row>
    <row r="9" spans="1:10" x14ac:dyDescent="0.4">
      <c r="B9" s="17" t="s">
        <v>77</v>
      </c>
      <c r="C9" s="17"/>
      <c r="H9" s="15" t="s">
        <v>88</v>
      </c>
      <c r="I9" s="15"/>
      <c r="J9" s="15"/>
    </row>
    <row r="10" spans="1:10" x14ac:dyDescent="0.4">
      <c r="H10" s="19" t="s">
        <v>89</v>
      </c>
      <c r="I10" s="19" t="s">
        <v>101</v>
      </c>
      <c r="J10" s="20">
        <v>197</v>
      </c>
    </row>
    <row r="11" spans="1:10" x14ac:dyDescent="0.4">
      <c r="A11" s="21" t="s">
        <v>42</v>
      </c>
      <c r="B11" s="21" t="s">
        <v>11</v>
      </c>
      <c r="C11" s="21" t="s">
        <v>78</v>
      </c>
      <c r="D11" s="21" t="s">
        <v>79</v>
      </c>
      <c r="E11" s="21" t="s">
        <v>80</v>
      </c>
      <c r="F11" s="21" t="s">
        <v>81</v>
      </c>
      <c r="H11" s="19" t="s">
        <v>90</v>
      </c>
      <c r="I11" s="19" t="s">
        <v>102</v>
      </c>
      <c r="J11" s="20">
        <v>25</v>
      </c>
    </row>
    <row r="12" spans="1:10" x14ac:dyDescent="0.4">
      <c r="A12" s="22">
        <f>IF(B12="","",1)</f>
        <v>1</v>
      </c>
      <c r="B12" s="22" t="s">
        <v>92</v>
      </c>
      <c r="C12" s="21" t="str">
        <f>IF(B12="","",VLOOKUP(B12,พลากร,2,FALSE))</f>
        <v>สมุดปกอ่อน</v>
      </c>
      <c r="D12" s="21">
        <v>5</v>
      </c>
      <c r="E12" s="22">
        <f>IF(B12="","",VLOOKUP(B12,พลากร,3,FALSE))</f>
        <v>12</v>
      </c>
      <c r="F12" s="21">
        <f>IF(B12="","",D12*E12)</f>
        <v>60</v>
      </c>
      <c r="H12" s="19" t="s">
        <v>91</v>
      </c>
      <c r="I12" s="19" t="s">
        <v>103</v>
      </c>
      <c r="J12" s="20">
        <v>4.25</v>
      </c>
    </row>
    <row r="13" spans="1:10" x14ac:dyDescent="0.4">
      <c r="A13" s="22">
        <f>IF(B13="","",A12+1)</f>
        <v>2</v>
      </c>
      <c r="B13" s="22" t="s">
        <v>90</v>
      </c>
      <c r="C13" s="21" t="str">
        <f>IF(B13="","",VLOOKUP(B13,พลากร,2,FALSE))</f>
        <v>ไม้บรรทัดเหล็ก</v>
      </c>
      <c r="D13" s="21">
        <v>2</v>
      </c>
      <c r="E13" s="22">
        <f>IF(B13="","",VLOOKUP(B13,พลากร,3,FALSE))</f>
        <v>25</v>
      </c>
      <c r="F13" s="21">
        <f t="shared" ref="F13:F16" si="0">IF(B13="","",D13*E13)</f>
        <v>50</v>
      </c>
      <c r="H13" s="19" t="s">
        <v>92</v>
      </c>
      <c r="I13" s="19" t="s">
        <v>104</v>
      </c>
      <c r="J13" s="20">
        <v>12</v>
      </c>
    </row>
    <row r="14" spans="1:10" x14ac:dyDescent="0.4">
      <c r="A14" s="22">
        <f t="shared" ref="A14:A22" si="1">IF(B14="","",A13+1)</f>
        <v>3</v>
      </c>
      <c r="B14" s="22" t="s">
        <v>100</v>
      </c>
      <c r="C14" s="21" t="str">
        <f>IF(B14="","",VLOOKUP(B14,พลากร,2,FALSE))</f>
        <v>ลวดเสียบกระดาษ</v>
      </c>
      <c r="D14" s="21">
        <v>5</v>
      </c>
      <c r="E14" s="22">
        <f>IF(B14="","",VLOOKUP(B14,พลากร,3,FALSE))</f>
        <v>5</v>
      </c>
      <c r="F14" s="21">
        <f t="shared" si="0"/>
        <v>25</v>
      </c>
      <c r="H14" s="19" t="s">
        <v>93</v>
      </c>
      <c r="I14" s="19" t="s">
        <v>105</v>
      </c>
      <c r="J14" s="20">
        <v>38</v>
      </c>
    </row>
    <row r="15" spans="1:10" x14ac:dyDescent="0.4">
      <c r="A15" s="22">
        <f t="shared" si="1"/>
        <v>4</v>
      </c>
      <c r="B15" s="22" t="s">
        <v>98</v>
      </c>
      <c r="C15" s="21" t="str">
        <f>IF(B15="","",VLOOKUP(B15,พลากร,2,FALSE))</f>
        <v>กรรไกร</v>
      </c>
      <c r="D15" s="21">
        <v>2</v>
      </c>
      <c r="E15" s="22">
        <f>IF(B15="","",VLOOKUP(B15,พลากร,3,FALSE))</f>
        <v>45</v>
      </c>
      <c r="F15" s="21">
        <f t="shared" si="0"/>
        <v>90</v>
      </c>
      <c r="H15" s="19" t="s">
        <v>94</v>
      </c>
      <c r="I15" s="19" t="s">
        <v>106</v>
      </c>
      <c r="J15" s="20">
        <v>22.25</v>
      </c>
    </row>
    <row r="16" spans="1:10" x14ac:dyDescent="0.4">
      <c r="A16" s="22">
        <f t="shared" si="1"/>
        <v>5</v>
      </c>
      <c r="B16" s="22" t="s">
        <v>94</v>
      </c>
      <c r="C16" s="21" t="str">
        <f>IF(B16="","",VLOOKUP(B16,พลากร,2,FALSE))</f>
        <v>น้ำยาลบคำผิด</v>
      </c>
      <c r="D16" s="21">
        <v>3</v>
      </c>
      <c r="E16" s="22">
        <f>IF(B16="","",VLOOKUP(B16,พลากร,3,FALSE))</f>
        <v>22.25</v>
      </c>
      <c r="F16" s="21">
        <f t="shared" si="0"/>
        <v>66.75</v>
      </c>
      <c r="H16" s="19" t="s">
        <v>95</v>
      </c>
      <c r="I16" s="19" t="s">
        <v>107</v>
      </c>
      <c r="J16" s="20">
        <v>4.5</v>
      </c>
    </row>
    <row r="17" spans="1:10" x14ac:dyDescent="0.4">
      <c r="A17" s="22" t="str">
        <f t="shared" si="1"/>
        <v/>
      </c>
      <c r="B17" s="22"/>
      <c r="C17" s="21" t="str">
        <f>IF(B17="","",VLOOKUP(B17,พลากร,2,FALSE))</f>
        <v/>
      </c>
      <c r="D17" s="21"/>
      <c r="E17" s="22"/>
      <c r="F17" s="21"/>
      <c r="H17" s="19" t="s">
        <v>96</v>
      </c>
      <c r="I17" s="19" t="s">
        <v>108</v>
      </c>
      <c r="J17" s="20">
        <v>4.5</v>
      </c>
    </row>
    <row r="18" spans="1:10" x14ac:dyDescent="0.4">
      <c r="A18" s="22" t="str">
        <f t="shared" si="1"/>
        <v/>
      </c>
      <c r="B18" s="22"/>
      <c r="C18" s="21" t="str">
        <f>IF(B18="","",VLOOKUP(B18,พลากร,2,FALSE))</f>
        <v/>
      </c>
      <c r="D18" s="21"/>
      <c r="E18" s="22"/>
      <c r="F18" s="21"/>
      <c r="H18" s="19" t="s">
        <v>97</v>
      </c>
      <c r="I18" s="19" t="s">
        <v>109</v>
      </c>
      <c r="J18" s="20">
        <v>187</v>
      </c>
    </row>
    <row r="19" spans="1:10" x14ac:dyDescent="0.4">
      <c r="A19" s="22" t="str">
        <f t="shared" si="1"/>
        <v/>
      </c>
      <c r="B19" s="22"/>
      <c r="C19" s="21" t="str">
        <f>IF(B19="","",VLOOKUP(B19,พลากร,2,FALSE))</f>
        <v/>
      </c>
      <c r="D19" s="21"/>
      <c r="E19" s="22"/>
      <c r="F19" s="21"/>
      <c r="H19" s="19" t="s">
        <v>98</v>
      </c>
      <c r="I19" s="19" t="s">
        <v>110</v>
      </c>
      <c r="J19" s="20">
        <v>45</v>
      </c>
    </row>
    <row r="20" spans="1:10" x14ac:dyDescent="0.4">
      <c r="A20" s="22" t="str">
        <f t="shared" si="1"/>
        <v/>
      </c>
      <c r="B20" s="22"/>
      <c r="C20" s="21" t="str">
        <f>IF(B20="","",VLOOKUP(B20,พลากร,2,FALSE))</f>
        <v/>
      </c>
      <c r="D20" s="21"/>
      <c r="E20" s="22"/>
      <c r="F20" s="21"/>
      <c r="H20" s="19" t="s">
        <v>99</v>
      </c>
      <c r="I20" s="19" t="s">
        <v>111</v>
      </c>
      <c r="J20" s="20">
        <v>25</v>
      </c>
    </row>
    <row r="21" spans="1:10" x14ac:dyDescent="0.4">
      <c r="A21" s="22" t="str">
        <f t="shared" si="1"/>
        <v/>
      </c>
      <c r="B21" s="22"/>
      <c r="C21" s="21" t="str">
        <f>IF(B21="","",VLOOKUP(B21,พลากร,2,FALSE))</f>
        <v/>
      </c>
      <c r="D21" s="21"/>
      <c r="E21" s="22"/>
      <c r="F21" s="21"/>
      <c r="H21" s="19" t="s">
        <v>100</v>
      </c>
      <c r="I21" s="19" t="s">
        <v>112</v>
      </c>
      <c r="J21" s="20">
        <v>5</v>
      </c>
    </row>
    <row r="22" spans="1:10" x14ac:dyDescent="0.4">
      <c r="A22" s="22" t="str">
        <f t="shared" si="1"/>
        <v/>
      </c>
      <c r="B22" s="22"/>
      <c r="C22" s="21" t="str">
        <f>IF(B22="","",VLOOKUP(B22,พลากร,2,FALSE))</f>
        <v/>
      </c>
      <c r="D22" s="21"/>
      <c r="E22" s="22"/>
      <c r="F22" s="21"/>
    </row>
    <row r="23" spans="1:10" x14ac:dyDescent="0.4">
      <c r="A23" s="23" t="s">
        <v>85</v>
      </c>
      <c r="B23" s="24"/>
      <c r="C23" s="21" t="str">
        <f>"("&amp;BAHTTEXT(F23)&amp;")"</f>
        <v>(สองร้อยเก้าสิบเอ็ดบาทเจ็ดสิบห้าสตางค์)</v>
      </c>
      <c r="D23" s="3" t="s">
        <v>86</v>
      </c>
      <c r="F23" s="3">
        <f>SUM(F12:F22)</f>
        <v>291.75</v>
      </c>
    </row>
    <row r="24" spans="1:10" x14ac:dyDescent="0.4">
      <c r="D24" s="3" t="s">
        <v>46</v>
      </c>
      <c r="E24" s="25">
        <v>7.0000000000000007E-2</v>
      </c>
      <c r="F24" s="26">
        <f>F23*7/107</f>
        <v>19.08644859813084</v>
      </c>
    </row>
    <row r="25" spans="1:10" x14ac:dyDescent="0.4">
      <c r="D25" s="27" t="s">
        <v>87</v>
      </c>
      <c r="E25" s="27"/>
      <c r="F25" s="26">
        <f>F23-F24</f>
        <v>272.66355140186914</v>
      </c>
    </row>
  </sheetData>
  <mergeCells count="10">
    <mergeCell ref="D25:E25"/>
    <mergeCell ref="A23:B23"/>
    <mergeCell ref="H9:J9"/>
    <mergeCell ref="A1:F1"/>
    <mergeCell ref="A2:F2"/>
    <mergeCell ref="A3:F3"/>
    <mergeCell ref="A4:F4"/>
    <mergeCell ref="A5:F5"/>
    <mergeCell ref="B8:C8"/>
    <mergeCell ref="B9:C9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4</vt:i4>
      </vt:variant>
      <vt:variant>
        <vt:lpstr>ช่วงที่มีชื่อ</vt:lpstr>
      </vt:variant>
      <vt:variant>
        <vt:i4>1</vt:i4>
      </vt:variant>
    </vt:vector>
  </HeadingPairs>
  <TitlesOfParts>
    <vt:vector size="5" baseType="lpstr">
      <vt:lpstr>แผนก</vt:lpstr>
      <vt:lpstr>คะแนน</vt:lpstr>
      <vt:lpstr>รายรับ</vt:lpstr>
      <vt:lpstr>ใบเสร็จ</vt:lpstr>
      <vt:lpstr>พลากร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ohmExE .</cp:lastModifiedBy>
  <dcterms:created xsi:type="dcterms:W3CDTF">2022-02-15T02:42:29Z</dcterms:created>
  <dcterms:modified xsi:type="dcterms:W3CDTF">2022-02-17T09:27:23Z</dcterms:modified>
</cp:coreProperties>
</file>