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2DD3C53-4378-4431-9FAE-959DB4CE55C6}" xr6:coauthVersionLast="47" xr6:coauthVersionMax="47" xr10:uidLastSave="{00000000-0000-0000-0000-000000000000}"/>
  <bookViews>
    <workbookView xWindow="-108" yWindow="-108" windowWidth="23256" windowHeight="12456" firstSheet="5" activeTab="9" xr2:uid="{BF31E0D9-2475-429E-9FF2-C825F0919D60}"/>
  </bookViews>
  <sheets>
    <sheet name="Bài 7" sheetId="1" r:id="rId1"/>
    <sheet name="Bài 26" sheetId="2" r:id="rId2"/>
    <sheet name="Bài 5" sheetId="3" r:id="rId3"/>
    <sheet name="Bài 6" sheetId="4" r:id="rId4"/>
    <sheet name="Bài 4" sheetId="5" r:id="rId5"/>
    <sheet name="Bài 10" sheetId="6" r:id="rId6"/>
    <sheet name="Bài 23" sheetId="7" r:id="rId7"/>
    <sheet name="Bài 24" sheetId="8" r:id="rId8"/>
    <sheet name="Bài 28" sheetId="9" r:id="rId9"/>
    <sheet name="Bài 1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9" i="10" l="1"/>
  <c r="B70" i="10"/>
  <c r="B66" i="10"/>
  <c r="B65" i="10"/>
  <c r="B63" i="10"/>
  <c r="B62" i="10"/>
  <c r="B44" i="10" l="1"/>
  <c r="A41" i="10"/>
  <c r="B38" i="10"/>
  <c r="B37" i="10"/>
  <c r="D38" i="10"/>
  <c r="D37" i="10"/>
  <c r="D24" i="10"/>
  <c r="E24" i="10"/>
  <c r="B20" i="10"/>
  <c r="D20" i="10"/>
  <c r="G3" i="10"/>
  <c r="G4" i="10"/>
  <c r="G5" i="10"/>
  <c r="G6" i="10"/>
  <c r="G7" i="10"/>
  <c r="G8" i="10"/>
  <c r="G9" i="10"/>
  <c r="G10" i="10"/>
  <c r="A1" i="9"/>
  <c r="A1" i="8"/>
  <c r="A1" i="7"/>
  <c r="B5" i="6"/>
  <c r="B4" i="6"/>
  <c r="G3" i="5"/>
  <c r="G4" i="5"/>
  <c r="G5" i="5"/>
  <c r="G6" i="5"/>
  <c r="G7" i="5"/>
  <c r="G8" i="5"/>
  <c r="G9" i="5"/>
  <c r="G10" i="5"/>
  <c r="C7" i="1"/>
  <c r="C8" i="1" s="1"/>
  <c r="C9" i="1" s="1"/>
  <c r="C10" i="1" s="1"/>
  <c r="C11" i="1" s="1"/>
  <c r="C12" i="1" s="1"/>
  <c r="C13" i="1" s="1"/>
  <c r="C14" i="1" s="1"/>
  <c r="C6" i="1"/>
  <c r="C5" i="1"/>
  <c r="B6" i="1"/>
  <c r="B7" i="1"/>
  <c r="B8" i="1"/>
  <c r="B9" i="1"/>
  <c r="B10" i="1"/>
  <c r="B11" i="1"/>
  <c r="B12" i="1"/>
  <c r="B13" i="1"/>
  <c r="B14" i="1"/>
  <c r="B5" i="1"/>
  <c r="E2" i="1"/>
  <c r="C8" i="3"/>
  <c r="C9" i="3"/>
  <c r="C10" i="3" s="1"/>
  <c r="C11" i="3" s="1"/>
  <c r="C12" i="3" s="1"/>
  <c r="C13" i="3" s="1"/>
  <c r="C14" i="3" s="1"/>
  <c r="C15" i="3" s="1"/>
  <c r="C7" i="3"/>
  <c r="C6" i="3"/>
  <c r="C5" i="3"/>
  <c r="B6" i="3"/>
  <c r="B7" i="3"/>
  <c r="B8" i="3"/>
  <c r="B9" i="3"/>
  <c r="B10" i="3"/>
  <c r="B11" i="3"/>
  <c r="B12" i="3"/>
  <c r="B13" i="3"/>
  <c r="B14" i="3"/>
  <c r="B15" i="3"/>
  <c r="B5" i="3"/>
  <c r="E2" i="2"/>
</calcChain>
</file>

<file path=xl/sharedStrings.xml><?xml version="1.0" encoding="utf-8"?>
<sst xmlns="http://schemas.openxmlformats.org/spreadsheetml/2006/main" count="104" uniqueCount="70">
  <si>
    <t>Cost</t>
  </si>
  <si>
    <t>Salvage</t>
  </si>
  <si>
    <t>Life</t>
  </si>
  <si>
    <t xml:space="preserve">Cost </t>
  </si>
  <si>
    <t>Khấu hao cho mỗi năm</t>
  </si>
  <si>
    <t>Year</t>
  </si>
  <si>
    <t>Annual</t>
  </si>
  <si>
    <t>Total</t>
  </si>
  <si>
    <t>DANH SÁCH GỬI TIỀN TIẾT KIỆM</t>
  </si>
  <si>
    <t>STT</t>
  </si>
  <si>
    <t>Họ tên</t>
  </si>
  <si>
    <t>Lãi suất năm</t>
  </si>
  <si>
    <t>Số năm gửi</t>
  </si>
  <si>
    <t>Số tiền gửi đầu năm</t>
  </si>
  <si>
    <t>Số tiền gửi ban đầu</t>
  </si>
  <si>
    <t>Vũ Hà An</t>
  </si>
  <si>
    <t>Tạ Tấn Tài</t>
  </si>
  <si>
    <t>Đỗ Lê Hoa</t>
  </si>
  <si>
    <t>Vũ Thị Thu</t>
  </si>
  <si>
    <t>Tạ Thu Hà</t>
  </si>
  <si>
    <t>Lê Hoa</t>
  </si>
  <si>
    <t>Đỗ Thị Thu</t>
  </si>
  <si>
    <t>Vũ Bão</t>
  </si>
  <si>
    <t>Lãi suất</t>
  </si>
  <si>
    <t>Số năm</t>
  </si>
  <si>
    <t>a</t>
  </si>
  <si>
    <t>b</t>
  </si>
  <si>
    <t>DANH SÁCH KHÁCH HÀNG VAY TIỀN</t>
  </si>
  <si>
    <t>Số năm vay</t>
  </si>
  <si>
    <t>Số tiền vay</t>
  </si>
  <si>
    <t>Lãi suất tháng</t>
  </si>
  <si>
    <t xml:space="preserve">Họ tên </t>
  </si>
  <si>
    <t>Số tiền trả/ tháng</t>
  </si>
  <si>
    <t>Bài 14</t>
  </si>
  <si>
    <t>Đầu tư</t>
  </si>
  <si>
    <t>Dự án xây khách sạn</t>
  </si>
  <si>
    <t>Dự án nuôi cá</t>
  </si>
  <si>
    <t>Tỷ lệ chiết khấu</t>
  </si>
  <si>
    <t>Bài 15</t>
  </si>
  <si>
    <t>Dự án</t>
  </si>
  <si>
    <t xml:space="preserve">Tỷ lệ chiết khấu </t>
  </si>
  <si>
    <t>Trường hợp đầu tư vào đầu chu kỳ đầu</t>
  </si>
  <si>
    <t>Trường hợp đầu tư vào cuối chu kỳ đầu</t>
  </si>
  <si>
    <t>Bài 16</t>
  </si>
  <si>
    <t xml:space="preserve">Đầu tư </t>
  </si>
  <si>
    <t>Dự án du lịch</t>
  </si>
  <si>
    <t xml:space="preserve">Dự án kinh doanh </t>
  </si>
  <si>
    <t>Đầu tư đầu chu kỳ</t>
  </si>
  <si>
    <t>Đầu tư cuối chu kỳ</t>
  </si>
  <si>
    <t>Bài 17</t>
  </si>
  <si>
    <t>1. Anh Bình nên vay</t>
  </si>
  <si>
    <t>2, Lãi suất &lt;7,53% thì có thể vay đầu tư</t>
  </si>
  <si>
    <t>3. =NPV(6,4%;5400;23400;43200;54300;85400)-160000</t>
  </si>
  <si>
    <t>DANH SÁCH CÁC NHÀ ĐẦU TƯ</t>
  </si>
  <si>
    <t>Số năm đầu tư</t>
  </si>
  <si>
    <t>Số tiền nộp ban đầu</t>
  </si>
  <si>
    <t>Số tiền nộp thêm</t>
  </si>
  <si>
    <t>Số tiền nhận sau thời hạn đầu tư</t>
  </si>
  <si>
    <t>Lê Hà An</t>
  </si>
  <si>
    <t>Tạ Thị Hoa</t>
  </si>
  <si>
    <t>Vũ Lê Hoa</t>
  </si>
  <si>
    <t>Vũ Bảo</t>
  </si>
  <si>
    <t>Bài 2</t>
  </si>
  <si>
    <t>Bài 2 a trên bảng</t>
  </si>
  <si>
    <t>Bài 3 trên bảng</t>
  </si>
  <si>
    <t>dự án A</t>
  </si>
  <si>
    <t>dự án B</t>
  </si>
  <si>
    <t xml:space="preserve">Bài 4 trên bảng </t>
  </si>
  <si>
    <t>thiết bị X</t>
  </si>
  <si>
    <t>thiết bị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</si>
</sst>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#,##0.00\ &quot;₫&quot;;[Red]\-#,##0.00\ &quot;₫&quot;"/>
    <numFmt numFmtId="164" formatCode="[$$-409]#,##0"/>
    <numFmt numFmtId="165" formatCode="[$$-409]#,##0_ ;[Red]\-[$$-409]#,##0\ "/>
    <numFmt numFmtId="166" formatCode="0.0%"/>
    <numFmt numFmtId="167" formatCode="#,##0.00\ &quot;₫&quot;"/>
    <numFmt numFmtId="170" formatCode="#,##0.0000\ &quot;₫&quot;;[Red]\-#,##0.0000\ &quot;₫&quot;"/>
    <numFmt numFmtId="171" formatCode="#,##0.0000\ &quot;₫&quot;"/>
  </numFmts>
  <fonts count="2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8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0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F68B-1485-47B3-BCF1-C7880101EBBC}">
  <dimension ref="A1:E14"/>
  <sheetViews>
    <sheetView workbookViewId="0">
      <selection activeCell="B2" sqref="B2"/>
    </sheetView>
  </sheetViews>
  <sheetFormatPr defaultRowHeight="14.4" x14ac:dyDescent="0.3"/>
  <cols>
    <col min="1" max="1" width="10.5546875" bestFit="1" customWidth="1"/>
    <col min="2" max="2" width="9.5546875" bestFit="1" customWidth="1"/>
    <col min="3" max="3" width="12.33203125" customWidth="1"/>
    <col min="5" max="5" width="20.5546875" customWidth="1"/>
  </cols>
  <sheetData>
    <row r="1" spans="1:5" ht="16.8" x14ac:dyDescent="0.3">
      <c r="A1" s="1" t="s">
        <v>0</v>
      </c>
      <c r="B1" t="s">
        <v>1</v>
      </c>
      <c r="C1" t="s">
        <v>2</v>
      </c>
      <c r="E1" t="s">
        <v>4</v>
      </c>
    </row>
    <row r="2" spans="1:5" x14ac:dyDescent="0.3">
      <c r="A2" s="3">
        <v>20000</v>
      </c>
      <c r="B2" s="3">
        <v>4500</v>
      </c>
      <c r="C2" s="4">
        <v>10</v>
      </c>
      <c r="E2" s="5">
        <f>SLN(A2,B2,C2)</f>
        <v>1550</v>
      </c>
    </row>
    <row r="4" spans="1:5" x14ac:dyDescent="0.3">
      <c r="A4" s="2" t="s">
        <v>5</v>
      </c>
      <c r="B4" t="s">
        <v>6</v>
      </c>
      <c r="C4" t="s">
        <v>7</v>
      </c>
    </row>
    <row r="5" spans="1:5" x14ac:dyDescent="0.3">
      <c r="A5">
        <v>1</v>
      </c>
      <c r="B5" s="2">
        <f>SLN($A$2,$B$2,$C$2)</f>
        <v>1550</v>
      </c>
      <c r="C5" s="2">
        <f>B5</f>
        <v>1550</v>
      </c>
    </row>
    <row r="6" spans="1:5" x14ac:dyDescent="0.3">
      <c r="A6">
        <v>2</v>
      </c>
      <c r="B6" s="2">
        <f t="shared" ref="B6:B14" si="0">SLN($A$2,$B$2,$C$2)</f>
        <v>1550</v>
      </c>
      <c r="C6" s="2">
        <f>C5+B6</f>
        <v>3100</v>
      </c>
    </row>
    <row r="7" spans="1:5" x14ac:dyDescent="0.3">
      <c r="A7">
        <v>3</v>
      </c>
      <c r="B7" s="2">
        <f t="shared" si="0"/>
        <v>1550</v>
      </c>
      <c r="C7" s="2">
        <f t="shared" ref="C7:C14" si="1">C6+B7</f>
        <v>4650</v>
      </c>
    </row>
    <row r="8" spans="1:5" x14ac:dyDescent="0.3">
      <c r="A8">
        <v>4</v>
      </c>
      <c r="B8" s="2">
        <f t="shared" si="0"/>
        <v>1550</v>
      </c>
      <c r="C8" s="2">
        <f t="shared" si="1"/>
        <v>6200</v>
      </c>
    </row>
    <row r="9" spans="1:5" x14ac:dyDescent="0.3">
      <c r="A9">
        <v>5</v>
      </c>
      <c r="B9" s="2">
        <f t="shared" si="0"/>
        <v>1550</v>
      </c>
      <c r="C9" s="2">
        <f t="shared" si="1"/>
        <v>7750</v>
      </c>
    </row>
    <row r="10" spans="1:5" x14ac:dyDescent="0.3">
      <c r="A10">
        <v>6</v>
      </c>
      <c r="B10" s="2">
        <f t="shared" si="0"/>
        <v>1550</v>
      </c>
      <c r="C10" s="2">
        <f t="shared" si="1"/>
        <v>9300</v>
      </c>
    </row>
    <row r="11" spans="1:5" x14ac:dyDescent="0.3">
      <c r="A11">
        <v>7</v>
      </c>
      <c r="B11" s="2">
        <f t="shared" si="0"/>
        <v>1550</v>
      </c>
      <c r="C11" s="2">
        <f t="shared" si="1"/>
        <v>10850</v>
      </c>
    </row>
    <row r="12" spans="1:5" x14ac:dyDescent="0.3">
      <c r="A12">
        <v>8</v>
      </c>
      <c r="B12" s="2">
        <f t="shared" si="0"/>
        <v>1550</v>
      </c>
      <c r="C12" s="2">
        <f t="shared" si="1"/>
        <v>12400</v>
      </c>
    </row>
    <row r="13" spans="1:5" x14ac:dyDescent="0.3">
      <c r="A13">
        <v>9</v>
      </c>
      <c r="B13" s="2">
        <f t="shared" si="0"/>
        <v>1550</v>
      </c>
      <c r="C13" s="2">
        <f t="shared" si="1"/>
        <v>13950</v>
      </c>
    </row>
    <row r="14" spans="1:5" x14ac:dyDescent="0.3">
      <c r="A14">
        <v>10</v>
      </c>
      <c r="B14" s="2">
        <f t="shared" si="0"/>
        <v>1550</v>
      </c>
      <c r="C14" s="2">
        <f t="shared" si="1"/>
        <v>15500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502E-5C6E-4FE2-BB51-67C6F3C597BC}">
  <dimension ref="A1:E2"/>
  <sheetViews>
    <sheetView workbookViewId="0">
      <selection activeCell="E1" sqref="E1"/>
    </sheetView>
  </sheetViews>
  <sheetFormatPr defaultRowHeight="14.4" x14ac:dyDescent="0.3"/>
  <cols>
    <col min="5" max="5" width="19.77734375" bestFit="1" customWidth="1"/>
  </cols>
  <sheetData>
    <row r="1" spans="1:5" x14ac:dyDescent="0.3">
      <c r="A1" t="s">
        <v>3</v>
      </c>
      <c r="B1" t="s">
        <v>1</v>
      </c>
      <c r="C1" t="s">
        <v>2</v>
      </c>
      <c r="E1" t="s">
        <v>4</v>
      </c>
    </row>
    <row r="2" spans="1:5" x14ac:dyDescent="0.3">
      <c r="A2">
        <v>22000</v>
      </c>
      <c r="B2">
        <v>450</v>
      </c>
      <c r="C2">
        <v>10</v>
      </c>
      <c r="E2" s="2">
        <f>SLN(A2,B2,C2)</f>
        <v>2155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F371-20D2-4EAD-88AE-A240D8E88683}">
  <dimension ref="A1:C15"/>
  <sheetViews>
    <sheetView workbookViewId="0">
      <selection activeCell="D5" sqref="D5"/>
    </sheetView>
  </sheetViews>
  <sheetFormatPr defaultRowHeight="14.4" x14ac:dyDescent="0.3"/>
  <cols>
    <col min="3" max="3" width="11.44140625" customWidth="1"/>
  </cols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A2">
        <v>2400</v>
      </c>
      <c r="B2">
        <v>300</v>
      </c>
      <c r="C2">
        <v>10</v>
      </c>
    </row>
    <row r="4" spans="1:3" x14ac:dyDescent="0.3">
      <c r="A4" t="s">
        <v>5</v>
      </c>
      <c r="B4" t="s">
        <v>6</v>
      </c>
      <c r="C4" t="s">
        <v>7</v>
      </c>
    </row>
    <row r="5" spans="1:3" x14ac:dyDescent="0.3">
      <c r="A5">
        <v>1</v>
      </c>
      <c r="B5" s="2">
        <f>DB($A$2,$B$2,$C$2,A5,9)</f>
        <v>338.4</v>
      </c>
      <c r="C5" s="2">
        <f>B5</f>
        <v>338.4</v>
      </c>
    </row>
    <row r="6" spans="1:3" x14ac:dyDescent="0.3">
      <c r="A6">
        <v>2</v>
      </c>
      <c r="B6" s="2">
        <f t="shared" ref="B6:B15" si="0">DB($A$2,$B$2,$C$2,A6,9)</f>
        <v>387.58080000000001</v>
      </c>
      <c r="C6" s="2">
        <f>C5+B6</f>
        <v>725.98080000000004</v>
      </c>
    </row>
    <row r="7" spans="1:3" x14ac:dyDescent="0.3">
      <c r="A7">
        <v>3</v>
      </c>
      <c r="B7" s="2">
        <f t="shared" si="0"/>
        <v>314.71560959999999</v>
      </c>
      <c r="C7" s="2">
        <f>C6+B7</f>
        <v>1040.6964096000002</v>
      </c>
    </row>
    <row r="8" spans="1:3" x14ac:dyDescent="0.3">
      <c r="A8">
        <v>4</v>
      </c>
      <c r="B8" s="2">
        <f t="shared" si="0"/>
        <v>255.54907499519996</v>
      </c>
      <c r="C8" s="2">
        <f t="shared" ref="C8:C15" si="1">C7+B8</f>
        <v>1296.2454845952002</v>
      </c>
    </row>
    <row r="9" spans="1:3" x14ac:dyDescent="0.3">
      <c r="A9">
        <v>5</v>
      </c>
      <c r="B9" s="2">
        <f t="shared" si="0"/>
        <v>207.50584889610235</v>
      </c>
      <c r="C9" s="2">
        <f t="shared" si="1"/>
        <v>1503.7513334913026</v>
      </c>
    </row>
    <row r="10" spans="1:3" x14ac:dyDescent="0.3">
      <c r="A10">
        <v>6</v>
      </c>
      <c r="B10" s="2">
        <f t="shared" si="0"/>
        <v>168.4947493036351</v>
      </c>
      <c r="C10" s="2">
        <f t="shared" si="1"/>
        <v>1672.2460827949376</v>
      </c>
    </row>
    <row r="11" spans="1:3" x14ac:dyDescent="0.3">
      <c r="A11">
        <v>7</v>
      </c>
      <c r="B11" s="2">
        <f t="shared" si="0"/>
        <v>136.8177364345517</v>
      </c>
      <c r="C11" s="2">
        <f t="shared" si="1"/>
        <v>1809.0638192294894</v>
      </c>
    </row>
    <row r="12" spans="1:3" x14ac:dyDescent="0.3">
      <c r="A12">
        <v>8</v>
      </c>
      <c r="B12" s="2">
        <f t="shared" si="0"/>
        <v>111.096001984856</v>
      </c>
      <c r="C12" s="2">
        <f t="shared" si="1"/>
        <v>1920.1598212143454</v>
      </c>
    </row>
    <row r="13" spans="1:3" x14ac:dyDescent="0.3">
      <c r="A13">
        <v>9</v>
      </c>
      <c r="B13" s="2">
        <f t="shared" si="0"/>
        <v>90.209953611703071</v>
      </c>
      <c r="C13" s="2">
        <f t="shared" si="1"/>
        <v>2010.3697748260483</v>
      </c>
    </row>
    <row r="14" spans="1:3" x14ac:dyDescent="0.3">
      <c r="A14">
        <v>10</v>
      </c>
      <c r="B14" s="2">
        <f t="shared" si="0"/>
        <v>73.250482332702887</v>
      </c>
      <c r="C14" s="2">
        <f t="shared" si="1"/>
        <v>2083.6202571587514</v>
      </c>
    </row>
    <row r="15" spans="1:3" x14ac:dyDescent="0.3">
      <c r="A15">
        <v>11</v>
      </c>
      <c r="B15" s="2">
        <f t="shared" si="0"/>
        <v>14.869847913538688</v>
      </c>
      <c r="C15" s="2">
        <f t="shared" si="1"/>
        <v>2098.4901050722901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34F5-2FBA-47A3-A043-FF5593036B0E}">
  <dimension ref="A1:C2"/>
  <sheetViews>
    <sheetView workbookViewId="0">
      <selection activeCell="E2" sqref="E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2600</v>
      </c>
      <c r="B2">
        <v>300</v>
      </c>
      <c r="C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ACBBA-D4A2-4665-A798-5164F7CC3E66}">
  <dimension ref="A1:G10"/>
  <sheetViews>
    <sheetView workbookViewId="0">
      <selection activeCell="H3" sqref="H3"/>
    </sheetView>
  </sheetViews>
  <sheetFormatPr defaultRowHeight="14.4" x14ac:dyDescent="0.3"/>
  <cols>
    <col min="2" max="2" width="18.5546875" customWidth="1"/>
    <col min="3" max="3" width="12.5546875" customWidth="1"/>
    <col min="4" max="4" width="10.44140625" customWidth="1"/>
    <col min="5" max="5" width="17.88671875" customWidth="1"/>
    <col min="6" max="6" width="18.109375" customWidth="1"/>
    <col min="7" max="7" width="16.88671875" customWidth="1"/>
  </cols>
  <sheetData>
    <row r="1" spans="1:7" x14ac:dyDescent="0.3">
      <c r="A1" t="s">
        <v>8</v>
      </c>
    </row>
    <row r="2" spans="1:7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7" x14ac:dyDescent="0.3">
      <c r="A3">
        <v>1</v>
      </c>
      <c r="B3" t="s">
        <v>15</v>
      </c>
      <c r="C3" s="6">
        <v>6.8000000000000005E-2</v>
      </c>
      <c r="D3">
        <v>3</v>
      </c>
      <c r="E3">
        <v>2500</v>
      </c>
      <c r="F3">
        <v>12000</v>
      </c>
      <c r="G3" s="2">
        <f>FV(C3,D3,-E3,-F3,0)</f>
        <v>22639.79718400001</v>
      </c>
    </row>
    <row r="4" spans="1:7" x14ac:dyDescent="0.3">
      <c r="A4">
        <v>2</v>
      </c>
      <c r="B4" t="s">
        <v>16</v>
      </c>
      <c r="C4" s="6">
        <v>8.2400000000000001E-2</v>
      </c>
      <c r="D4">
        <v>2</v>
      </c>
      <c r="E4">
        <v>1200</v>
      </c>
      <c r="F4">
        <v>16000</v>
      </c>
      <c r="G4" s="2">
        <f t="shared" ref="G4:G10" si="0">FV(C4,D4,-E4,-F4,0)</f>
        <v>21244.316160000002</v>
      </c>
    </row>
    <row r="5" spans="1:7" x14ac:dyDescent="0.3">
      <c r="A5">
        <v>3</v>
      </c>
      <c r="B5" t="s">
        <v>17</v>
      </c>
      <c r="C5" s="6">
        <v>7.8600000000000003E-2</v>
      </c>
      <c r="D5">
        <v>5</v>
      </c>
      <c r="E5">
        <v>1400</v>
      </c>
      <c r="F5">
        <v>24000</v>
      </c>
      <c r="G5" s="2">
        <f t="shared" si="0"/>
        <v>43226.247486455832</v>
      </c>
    </row>
    <row r="6" spans="1:7" x14ac:dyDescent="0.3">
      <c r="A6">
        <v>4</v>
      </c>
      <c r="B6" t="s">
        <v>18</v>
      </c>
      <c r="C6" s="6">
        <v>6.4799999999999996E-2</v>
      </c>
      <c r="D6">
        <v>4</v>
      </c>
      <c r="E6">
        <v>3200</v>
      </c>
      <c r="F6">
        <v>32000</v>
      </c>
      <c r="G6" s="2">
        <f t="shared" si="0"/>
        <v>55234.786844291884</v>
      </c>
    </row>
    <row r="7" spans="1:7" x14ac:dyDescent="0.3">
      <c r="A7">
        <v>5</v>
      </c>
      <c r="B7" t="s">
        <v>19</v>
      </c>
      <c r="C7" s="6">
        <v>7.3599999999999999E-2</v>
      </c>
      <c r="D7">
        <v>2</v>
      </c>
      <c r="E7">
        <v>2100</v>
      </c>
      <c r="F7">
        <v>26000</v>
      </c>
      <c r="G7" s="2">
        <f t="shared" si="0"/>
        <v>34322.600959999989</v>
      </c>
    </row>
    <row r="8" spans="1:7" x14ac:dyDescent="0.3">
      <c r="A8">
        <v>6</v>
      </c>
      <c r="B8" t="s">
        <v>20</v>
      </c>
      <c r="C8" s="6">
        <v>8.0199999999999994E-2</v>
      </c>
      <c r="D8">
        <v>3</v>
      </c>
      <c r="E8">
        <v>2800</v>
      </c>
      <c r="F8">
        <v>19000</v>
      </c>
      <c r="G8" s="2">
        <f t="shared" si="0"/>
        <v>33039.517134552007</v>
      </c>
    </row>
    <row r="9" spans="1:7" x14ac:dyDescent="0.3">
      <c r="A9">
        <v>7</v>
      </c>
      <c r="B9" t="s">
        <v>21</v>
      </c>
      <c r="C9" s="6">
        <v>7.8899999999999998E-2</v>
      </c>
      <c r="D9">
        <v>2</v>
      </c>
      <c r="E9">
        <v>1100</v>
      </c>
      <c r="F9">
        <v>24000</v>
      </c>
      <c r="G9" s="2">
        <f t="shared" si="0"/>
        <v>30223.395039999996</v>
      </c>
    </row>
    <row r="10" spans="1:7" x14ac:dyDescent="0.3">
      <c r="A10">
        <v>8</v>
      </c>
      <c r="B10" t="s">
        <v>22</v>
      </c>
      <c r="C10" s="6">
        <v>8.1199999999999994E-2</v>
      </c>
      <c r="D10">
        <v>3</v>
      </c>
      <c r="E10">
        <v>2400</v>
      </c>
      <c r="F10">
        <v>22000</v>
      </c>
      <c r="G10" s="2">
        <f t="shared" si="0"/>
        <v>35606.609817215991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1962-0119-445E-886B-D6E12C41CEEA}">
  <dimension ref="A1:B5"/>
  <sheetViews>
    <sheetView workbookViewId="0">
      <selection activeCell="C4" sqref="C4"/>
    </sheetView>
  </sheetViews>
  <sheetFormatPr defaultRowHeight="14.4" x14ac:dyDescent="0.3"/>
  <cols>
    <col min="1" max="1" width="13.21875" customWidth="1"/>
    <col min="2" max="2" width="17.77734375" customWidth="1"/>
  </cols>
  <sheetData>
    <row r="1" spans="1:2" x14ac:dyDescent="0.3">
      <c r="A1" t="s">
        <v>23</v>
      </c>
      <c r="B1" t="s">
        <v>24</v>
      </c>
    </row>
    <row r="4" spans="1:2" x14ac:dyDescent="0.3">
      <c r="A4" t="s">
        <v>25</v>
      </c>
      <c r="B4" s="2">
        <f>PV(6%,0,0,-800000000,1)</f>
        <v>800000000</v>
      </c>
    </row>
    <row r="5" spans="1:2" x14ac:dyDescent="0.3">
      <c r="A5" t="s">
        <v>26</v>
      </c>
      <c r="B5" s="2">
        <f>PV(6%,3,0,-980000000,0)</f>
        <v>822826897.37165558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1E43-7926-4D79-92B0-499615B42021}">
  <dimension ref="A1"/>
  <sheetViews>
    <sheetView workbookViewId="0"/>
  </sheetViews>
  <sheetFormatPr defaultRowHeight="14.4" x14ac:dyDescent="0.3"/>
  <cols>
    <col min="1" max="1" width="18" customWidth="1"/>
  </cols>
  <sheetData>
    <row r="1" spans="1:1" x14ac:dyDescent="0.3">
      <c r="A1">
        <f>ROUND(NPER(6%/12,-423788.18,14000000,0),0)</f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EF0D-2FD5-447C-B554-E94D159C0897}">
  <dimension ref="A1"/>
  <sheetViews>
    <sheetView workbookViewId="0">
      <selection activeCell="B28" sqref="B28"/>
    </sheetView>
  </sheetViews>
  <sheetFormatPr defaultRowHeight="14.4" x14ac:dyDescent="0.3"/>
  <sheetData>
    <row r="1" spans="1:1" x14ac:dyDescent="0.3">
      <c r="A1">
        <f>ROUND(NPER(12%/12,-100,-1000,10000,0),0)</f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CA68-0B1E-49B1-88EF-B74D47FD003D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>
        <f>ROUND(NPER(10%/12,-150,-10000,19802,0),0)</f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BB41-F468-4936-B441-6AF27F138FFF}">
  <dimension ref="A1:G70"/>
  <sheetViews>
    <sheetView tabSelected="1" topLeftCell="A34" workbookViewId="0">
      <selection activeCell="B65" sqref="B65"/>
    </sheetView>
  </sheetViews>
  <sheetFormatPr defaultRowHeight="14.4" x14ac:dyDescent="0.3"/>
  <cols>
    <col min="1" max="1" width="46.44140625" customWidth="1"/>
    <col min="2" max="2" width="22.6640625" customWidth="1"/>
    <col min="3" max="3" width="18.77734375" customWidth="1"/>
    <col min="4" max="4" width="32.44140625" customWidth="1"/>
    <col min="5" max="5" width="33.21875" customWidth="1"/>
    <col min="6" max="6" width="13.44140625" customWidth="1"/>
    <col min="7" max="7" width="14.33203125" customWidth="1"/>
  </cols>
  <sheetData>
    <row r="1" spans="1:7" x14ac:dyDescent="0.3">
      <c r="A1" t="s">
        <v>27</v>
      </c>
    </row>
    <row r="2" spans="1:7" x14ac:dyDescent="0.3">
      <c r="A2" t="s">
        <v>9</v>
      </c>
      <c r="B2" t="s">
        <v>31</v>
      </c>
      <c r="D2" t="s">
        <v>28</v>
      </c>
      <c r="E2" t="s">
        <v>32</v>
      </c>
      <c r="F2" t="s">
        <v>29</v>
      </c>
      <c r="G2" t="s">
        <v>30</v>
      </c>
    </row>
    <row r="3" spans="1:7" x14ac:dyDescent="0.3">
      <c r="A3">
        <v>1</v>
      </c>
      <c r="B3" t="s">
        <v>15</v>
      </c>
      <c r="D3">
        <v>5</v>
      </c>
      <c r="E3">
        <v>500000</v>
      </c>
      <c r="F3">
        <v>25000000</v>
      </c>
      <c r="G3" s="6">
        <f>RATE(D3*12,-E3,F3,,0)</f>
        <v>6.1834131612539464E-3</v>
      </c>
    </row>
    <row r="4" spans="1:7" x14ac:dyDescent="0.3">
      <c r="A4">
        <v>2</v>
      </c>
      <c r="B4" t="s">
        <v>16</v>
      </c>
      <c r="D4">
        <v>6</v>
      </c>
      <c r="E4">
        <v>200000</v>
      </c>
      <c r="F4">
        <v>12000000</v>
      </c>
      <c r="G4" s="6">
        <f t="shared" ref="G4:G10" si="0">RATE(D4*12,-E4,F4,,0)</f>
        <v>5.1652709576472805E-3</v>
      </c>
    </row>
    <row r="5" spans="1:7" x14ac:dyDescent="0.3">
      <c r="A5">
        <v>3</v>
      </c>
      <c r="B5" t="s">
        <v>17</v>
      </c>
      <c r="D5">
        <v>8</v>
      </c>
      <c r="E5">
        <v>200000</v>
      </c>
      <c r="F5">
        <v>14000000</v>
      </c>
      <c r="G5" s="6">
        <f t="shared" si="0"/>
        <v>6.9102809972038945E-3</v>
      </c>
    </row>
    <row r="6" spans="1:7" x14ac:dyDescent="0.3">
      <c r="A6">
        <v>4</v>
      </c>
      <c r="B6" t="s">
        <v>18</v>
      </c>
      <c r="D6">
        <v>10</v>
      </c>
      <c r="E6">
        <v>350000</v>
      </c>
      <c r="F6">
        <v>32000000</v>
      </c>
      <c r="G6" s="6">
        <f t="shared" si="0"/>
        <v>4.7257416236867822E-3</v>
      </c>
    </row>
    <row r="7" spans="1:7" x14ac:dyDescent="0.3">
      <c r="A7">
        <v>5</v>
      </c>
      <c r="B7" t="s">
        <v>19</v>
      </c>
      <c r="D7">
        <v>9</v>
      </c>
      <c r="E7">
        <v>250000</v>
      </c>
      <c r="F7">
        <v>21000000</v>
      </c>
      <c r="G7" s="6">
        <f t="shared" si="0"/>
        <v>4.8293972633029706E-3</v>
      </c>
    </row>
    <row r="8" spans="1:7" x14ac:dyDescent="0.3">
      <c r="A8">
        <v>6</v>
      </c>
      <c r="B8" t="s">
        <v>20</v>
      </c>
      <c r="D8">
        <v>7</v>
      </c>
      <c r="E8">
        <v>430000</v>
      </c>
      <c r="F8">
        <v>28000000</v>
      </c>
      <c r="G8" s="6">
        <f t="shared" si="0"/>
        <v>6.281845188308907E-3</v>
      </c>
    </row>
    <row r="9" spans="1:7" x14ac:dyDescent="0.3">
      <c r="A9">
        <v>7</v>
      </c>
      <c r="B9" t="s">
        <v>21</v>
      </c>
      <c r="D9">
        <v>4</v>
      </c>
      <c r="E9">
        <v>280000</v>
      </c>
      <c r="F9">
        <v>11000000</v>
      </c>
      <c r="G9" s="6">
        <f t="shared" si="0"/>
        <v>8.4927371539146312E-3</v>
      </c>
    </row>
    <row r="10" spans="1:7" x14ac:dyDescent="0.3">
      <c r="A10">
        <v>8</v>
      </c>
      <c r="B10" t="s">
        <v>22</v>
      </c>
      <c r="D10">
        <v>8</v>
      </c>
      <c r="E10">
        <v>360000</v>
      </c>
      <c r="F10">
        <v>24000000</v>
      </c>
      <c r="G10" s="6">
        <f t="shared" si="0"/>
        <v>8.0581567659233199E-3</v>
      </c>
    </row>
    <row r="13" spans="1:7" x14ac:dyDescent="0.3">
      <c r="A13" t="s">
        <v>33</v>
      </c>
    </row>
    <row r="14" spans="1:7" x14ac:dyDescent="0.3">
      <c r="A14" t="s">
        <v>34</v>
      </c>
      <c r="B14" t="s">
        <v>35</v>
      </c>
      <c r="C14" t="s">
        <v>37</v>
      </c>
      <c r="D14" t="s">
        <v>36</v>
      </c>
      <c r="E14" t="s">
        <v>37</v>
      </c>
    </row>
    <row r="15" spans="1:7" x14ac:dyDescent="0.3">
      <c r="A15">
        <v>180000</v>
      </c>
      <c r="B15">
        <v>5400</v>
      </c>
      <c r="C15" s="6">
        <v>6.5000000000000002E-2</v>
      </c>
      <c r="D15">
        <v>7600</v>
      </c>
      <c r="E15" s="7">
        <v>6.9000000000000006E-2</v>
      </c>
    </row>
    <row r="16" spans="1:7" x14ac:dyDescent="0.3">
      <c r="B16">
        <v>23400</v>
      </c>
      <c r="D16">
        <v>28100</v>
      </c>
    </row>
    <row r="17" spans="1:5" x14ac:dyDescent="0.3">
      <c r="B17">
        <v>53800</v>
      </c>
      <c r="D17">
        <v>37400</v>
      </c>
    </row>
    <row r="18" spans="1:5" x14ac:dyDescent="0.3">
      <c r="B18">
        <v>64300</v>
      </c>
      <c r="D18">
        <v>46800</v>
      </c>
    </row>
    <row r="19" spans="1:5" x14ac:dyDescent="0.3">
      <c r="B19">
        <v>85400</v>
      </c>
      <c r="D19">
        <v>87300</v>
      </c>
    </row>
    <row r="20" spans="1:5" x14ac:dyDescent="0.3">
      <c r="A20" s="2"/>
      <c r="B20" s="2">
        <f>NPV(C15,-A15,B15,B16,B17,B18,B19)</f>
        <v>2397.3981919811417</v>
      </c>
      <c r="C20" s="2"/>
      <c r="D20" s="2">
        <f>NPV(E15,-A15,D15,D16,D17,D18,D19)</f>
        <v>-18066.451961976938</v>
      </c>
    </row>
    <row r="22" spans="1:5" x14ac:dyDescent="0.3">
      <c r="A22" t="s">
        <v>38</v>
      </c>
    </row>
    <row r="23" spans="1:5" x14ac:dyDescent="0.3">
      <c r="A23" t="s">
        <v>34</v>
      </c>
      <c r="B23" t="s">
        <v>39</v>
      </c>
      <c r="C23" t="s">
        <v>40</v>
      </c>
      <c r="D23" t="s">
        <v>41</v>
      </c>
      <c r="E23" t="s">
        <v>42</v>
      </c>
    </row>
    <row r="24" spans="1:5" x14ac:dyDescent="0.3">
      <c r="A24">
        <v>120000</v>
      </c>
      <c r="B24">
        <v>3000</v>
      </c>
      <c r="C24" s="6">
        <v>7.4999999999999997E-2</v>
      </c>
      <c r="D24" s="8">
        <f>-A24+NPV(C24,B24,B25,B26,B27,B28)</f>
        <v>19138.061070410797</v>
      </c>
      <c r="E24" s="2">
        <f>NPV(C24,-A24,B24,B25,B26,B27,B28)</f>
        <v>17802.847507358867</v>
      </c>
    </row>
    <row r="25" spans="1:5" x14ac:dyDescent="0.3">
      <c r="B25">
        <v>16500</v>
      </c>
    </row>
    <row r="26" spans="1:5" x14ac:dyDescent="0.3">
      <c r="B26">
        <v>23800</v>
      </c>
    </row>
    <row r="27" spans="1:5" x14ac:dyDescent="0.3">
      <c r="B27">
        <v>45900</v>
      </c>
    </row>
    <row r="28" spans="1:5" x14ac:dyDescent="0.3">
      <c r="B28">
        <v>98400</v>
      </c>
    </row>
    <row r="30" spans="1:5" x14ac:dyDescent="0.3">
      <c r="A30" t="s">
        <v>43</v>
      </c>
    </row>
    <row r="31" spans="1:5" x14ac:dyDescent="0.3">
      <c r="A31" t="s">
        <v>44</v>
      </c>
      <c r="B31" t="s">
        <v>45</v>
      </c>
      <c r="C31" t="s">
        <v>37</v>
      </c>
      <c r="D31" t="s">
        <v>46</v>
      </c>
      <c r="E31" t="s">
        <v>37</v>
      </c>
    </row>
    <row r="32" spans="1:5" x14ac:dyDescent="0.3">
      <c r="A32">
        <v>160000</v>
      </c>
      <c r="B32">
        <v>10200</v>
      </c>
      <c r="C32" s="6">
        <v>6.2E-2</v>
      </c>
      <c r="D32">
        <v>11500</v>
      </c>
      <c r="E32" s="6">
        <v>6.4000000000000001E-2</v>
      </c>
    </row>
    <row r="33" spans="1:7" x14ac:dyDescent="0.3">
      <c r="B33">
        <v>28100</v>
      </c>
      <c r="D33">
        <v>26400</v>
      </c>
    </row>
    <row r="34" spans="1:7" x14ac:dyDescent="0.3">
      <c r="B34">
        <v>48300</v>
      </c>
      <c r="D34">
        <v>44100</v>
      </c>
    </row>
    <row r="35" spans="1:7" x14ac:dyDescent="0.3">
      <c r="B35">
        <v>65100</v>
      </c>
      <c r="D35">
        <v>62300</v>
      </c>
    </row>
    <row r="36" spans="1:7" x14ac:dyDescent="0.3">
      <c r="B36">
        <v>85600</v>
      </c>
      <c r="D36">
        <v>81600</v>
      </c>
    </row>
    <row r="37" spans="1:7" x14ac:dyDescent="0.3">
      <c r="A37" t="s">
        <v>47</v>
      </c>
      <c r="B37" s="8">
        <f>-A32+NPV(C32,B32,B33,B34,B35,B36)</f>
        <v>29387.447446849081</v>
      </c>
      <c r="D37" s="8">
        <f>-A32+NPV(E32,D32,D33,D34,D35,D36)</f>
        <v>19187.250632200681</v>
      </c>
    </row>
    <row r="38" spans="1:7" x14ac:dyDescent="0.3">
      <c r="A38" t="s">
        <v>48</v>
      </c>
      <c r="B38" s="2">
        <f>NPV(C32,-A32,B32,B33,B34,B35,B36)</f>
        <v>27671.796089311778</v>
      </c>
      <c r="D38" s="2">
        <f>NPV(E32,-A32,D32,D33,D34,D35,D36)</f>
        <v>18033.130293421658</v>
      </c>
    </row>
    <row r="40" spans="1:7" x14ac:dyDescent="0.3">
      <c r="A40" t="s">
        <v>49</v>
      </c>
    </row>
    <row r="41" spans="1:7" x14ac:dyDescent="0.3">
      <c r="A41" s="6">
        <f>IRR({-160000;5400;23400;43200;54300;85400})</f>
        <v>7.5339233532375482E-2</v>
      </c>
    </row>
    <row r="42" spans="1:7" x14ac:dyDescent="0.3">
      <c r="A42" t="s">
        <v>50</v>
      </c>
    </row>
    <row r="43" spans="1:7" x14ac:dyDescent="0.3">
      <c r="A43" t="s">
        <v>51</v>
      </c>
    </row>
    <row r="44" spans="1:7" x14ac:dyDescent="0.3">
      <c r="A44" t="s">
        <v>52</v>
      </c>
      <c r="B44" s="2">
        <f>NPV(6.4%,5400,23400,43200,54300,85400)-160000</f>
        <v>6601.6585190122423</v>
      </c>
    </row>
    <row r="47" spans="1:7" x14ac:dyDescent="0.3">
      <c r="A47" t="s">
        <v>62</v>
      </c>
    </row>
    <row r="48" spans="1:7" x14ac:dyDescent="0.3">
      <c r="A48" s="9" t="s">
        <v>53</v>
      </c>
      <c r="B48" s="9"/>
      <c r="C48" s="9"/>
      <c r="D48" s="9"/>
      <c r="E48" s="9"/>
      <c r="F48" s="9"/>
      <c r="G48" s="9"/>
    </row>
    <row r="49" spans="1:7" ht="28.8" x14ac:dyDescent="0.3">
      <c r="A49" s="10" t="s">
        <v>9</v>
      </c>
      <c r="B49" s="10" t="s">
        <v>10</v>
      </c>
      <c r="C49" s="10" t="s">
        <v>54</v>
      </c>
      <c r="D49" s="10" t="s">
        <v>55</v>
      </c>
      <c r="E49" s="10" t="s">
        <v>56</v>
      </c>
      <c r="F49" s="10" t="s">
        <v>11</v>
      </c>
      <c r="G49" s="10" t="s">
        <v>57</v>
      </c>
    </row>
    <row r="50" spans="1:7" x14ac:dyDescent="0.3">
      <c r="A50">
        <v>1</v>
      </c>
      <c r="B50" t="s">
        <v>58</v>
      </c>
      <c r="C50">
        <v>5</v>
      </c>
      <c r="D50">
        <v>20000000</v>
      </c>
      <c r="E50">
        <v>500000</v>
      </c>
      <c r="F50" s="6">
        <v>6.2399999999999997E-2</v>
      </c>
      <c r="G50" s="11">
        <v>62584573.039999999</v>
      </c>
    </row>
    <row r="51" spans="1:7" x14ac:dyDescent="0.3">
      <c r="A51">
        <v>2</v>
      </c>
      <c r="B51" t="s">
        <v>59</v>
      </c>
      <c r="C51">
        <v>6</v>
      </c>
      <c r="D51">
        <v>35000000</v>
      </c>
      <c r="E51">
        <v>200000</v>
      </c>
      <c r="F51" s="6">
        <v>8.2600000000000007E-2</v>
      </c>
      <c r="G51" s="11">
        <v>76039988.420000002</v>
      </c>
    </row>
    <row r="52" spans="1:7" x14ac:dyDescent="0.3">
      <c r="A52">
        <v>3</v>
      </c>
      <c r="B52" t="s">
        <v>60</v>
      </c>
      <c r="C52">
        <v>8</v>
      </c>
      <c r="D52">
        <v>28000000</v>
      </c>
      <c r="E52">
        <v>200000</v>
      </c>
      <c r="F52" s="6">
        <v>6.4199999999999993E-2</v>
      </c>
      <c r="G52" s="11">
        <v>71875841.5</v>
      </c>
    </row>
    <row r="53" spans="1:7" x14ac:dyDescent="0.3">
      <c r="A53">
        <v>4</v>
      </c>
      <c r="B53" t="s">
        <v>18</v>
      </c>
      <c r="C53">
        <v>5</v>
      </c>
      <c r="D53">
        <v>36000000</v>
      </c>
      <c r="E53">
        <v>350000</v>
      </c>
      <c r="F53" s="6">
        <v>7.1199999999999999E-2</v>
      </c>
      <c r="G53" s="11">
        <v>76624470.069999993</v>
      </c>
    </row>
    <row r="54" spans="1:7" x14ac:dyDescent="0.3">
      <c r="A54">
        <v>5</v>
      </c>
      <c r="B54" t="s">
        <v>19</v>
      </c>
      <c r="C54">
        <v>9</v>
      </c>
      <c r="D54">
        <v>48000000</v>
      </c>
      <c r="E54">
        <v>250000</v>
      </c>
      <c r="F54" s="6">
        <v>8.14E-2</v>
      </c>
      <c r="G54" s="11">
        <v>139517106.25</v>
      </c>
    </row>
    <row r="55" spans="1:7" x14ac:dyDescent="0.3">
      <c r="A55">
        <v>6</v>
      </c>
      <c r="B55" t="s">
        <v>20</v>
      </c>
      <c r="C55">
        <v>7</v>
      </c>
      <c r="D55">
        <v>52000000</v>
      </c>
      <c r="E55">
        <v>430000</v>
      </c>
      <c r="F55" s="6">
        <v>6.5600000000000006E-2</v>
      </c>
      <c r="G55" s="11">
        <v>128140026.93000001</v>
      </c>
    </row>
    <row r="56" spans="1:7" x14ac:dyDescent="0.3">
      <c r="A56">
        <v>7</v>
      </c>
      <c r="B56" t="s">
        <v>21</v>
      </c>
      <c r="C56">
        <v>4</v>
      </c>
      <c r="D56">
        <v>24000000</v>
      </c>
      <c r="E56">
        <v>280000</v>
      </c>
      <c r="F56" s="6">
        <v>7.2400000000000006E-2</v>
      </c>
      <c r="G56" s="11">
        <v>47661755.280000001</v>
      </c>
    </row>
    <row r="57" spans="1:7" x14ac:dyDescent="0.3">
      <c r="A57">
        <v>8</v>
      </c>
      <c r="B57" t="s">
        <v>61</v>
      </c>
      <c r="C57">
        <v>8</v>
      </c>
      <c r="D57">
        <v>42000000</v>
      </c>
      <c r="E57">
        <v>360000</v>
      </c>
      <c r="F57" s="6">
        <v>6.8199999999999997E-2</v>
      </c>
      <c r="G57" s="11">
        <v>118421249.09999999</v>
      </c>
    </row>
    <row r="61" spans="1:7" x14ac:dyDescent="0.3">
      <c r="A61" t="s">
        <v>63</v>
      </c>
    </row>
    <row r="62" spans="1:7" x14ac:dyDescent="0.3">
      <c r="A62" t="s">
        <v>25</v>
      </c>
      <c r="B62" s="2">
        <f>PV(13%,4,-25%*100000,0,0)</f>
        <v>74361.783138581377</v>
      </c>
    </row>
    <row r="63" spans="1:7" x14ac:dyDescent="0.3">
      <c r="A63" t="s">
        <v>26</v>
      </c>
      <c r="B63" s="2">
        <f>PV(13%,5,-20%*100000,0,1)</f>
        <v>79489.426510865072</v>
      </c>
    </row>
    <row r="64" spans="1:7" x14ac:dyDescent="0.3">
      <c r="A64" t="s">
        <v>64</v>
      </c>
    </row>
    <row r="65" spans="1:2" x14ac:dyDescent="0.3">
      <c r="A65" t="s">
        <v>65</v>
      </c>
      <c r="B65" s="12">
        <f>-200 + NPV(10%,90,90,90)</f>
        <v>23.816679188579968</v>
      </c>
    </row>
    <row r="66" spans="1:2" x14ac:dyDescent="0.3">
      <c r="A66" t="s">
        <v>66</v>
      </c>
      <c r="B66" s="12">
        <f>-140 + NPV(10%,64,64,64)</f>
        <v>19.158527422990232</v>
      </c>
    </row>
    <row r="68" spans="1:2" x14ac:dyDescent="0.3">
      <c r="A68" t="s">
        <v>67</v>
      </c>
    </row>
    <row r="69" spans="1:2" x14ac:dyDescent="0.3">
      <c r="A69" t="s">
        <v>68</v>
      </c>
      <c r="B69" s="13">
        <f>-7 + NPV(10%,3,3,3,5)</f>
        <v>3.8756232497780179</v>
      </c>
    </row>
    <row r="70" spans="1:2" x14ac:dyDescent="0.3">
      <c r="A70" t="s">
        <v>69</v>
      </c>
      <c r="B70" s="12">
        <f>-10 + NPV(10%,4,4,4,4,5)</f>
        <v>5.784068400692945</v>
      </c>
    </row>
  </sheetData>
  <mergeCells count="1">
    <mergeCell ref="A48:G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Bài 7</vt:lpstr>
      <vt:lpstr>Bài 26</vt:lpstr>
      <vt:lpstr>Bài 5</vt:lpstr>
      <vt:lpstr>Bài 6</vt:lpstr>
      <vt:lpstr>Bài 4</vt:lpstr>
      <vt:lpstr>Bài 10</vt:lpstr>
      <vt:lpstr>Bài 23</vt:lpstr>
      <vt:lpstr>Bài 24</vt:lpstr>
      <vt:lpstr>Bài 28</vt:lpstr>
      <vt:lpstr>Bài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2022-09-15T02:45:55Z</dcterms:created>
  <dcterms:modified xsi:type="dcterms:W3CDTF">2022-09-29T02:29:23Z</dcterms:modified>
</cp:coreProperties>
</file>