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MITL\Year3\DataAnalysis\Lab6\"/>
    </mc:Choice>
  </mc:AlternateContent>
  <xr:revisionPtr revIDLastSave="0" documentId="13_ncr:1_{01416515-E327-4A17-B041-027862B7C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inSize" sheetId="1" r:id="rId1"/>
  </sheets>
  <calcPr calcId="191029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J2" i="1"/>
  <c r="M2" i="1" s="1"/>
  <c r="J3" i="1"/>
  <c r="M3" i="1" s="1"/>
  <c r="J4" i="1"/>
  <c r="M4" i="1" s="1"/>
  <c r="J5" i="1"/>
  <c r="M5" i="1" s="1"/>
  <c r="J6" i="1"/>
  <c r="M6" i="1" s="1"/>
  <c r="J7" i="1"/>
  <c r="M7" i="1" s="1"/>
  <c r="J8" i="1"/>
  <c r="M8" i="1" s="1"/>
  <c r="J9" i="1"/>
  <c r="M9" i="1" s="1"/>
  <c r="J10" i="1"/>
  <c r="M10" i="1" s="1"/>
  <c r="J11" i="1"/>
  <c r="M11" i="1" s="1"/>
  <c r="J12" i="1"/>
  <c r="M12" i="1" s="1"/>
  <c r="J13" i="1"/>
  <c r="M13" i="1" s="1"/>
  <c r="J14" i="1"/>
  <c r="M14" i="1" s="1"/>
  <c r="J15" i="1"/>
  <c r="M15" i="1" s="1"/>
  <c r="J16" i="1"/>
  <c r="M16" i="1" s="1"/>
  <c r="J17" i="1"/>
  <c r="M17" i="1" s="1"/>
  <c r="J18" i="1"/>
  <c r="M18" i="1" s="1"/>
  <c r="J19" i="1"/>
  <c r="M19" i="1" s="1"/>
  <c r="J20" i="1"/>
  <c r="M20" i="1" s="1"/>
  <c r="J21" i="1"/>
  <c r="M21" i="1" s="1"/>
  <c r="J22" i="1"/>
  <c r="M22" i="1" s="1"/>
  <c r="J23" i="1"/>
  <c r="M23" i="1" s="1"/>
  <c r="J24" i="1"/>
  <c r="M24" i="1" s="1"/>
  <c r="J25" i="1"/>
  <c r="M25" i="1" s="1"/>
  <c r="J26" i="1"/>
  <c r="M26" i="1" s="1"/>
  <c r="J27" i="1"/>
  <c r="M27" i="1" s="1"/>
  <c r="J28" i="1"/>
  <c r="M28" i="1" s="1"/>
  <c r="J29" i="1"/>
  <c r="M29" i="1" s="1"/>
  <c r="J30" i="1"/>
  <c r="M30" i="1" s="1"/>
  <c r="J31" i="1"/>
  <c r="M31" i="1" s="1"/>
  <c r="J32" i="1"/>
  <c r="M32" i="1" s="1"/>
  <c r="J33" i="1"/>
  <c r="M33" i="1" s="1"/>
  <c r="J34" i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D63" i="1"/>
  <c r="I7" i="1" s="1"/>
  <c r="L7" i="1" s="1"/>
  <c r="K7" i="1" l="1"/>
  <c r="I21" i="1"/>
  <c r="I38" i="1"/>
  <c r="I18" i="1"/>
  <c r="I14" i="1"/>
  <c r="I13" i="1"/>
  <c r="L13" i="1" s="1"/>
  <c r="I30" i="1"/>
  <c r="I10" i="1"/>
  <c r="I37" i="1"/>
  <c r="I34" i="1"/>
  <c r="I29" i="1"/>
  <c r="I6" i="1"/>
  <c r="I26" i="1"/>
  <c r="I5" i="1"/>
  <c r="I22" i="1"/>
  <c r="I36" i="1"/>
  <c r="I28" i="1"/>
  <c r="I20" i="1"/>
  <c r="I12" i="1"/>
  <c r="I4" i="1"/>
  <c r="I35" i="1"/>
  <c r="I27" i="1"/>
  <c r="I19" i="1"/>
  <c r="I11" i="1"/>
  <c r="I3" i="1"/>
  <c r="I32" i="1"/>
  <c r="I24" i="1"/>
  <c r="I16" i="1"/>
  <c r="I8" i="1"/>
  <c r="I2" i="1"/>
  <c r="I33" i="1"/>
  <c r="I25" i="1"/>
  <c r="I17" i="1"/>
  <c r="I9" i="1"/>
  <c r="I39" i="1"/>
  <c r="I31" i="1"/>
  <c r="I23" i="1"/>
  <c r="I15" i="1"/>
  <c r="K32" i="1" l="1"/>
  <c r="L32" i="1"/>
  <c r="K38" i="1"/>
  <c r="L38" i="1"/>
  <c r="K28" i="1"/>
  <c r="L28" i="1"/>
  <c r="K21" i="1"/>
  <c r="L21" i="1"/>
  <c r="K25" i="1"/>
  <c r="L25" i="1"/>
  <c r="K11" i="1"/>
  <c r="L11" i="1"/>
  <c r="K36" i="1"/>
  <c r="L36" i="1"/>
  <c r="K10" i="1"/>
  <c r="L10" i="1"/>
  <c r="K33" i="1"/>
  <c r="L33" i="1"/>
  <c r="K19" i="1"/>
  <c r="L19" i="1"/>
  <c r="K22" i="1"/>
  <c r="L22" i="1"/>
  <c r="K30" i="1"/>
  <c r="L30" i="1"/>
  <c r="K9" i="1"/>
  <c r="L9" i="1"/>
  <c r="K34" i="1"/>
  <c r="L34" i="1"/>
  <c r="K3" i="1"/>
  <c r="L3" i="1"/>
  <c r="K37" i="1"/>
  <c r="L37" i="1"/>
  <c r="K2" i="1"/>
  <c r="L2" i="1"/>
  <c r="K27" i="1"/>
  <c r="L27" i="1"/>
  <c r="K5" i="1"/>
  <c r="L5" i="1"/>
  <c r="K23" i="1"/>
  <c r="L23" i="1"/>
  <c r="K35" i="1"/>
  <c r="L35" i="1"/>
  <c r="K14" i="1"/>
  <c r="L14" i="1"/>
  <c r="K31" i="1"/>
  <c r="L31" i="1"/>
  <c r="K16" i="1"/>
  <c r="L16" i="1"/>
  <c r="K4" i="1"/>
  <c r="L4" i="1"/>
  <c r="K6" i="1"/>
  <c r="L6" i="1"/>
  <c r="K13" i="1"/>
  <c r="K20" i="1"/>
  <c r="L20" i="1"/>
  <c r="K17" i="1"/>
  <c r="L17" i="1"/>
  <c r="K15" i="1"/>
  <c r="L15" i="1"/>
  <c r="K8" i="1"/>
  <c r="L8" i="1"/>
  <c r="K26" i="1"/>
  <c r="L26" i="1"/>
  <c r="K39" i="1"/>
  <c r="L39" i="1"/>
  <c r="K24" i="1"/>
  <c r="L24" i="1"/>
  <c r="K12" i="1"/>
  <c r="L12" i="1"/>
  <c r="K29" i="1"/>
  <c r="L29" i="1"/>
  <c r="K18" i="1"/>
  <c r="L18" i="1"/>
  <c r="D64" i="1" l="1"/>
</calcChain>
</file>

<file path=xl/sharedStrings.xml><?xml version="1.0" encoding="utf-8"?>
<sst xmlns="http://schemas.openxmlformats.org/spreadsheetml/2006/main" count="107" uniqueCount="40">
  <si>
    <t>Gender</t>
  </si>
  <si>
    <t>FSIQ</t>
  </si>
  <si>
    <t>VIQ</t>
  </si>
  <si>
    <t>PIQ</t>
  </si>
  <si>
    <t>Weight</t>
  </si>
  <si>
    <t>Height</t>
  </si>
  <si>
    <t>MRI_Count</t>
  </si>
  <si>
    <t>Female</t>
  </si>
  <si>
    <t>Male</t>
  </si>
  <si>
    <t xml:space="preserve">Q&amp;A </t>
  </si>
  <si>
    <t>1. why when sorting each attribute it will affect the scatter plot of Gender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</si>
  <si>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</si>
  <si>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</si>
  <si>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</si>
  <si>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</si>
  <si>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</si>
  <si>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</si>
  <si>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</si>
  <si>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</si>
  <si>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</si>
  <si>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</si>
  <si>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</si>
  <si>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</si>
  <si>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</si>
  <si>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</si>
  <si>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</si>
  <si>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My Correlation formula</t>
  </si>
  <si>
    <t>FSIQ(mean)</t>
  </si>
  <si>
    <t>Multiply</t>
  </si>
  <si>
    <t>(x - x_mean)^2</t>
  </si>
  <si>
    <t>x-x_mean</t>
  </si>
  <si>
    <t>y - y_mean</t>
  </si>
  <si>
    <t>(y - y_mean)^2</t>
  </si>
  <si>
    <t>1. Is intelligence associated with larger brain size?</t>
  </si>
  <si>
    <t>Ans: Yes, it is.</t>
  </si>
  <si>
    <t>2. How strong is the relationship?</t>
  </si>
  <si>
    <t>Ans: 0.33371</t>
  </si>
  <si>
    <t>3. Does the relationship depend on gender, weight, height ?</t>
  </si>
  <si>
    <t>Gender2</t>
  </si>
  <si>
    <t>Ans:ห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</si>
</sst>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i/>
      <sz val="11"/>
      <color theme="1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MRI_Count</a:t>
            </a:r>
            <a:r>
              <a:rPr lang="en-US" baseline="0"/>
              <a:t> vs. 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BrainSize!$H$1</c:f>
              <c:strCache>
                <c:ptCount val="1"/>
                <c:pt idx="0">
                  <c:v>MRI_Count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949589</c:v>
                </c:pt>
                <c:pt idx="1">
                  <c:v>1079549</c:v>
                </c:pt>
                <c:pt idx="2">
                  <c:v>935494</c:v>
                </c:pt>
                <c:pt idx="3">
                  <c:v>856472</c:v>
                </c:pt>
                <c:pt idx="4">
                  <c:v>949395</c:v>
                </c:pt>
                <c:pt idx="5">
                  <c:v>1038437</c:v>
                </c:pt>
                <c:pt idx="6">
                  <c:v>955003</c:v>
                </c:pt>
                <c:pt idx="7">
                  <c:v>991305</c:v>
                </c:pt>
                <c:pt idx="8">
                  <c:v>951545</c:v>
                </c:pt>
                <c:pt idx="9">
                  <c:v>924059</c:v>
                </c:pt>
                <c:pt idx="10">
                  <c:v>790619</c:v>
                </c:pt>
                <c:pt idx="11">
                  <c:v>816932</c:v>
                </c:pt>
                <c:pt idx="12">
                  <c:v>965353</c:v>
                </c:pt>
                <c:pt idx="13">
                  <c:v>955466</c:v>
                </c:pt>
                <c:pt idx="14">
                  <c:v>857782</c:v>
                </c:pt>
                <c:pt idx="15">
                  <c:v>948066</c:v>
                </c:pt>
                <c:pt idx="16">
                  <c:v>833868</c:v>
                </c:pt>
                <c:pt idx="17">
                  <c:v>852244</c:v>
                </c:pt>
                <c:pt idx="18">
                  <c:v>866662</c:v>
                </c:pt>
                <c:pt idx="19">
                  <c:v>1062462</c:v>
                </c:pt>
                <c:pt idx="20">
                  <c:v>997925</c:v>
                </c:pt>
                <c:pt idx="21">
                  <c:v>808020</c:v>
                </c:pt>
                <c:pt idx="22">
                  <c:v>945088</c:v>
                </c:pt>
                <c:pt idx="23">
                  <c:v>928799</c:v>
                </c:pt>
                <c:pt idx="24">
                  <c:v>905940</c:v>
                </c:pt>
                <c:pt idx="25">
                  <c:v>878897</c:v>
                </c:pt>
                <c:pt idx="26">
                  <c:v>854258</c:v>
                </c:pt>
                <c:pt idx="27">
                  <c:v>831772</c:v>
                </c:pt>
                <c:pt idx="28">
                  <c:v>879987</c:v>
                </c:pt>
                <c:pt idx="29">
                  <c:v>904858</c:v>
                </c:pt>
                <c:pt idx="30">
                  <c:v>935863</c:v>
                </c:pt>
                <c:pt idx="31">
                  <c:v>893983</c:v>
                </c:pt>
                <c:pt idx="32">
                  <c:v>798612</c:v>
                </c:pt>
                <c:pt idx="33">
                  <c:v>865363</c:v>
                </c:pt>
                <c:pt idx="34">
                  <c:v>834344</c:v>
                </c:pt>
                <c:pt idx="35">
                  <c:v>930016</c:v>
                </c:pt>
                <c:pt idx="36">
                  <c:v>889083</c:v>
                </c:pt>
                <c:pt idx="37">
                  <c:v>793549</c:v>
                </c:pt>
              </c:numCache>
            </c:numRef>
          </c:xVal>
          <c:yVal>
            <c:numRef>
              <c:f>BrainSize!$E$2:$E$39</c:f>
              <c:numCache>
                <c:formatCode>General</c:formatCode>
                <c:ptCount val="38"/>
                <c:pt idx="0">
                  <c:v>191</c:v>
                </c:pt>
                <c:pt idx="1">
                  <c:v>151</c:v>
                </c:pt>
                <c:pt idx="2">
                  <c:v>171</c:v>
                </c:pt>
                <c:pt idx="3">
                  <c:v>155</c:v>
                </c:pt>
                <c:pt idx="4">
                  <c:v>144</c:v>
                </c:pt>
                <c:pt idx="5">
                  <c:v>143</c:v>
                </c:pt>
                <c:pt idx="6">
                  <c:v>132</c:v>
                </c:pt>
                <c:pt idx="7">
                  <c:v>138</c:v>
                </c:pt>
                <c:pt idx="8">
                  <c:v>147</c:v>
                </c:pt>
                <c:pt idx="9">
                  <c:v>155</c:v>
                </c:pt>
                <c:pt idx="10">
                  <c:v>122</c:v>
                </c:pt>
                <c:pt idx="11">
                  <c:v>118</c:v>
                </c:pt>
                <c:pt idx="12">
                  <c:v>172</c:v>
                </c:pt>
                <c:pt idx="13">
                  <c:v>172</c:v>
                </c:pt>
                <c:pt idx="14">
                  <c:v>127</c:v>
                </c:pt>
                <c:pt idx="15">
                  <c:v>153</c:v>
                </c:pt>
                <c:pt idx="16">
                  <c:v>118</c:v>
                </c:pt>
                <c:pt idx="17">
                  <c:v>127</c:v>
                </c:pt>
                <c:pt idx="18">
                  <c:v>159</c:v>
                </c:pt>
                <c:pt idx="19">
                  <c:v>187</c:v>
                </c:pt>
                <c:pt idx="20">
                  <c:v>192</c:v>
                </c:pt>
                <c:pt idx="21">
                  <c:v>136</c:v>
                </c:pt>
                <c:pt idx="22">
                  <c:v>178</c:v>
                </c:pt>
                <c:pt idx="23">
                  <c:v>146</c:v>
                </c:pt>
                <c:pt idx="24">
                  <c:v>186</c:v>
                </c:pt>
                <c:pt idx="25">
                  <c:v>146</c:v>
                </c:pt>
                <c:pt idx="26">
                  <c:v>175</c:v>
                </c:pt>
                <c:pt idx="27">
                  <c:v>114</c:v>
                </c:pt>
                <c:pt idx="28">
                  <c:v>181</c:v>
                </c:pt>
                <c:pt idx="29">
                  <c:v>134</c:v>
                </c:pt>
                <c:pt idx="30">
                  <c:v>179</c:v>
                </c:pt>
                <c:pt idx="31">
                  <c:v>139</c:v>
                </c:pt>
                <c:pt idx="32">
                  <c:v>140</c:v>
                </c:pt>
                <c:pt idx="33">
                  <c:v>135</c:v>
                </c:pt>
                <c:pt idx="34">
                  <c:v>143</c:v>
                </c:pt>
                <c:pt idx="35">
                  <c:v>148</c:v>
                </c:pt>
                <c:pt idx="36">
                  <c:v>180</c:v>
                </c:pt>
                <c:pt idx="37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D-4BCE-91F9-67E119B41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387168"/>
        <c:axId val="1436626528"/>
      </c:scatterChart>
      <c:valAx>
        <c:axId val="143838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MRI_Count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626528"/>
        <c:crosses val="autoZero"/>
        <c:crossBetween val="midCat"/>
      </c:valAx>
      <c:valAx>
        <c:axId val="14366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8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MRI_Count vs. PIQ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9825282952256"/>
          <c:y val="0.14393518518518519"/>
          <c:w val="0.785617032028817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BrainSize!$H$1</c:f>
              <c:strCache>
                <c:ptCount val="1"/>
                <c:pt idx="0">
                  <c:v>MRI_Count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949589</c:v>
                </c:pt>
                <c:pt idx="1">
                  <c:v>1079549</c:v>
                </c:pt>
                <c:pt idx="2">
                  <c:v>935494</c:v>
                </c:pt>
                <c:pt idx="3">
                  <c:v>856472</c:v>
                </c:pt>
                <c:pt idx="4">
                  <c:v>949395</c:v>
                </c:pt>
                <c:pt idx="5">
                  <c:v>1038437</c:v>
                </c:pt>
                <c:pt idx="6">
                  <c:v>955003</c:v>
                </c:pt>
                <c:pt idx="7">
                  <c:v>991305</c:v>
                </c:pt>
                <c:pt idx="8">
                  <c:v>951545</c:v>
                </c:pt>
                <c:pt idx="9">
                  <c:v>924059</c:v>
                </c:pt>
                <c:pt idx="10">
                  <c:v>790619</c:v>
                </c:pt>
                <c:pt idx="11">
                  <c:v>816932</c:v>
                </c:pt>
                <c:pt idx="12">
                  <c:v>965353</c:v>
                </c:pt>
                <c:pt idx="13">
                  <c:v>955466</c:v>
                </c:pt>
                <c:pt idx="14">
                  <c:v>857782</c:v>
                </c:pt>
                <c:pt idx="15">
                  <c:v>948066</c:v>
                </c:pt>
                <c:pt idx="16">
                  <c:v>833868</c:v>
                </c:pt>
                <c:pt idx="17">
                  <c:v>852244</c:v>
                </c:pt>
                <c:pt idx="18">
                  <c:v>866662</c:v>
                </c:pt>
                <c:pt idx="19">
                  <c:v>1062462</c:v>
                </c:pt>
                <c:pt idx="20">
                  <c:v>997925</c:v>
                </c:pt>
                <c:pt idx="21">
                  <c:v>808020</c:v>
                </c:pt>
                <c:pt idx="22">
                  <c:v>945088</c:v>
                </c:pt>
                <c:pt idx="23">
                  <c:v>928799</c:v>
                </c:pt>
                <c:pt idx="24">
                  <c:v>905940</c:v>
                </c:pt>
                <c:pt idx="25">
                  <c:v>878897</c:v>
                </c:pt>
                <c:pt idx="26">
                  <c:v>854258</c:v>
                </c:pt>
                <c:pt idx="27">
                  <c:v>831772</c:v>
                </c:pt>
                <c:pt idx="28">
                  <c:v>879987</c:v>
                </c:pt>
                <c:pt idx="29">
                  <c:v>904858</c:v>
                </c:pt>
                <c:pt idx="30">
                  <c:v>935863</c:v>
                </c:pt>
                <c:pt idx="31">
                  <c:v>893983</c:v>
                </c:pt>
                <c:pt idx="32">
                  <c:v>798612</c:v>
                </c:pt>
                <c:pt idx="33">
                  <c:v>865363</c:v>
                </c:pt>
                <c:pt idx="34">
                  <c:v>834344</c:v>
                </c:pt>
                <c:pt idx="35">
                  <c:v>930016</c:v>
                </c:pt>
                <c:pt idx="36">
                  <c:v>889083</c:v>
                </c:pt>
                <c:pt idx="37">
                  <c:v>793549</c:v>
                </c:pt>
              </c:numCache>
            </c:numRef>
          </c:xVal>
          <c:yVal>
            <c:numRef>
              <c:f>BrainSize!$D$2:$D$39</c:f>
              <c:numCache>
                <c:formatCode>General</c:formatCode>
                <c:ptCount val="38"/>
                <c:pt idx="0">
                  <c:v>137</c:v>
                </c:pt>
                <c:pt idx="1">
                  <c:v>128</c:v>
                </c:pt>
                <c:pt idx="2">
                  <c:v>131</c:v>
                </c:pt>
                <c:pt idx="3">
                  <c:v>147</c:v>
                </c:pt>
                <c:pt idx="4">
                  <c:v>124</c:v>
                </c:pt>
                <c:pt idx="5">
                  <c:v>150</c:v>
                </c:pt>
                <c:pt idx="6">
                  <c:v>128</c:v>
                </c:pt>
                <c:pt idx="7">
                  <c:v>131</c:v>
                </c:pt>
                <c:pt idx="8">
                  <c:v>134</c:v>
                </c:pt>
                <c:pt idx="9">
                  <c:v>124</c:v>
                </c:pt>
                <c:pt idx="10">
                  <c:v>134</c:v>
                </c:pt>
                <c:pt idx="11">
                  <c:v>124</c:v>
                </c:pt>
                <c:pt idx="12">
                  <c:v>128</c:v>
                </c:pt>
                <c:pt idx="13">
                  <c:v>147</c:v>
                </c:pt>
                <c:pt idx="14">
                  <c:v>132</c:v>
                </c:pt>
                <c:pt idx="15">
                  <c:v>128</c:v>
                </c:pt>
                <c:pt idx="16">
                  <c:v>124</c:v>
                </c:pt>
                <c:pt idx="17">
                  <c:v>120</c:v>
                </c:pt>
                <c:pt idx="18">
                  <c:v>124</c:v>
                </c:pt>
                <c:pt idx="19">
                  <c:v>110</c:v>
                </c:pt>
                <c:pt idx="20">
                  <c:v>110</c:v>
                </c:pt>
                <c:pt idx="21">
                  <c:v>84</c:v>
                </c:pt>
                <c:pt idx="22">
                  <c:v>102</c:v>
                </c:pt>
                <c:pt idx="23">
                  <c:v>110</c:v>
                </c:pt>
                <c:pt idx="24">
                  <c:v>84</c:v>
                </c:pt>
                <c:pt idx="25">
                  <c:v>90</c:v>
                </c:pt>
                <c:pt idx="26">
                  <c:v>98</c:v>
                </c:pt>
                <c:pt idx="27">
                  <c:v>102</c:v>
                </c:pt>
                <c:pt idx="28">
                  <c:v>86</c:v>
                </c:pt>
                <c:pt idx="29">
                  <c:v>84</c:v>
                </c:pt>
                <c:pt idx="30">
                  <c:v>89</c:v>
                </c:pt>
                <c:pt idx="31">
                  <c:v>94</c:v>
                </c:pt>
                <c:pt idx="32">
                  <c:v>84</c:v>
                </c:pt>
                <c:pt idx="33">
                  <c:v>96</c:v>
                </c:pt>
                <c:pt idx="34">
                  <c:v>81</c:v>
                </c:pt>
                <c:pt idx="35">
                  <c:v>74</c:v>
                </c:pt>
                <c:pt idx="36">
                  <c:v>86</c:v>
                </c:pt>
                <c:pt idx="37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9-405E-9649-23A6AAA11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07280"/>
        <c:axId val="1283550288"/>
      </c:scatterChart>
      <c:valAx>
        <c:axId val="129050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MRI_Count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50288"/>
        <c:crosses val="autoZero"/>
        <c:crossBetween val="midCat"/>
      </c:valAx>
      <c:valAx>
        <c:axId val="12835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PIQ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0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MRI_Count vs VIQ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BrainSize!$H$1</c:f>
              <c:strCache>
                <c:ptCount val="1"/>
                <c:pt idx="0">
                  <c:v>MRI_Count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949589</c:v>
                </c:pt>
                <c:pt idx="1">
                  <c:v>1079549</c:v>
                </c:pt>
                <c:pt idx="2">
                  <c:v>935494</c:v>
                </c:pt>
                <c:pt idx="3">
                  <c:v>856472</c:v>
                </c:pt>
                <c:pt idx="4">
                  <c:v>949395</c:v>
                </c:pt>
                <c:pt idx="5">
                  <c:v>1038437</c:v>
                </c:pt>
                <c:pt idx="6">
                  <c:v>955003</c:v>
                </c:pt>
                <c:pt idx="7">
                  <c:v>991305</c:v>
                </c:pt>
                <c:pt idx="8">
                  <c:v>951545</c:v>
                </c:pt>
                <c:pt idx="9">
                  <c:v>924059</c:v>
                </c:pt>
                <c:pt idx="10">
                  <c:v>790619</c:v>
                </c:pt>
                <c:pt idx="11">
                  <c:v>816932</c:v>
                </c:pt>
                <c:pt idx="12">
                  <c:v>965353</c:v>
                </c:pt>
                <c:pt idx="13">
                  <c:v>955466</c:v>
                </c:pt>
                <c:pt idx="14">
                  <c:v>857782</c:v>
                </c:pt>
                <c:pt idx="15">
                  <c:v>948066</c:v>
                </c:pt>
                <c:pt idx="16">
                  <c:v>833868</c:v>
                </c:pt>
                <c:pt idx="17">
                  <c:v>852244</c:v>
                </c:pt>
                <c:pt idx="18">
                  <c:v>866662</c:v>
                </c:pt>
                <c:pt idx="19">
                  <c:v>1062462</c:v>
                </c:pt>
                <c:pt idx="20">
                  <c:v>997925</c:v>
                </c:pt>
                <c:pt idx="21">
                  <c:v>808020</c:v>
                </c:pt>
                <c:pt idx="22">
                  <c:v>945088</c:v>
                </c:pt>
                <c:pt idx="23">
                  <c:v>928799</c:v>
                </c:pt>
                <c:pt idx="24">
                  <c:v>905940</c:v>
                </c:pt>
                <c:pt idx="25">
                  <c:v>878897</c:v>
                </c:pt>
                <c:pt idx="26">
                  <c:v>854258</c:v>
                </c:pt>
                <c:pt idx="27">
                  <c:v>831772</c:v>
                </c:pt>
                <c:pt idx="28">
                  <c:v>879987</c:v>
                </c:pt>
                <c:pt idx="29">
                  <c:v>904858</c:v>
                </c:pt>
                <c:pt idx="30">
                  <c:v>935863</c:v>
                </c:pt>
                <c:pt idx="31">
                  <c:v>893983</c:v>
                </c:pt>
                <c:pt idx="32">
                  <c:v>798612</c:v>
                </c:pt>
                <c:pt idx="33">
                  <c:v>865363</c:v>
                </c:pt>
                <c:pt idx="34">
                  <c:v>834344</c:v>
                </c:pt>
                <c:pt idx="35">
                  <c:v>930016</c:v>
                </c:pt>
                <c:pt idx="36">
                  <c:v>889083</c:v>
                </c:pt>
                <c:pt idx="37">
                  <c:v>793549</c:v>
                </c:pt>
              </c:numCache>
            </c:numRef>
          </c:xVal>
          <c:yVal>
            <c:numRef>
              <c:f>BrainSize!$C$2:$C$39</c:f>
              <c:numCache>
                <c:formatCode>General</c:formatCode>
                <c:ptCount val="38"/>
                <c:pt idx="0">
                  <c:v>145</c:v>
                </c:pt>
                <c:pt idx="1">
                  <c:v>150</c:v>
                </c:pt>
                <c:pt idx="2">
                  <c:v>145</c:v>
                </c:pt>
                <c:pt idx="3">
                  <c:v>120</c:v>
                </c:pt>
                <c:pt idx="4">
                  <c:v>150</c:v>
                </c:pt>
                <c:pt idx="5">
                  <c:v>123</c:v>
                </c:pt>
                <c:pt idx="6">
                  <c:v>145</c:v>
                </c:pt>
                <c:pt idx="7">
                  <c:v>136</c:v>
                </c:pt>
                <c:pt idx="8">
                  <c:v>132</c:v>
                </c:pt>
                <c:pt idx="9">
                  <c:v>129</c:v>
                </c:pt>
                <c:pt idx="10">
                  <c:v>129</c:v>
                </c:pt>
                <c:pt idx="11">
                  <c:v>132</c:v>
                </c:pt>
                <c:pt idx="12">
                  <c:v>129</c:v>
                </c:pt>
                <c:pt idx="13">
                  <c:v>114</c:v>
                </c:pt>
                <c:pt idx="14">
                  <c:v>126</c:v>
                </c:pt>
                <c:pt idx="15">
                  <c:v>129</c:v>
                </c:pt>
                <c:pt idx="16">
                  <c:v>129</c:v>
                </c:pt>
                <c:pt idx="17">
                  <c:v>132</c:v>
                </c:pt>
                <c:pt idx="18">
                  <c:v>126</c:v>
                </c:pt>
                <c:pt idx="19">
                  <c:v>96</c:v>
                </c:pt>
                <c:pt idx="20">
                  <c:v>96</c:v>
                </c:pt>
                <c:pt idx="21">
                  <c:v>112</c:v>
                </c:pt>
                <c:pt idx="22">
                  <c:v>96</c:v>
                </c:pt>
                <c:pt idx="23">
                  <c:v>90</c:v>
                </c:pt>
                <c:pt idx="24">
                  <c:v>107</c:v>
                </c:pt>
                <c:pt idx="25">
                  <c:v>100</c:v>
                </c:pt>
                <c:pt idx="26">
                  <c:v>90</c:v>
                </c:pt>
                <c:pt idx="27">
                  <c:v>86</c:v>
                </c:pt>
                <c:pt idx="28">
                  <c:v>96</c:v>
                </c:pt>
                <c:pt idx="29">
                  <c:v>93</c:v>
                </c:pt>
                <c:pt idx="30">
                  <c:v>91</c:v>
                </c:pt>
                <c:pt idx="31">
                  <c:v>86</c:v>
                </c:pt>
                <c:pt idx="32">
                  <c:v>90</c:v>
                </c:pt>
                <c:pt idx="33">
                  <c:v>71</c:v>
                </c:pt>
                <c:pt idx="34">
                  <c:v>90</c:v>
                </c:pt>
                <c:pt idx="35">
                  <c:v>90</c:v>
                </c:pt>
                <c:pt idx="36">
                  <c:v>77</c:v>
                </c:pt>
                <c:pt idx="37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9-4FA4-B7CB-C5B880A0D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38992"/>
        <c:axId val="1449494320"/>
      </c:scatterChart>
      <c:valAx>
        <c:axId val="86623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MRI_Count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494320"/>
        <c:crosses val="autoZero"/>
        <c:crossBetween val="midCat"/>
      </c:valAx>
      <c:valAx>
        <c:axId val="14494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VIQ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3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MRI_Count vs FSIQ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BrainSize!$H$1</c:f>
              <c:strCache>
                <c:ptCount val="1"/>
                <c:pt idx="0">
                  <c:v>MRI_Count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949589</c:v>
                </c:pt>
                <c:pt idx="1">
                  <c:v>1079549</c:v>
                </c:pt>
                <c:pt idx="2">
                  <c:v>935494</c:v>
                </c:pt>
                <c:pt idx="3">
                  <c:v>856472</c:v>
                </c:pt>
                <c:pt idx="4">
                  <c:v>949395</c:v>
                </c:pt>
                <c:pt idx="5">
                  <c:v>1038437</c:v>
                </c:pt>
                <c:pt idx="6">
                  <c:v>955003</c:v>
                </c:pt>
                <c:pt idx="7">
                  <c:v>991305</c:v>
                </c:pt>
                <c:pt idx="8">
                  <c:v>951545</c:v>
                </c:pt>
                <c:pt idx="9">
                  <c:v>924059</c:v>
                </c:pt>
                <c:pt idx="10">
                  <c:v>790619</c:v>
                </c:pt>
                <c:pt idx="11">
                  <c:v>816932</c:v>
                </c:pt>
                <c:pt idx="12">
                  <c:v>965353</c:v>
                </c:pt>
                <c:pt idx="13">
                  <c:v>955466</c:v>
                </c:pt>
                <c:pt idx="14">
                  <c:v>857782</c:v>
                </c:pt>
                <c:pt idx="15">
                  <c:v>948066</c:v>
                </c:pt>
                <c:pt idx="16">
                  <c:v>833868</c:v>
                </c:pt>
                <c:pt idx="17">
                  <c:v>852244</c:v>
                </c:pt>
                <c:pt idx="18">
                  <c:v>866662</c:v>
                </c:pt>
                <c:pt idx="19">
                  <c:v>1062462</c:v>
                </c:pt>
                <c:pt idx="20">
                  <c:v>997925</c:v>
                </c:pt>
                <c:pt idx="21">
                  <c:v>808020</c:v>
                </c:pt>
                <c:pt idx="22">
                  <c:v>945088</c:v>
                </c:pt>
                <c:pt idx="23">
                  <c:v>928799</c:v>
                </c:pt>
                <c:pt idx="24">
                  <c:v>905940</c:v>
                </c:pt>
                <c:pt idx="25">
                  <c:v>878897</c:v>
                </c:pt>
                <c:pt idx="26">
                  <c:v>854258</c:v>
                </c:pt>
                <c:pt idx="27">
                  <c:v>831772</c:v>
                </c:pt>
                <c:pt idx="28">
                  <c:v>879987</c:v>
                </c:pt>
                <c:pt idx="29">
                  <c:v>904858</c:v>
                </c:pt>
                <c:pt idx="30">
                  <c:v>935863</c:v>
                </c:pt>
                <c:pt idx="31">
                  <c:v>893983</c:v>
                </c:pt>
                <c:pt idx="32">
                  <c:v>798612</c:v>
                </c:pt>
                <c:pt idx="33">
                  <c:v>865363</c:v>
                </c:pt>
                <c:pt idx="34">
                  <c:v>834344</c:v>
                </c:pt>
                <c:pt idx="35">
                  <c:v>930016</c:v>
                </c:pt>
                <c:pt idx="36">
                  <c:v>889083</c:v>
                </c:pt>
                <c:pt idx="37">
                  <c:v>793549</c:v>
                </c:pt>
              </c:numCache>
            </c:numRef>
          </c:xVal>
          <c:yVal>
            <c:numRef>
              <c:f>BrainSize!$G$2:$G$39</c:f>
              <c:numCache>
                <c:formatCode>General</c:formatCode>
                <c:ptCount val="38"/>
                <c:pt idx="0">
                  <c:v>144</c:v>
                </c:pt>
                <c:pt idx="1">
                  <c:v>141</c:v>
                </c:pt>
                <c:pt idx="2">
                  <c:v>141</c:v>
                </c:pt>
                <c:pt idx="3">
                  <c:v>140</c:v>
                </c:pt>
                <c:pt idx="4">
                  <c:v>140</c:v>
                </c:pt>
                <c:pt idx="5">
                  <c:v>139</c:v>
                </c:pt>
                <c:pt idx="6">
                  <c:v>139</c:v>
                </c:pt>
                <c:pt idx="7">
                  <c:v>138</c:v>
                </c:pt>
                <c:pt idx="8">
                  <c:v>137</c:v>
                </c:pt>
                <c:pt idx="9">
                  <c:v>135</c:v>
                </c:pt>
                <c:pt idx="10">
                  <c:v>135</c:v>
                </c:pt>
                <c:pt idx="11">
                  <c:v>133</c:v>
                </c:pt>
                <c:pt idx="12">
                  <c:v>133</c:v>
                </c:pt>
                <c:pt idx="13">
                  <c:v>133</c:v>
                </c:pt>
                <c:pt idx="14">
                  <c:v>133</c:v>
                </c:pt>
                <c:pt idx="15">
                  <c:v>133</c:v>
                </c:pt>
                <c:pt idx="16">
                  <c:v>132</c:v>
                </c:pt>
                <c:pt idx="17">
                  <c:v>132</c:v>
                </c:pt>
                <c:pt idx="18">
                  <c:v>130</c:v>
                </c:pt>
                <c:pt idx="19">
                  <c:v>103</c:v>
                </c:pt>
                <c:pt idx="20">
                  <c:v>103</c:v>
                </c:pt>
                <c:pt idx="21">
                  <c:v>101</c:v>
                </c:pt>
                <c:pt idx="22">
                  <c:v>100</c:v>
                </c:pt>
                <c:pt idx="23">
                  <c:v>99</c:v>
                </c:pt>
                <c:pt idx="24">
                  <c:v>97</c:v>
                </c:pt>
                <c:pt idx="25">
                  <c:v>96</c:v>
                </c:pt>
                <c:pt idx="26">
                  <c:v>92</c:v>
                </c:pt>
                <c:pt idx="27">
                  <c:v>91</c:v>
                </c:pt>
                <c:pt idx="28">
                  <c:v>90</c:v>
                </c:pt>
                <c:pt idx="29">
                  <c:v>89</c:v>
                </c:pt>
                <c:pt idx="30">
                  <c:v>89</c:v>
                </c:pt>
                <c:pt idx="31">
                  <c:v>88</c:v>
                </c:pt>
                <c:pt idx="32">
                  <c:v>85</c:v>
                </c:pt>
                <c:pt idx="33">
                  <c:v>83</c:v>
                </c:pt>
                <c:pt idx="34">
                  <c:v>83</c:v>
                </c:pt>
                <c:pt idx="35">
                  <c:v>81</c:v>
                </c:pt>
                <c:pt idx="36">
                  <c:v>80</c:v>
                </c:pt>
                <c:pt idx="37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F4-400A-A5C6-55B4363EC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316800"/>
        <c:axId val="866069440"/>
      </c:scatterChart>
      <c:valAx>
        <c:axId val="14203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MRI_Count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069440"/>
        <c:crosses val="autoZero"/>
        <c:crossBetween val="midCat"/>
      </c:valAx>
      <c:valAx>
        <c:axId val="8660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FSIQ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31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MRI_Count vs.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46981627296587"/>
          <c:y val="0.16245370370370371"/>
          <c:w val="0.82686351706036743"/>
          <c:h val="0.66533209390492853"/>
        </c:manualLayout>
      </c:layout>
      <c:scatterChart>
        <c:scatterStyle val="lineMarker"/>
        <c:varyColors val="0"/>
        <c:ser>
          <c:idx val="0"/>
          <c:order val="0"/>
          <c:tx>
            <c:strRef>
              <c:f>BrainSize!$H$1</c:f>
              <c:strCache>
                <c:ptCount val="1"/>
                <c:pt idx="0">
                  <c:v>MRI_Count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949589</c:v>
                </c:pt>
                <c:pt idx="1">
                  <c:v>1079549</c:v>
                </c:pt>
                <c:pt idx="2">
                  <c:v>935494</c:v>
                </c:pt>
                <c:pt idx="3">
                  <c:v>856472</c:v>
                </c:pt>
                <c:pt idx="4">
                  <c:v>949395</c:v>
                </c:pt>
                <c:pt idx="5">
                  <c:v>1038437</c:v>
                </c:pt>
                <c:pt idx="6">
                  <c:v>955003</c:v>
                </c:pt>
                <c:pt idx="7">
                  <c:v>991305</c:v>
                </c:pt>
                <c:pt idx="8">
                  <c:v>951545</c:v>
                </c:pt>
                <c:pt idx="9">
                  <c:v>924059</c:v>
                </c:pt>
                <c:pt idx="10">
                  <c:v>790619</c:v>
                </c:pt>
                <c:pt idx="11">
                  <c:v>816932</c:v>
                </c:pt>
                <c:pt idx="12">
                  <c:v>965353</c:v>
                </c:pt>
                <c:pt idx="13">
                  <c:v>955466</c:v>
                </c:pt>
                <c:pt idx="14">
                  <c:v>857782</c:v>
                </c:pt>
                <c:pt idx="15">
                  <c:v>948066</c:v>
                </c:pt>
                <c:pt idx="16">
                  <c:v>833868</c:v>
                </c:pt>
                <c:pt idx="17">
                  <c:v>852244</c:v>
                </c:pt>
                <c:pt idx="18">
                  <c:v>866662</c:v>
                </c:pt>
                <c:pt idx="19">
                  <c:v>1062462</c:v>
                </c:pt>
                <c:pt idx="20">
                  <c:v>997925</c:v>
                </c:pt>
                <c:pt idx="21">
                  <c:v>808020</c:v>
                </c:pt>
                <c:pt idx="22">
                  <c:v>945088</c:v>
                </c:pt>
                <c:pt idx="23">
                  <c:v>928799</c:v>
                </c:pt>
                <c:pt idx="24">
                  <c:v>905940</c:v>
                </c:pt>
                <c:pt idx="25">
                  <c:v>878897</c:v>
                </c:pt>
                <c:pt idx="26">
                  <c:v>854258</c:v>
                </c:pt>
                <c:pt idx="27">
                  <c:v>831772</c:v>
                </c:pt>
                <c:pt idx="28">
                  <c:v>879987</c:v>
                </c:pt>
                <c:pt idx="29">
                  <c:v>904858</c:v>
                </c:pt>
                <c:pt idx="30">
                  <c:v>935863</c:v>
                </c:pt>
                <c:pt idx="31">
                  <c:v>893983</c:v>
                </c:pt>
                <c:pt idx="32">
                  <c:v>798612</c:v>
                </c:pt>
                <c:pt idx="33">
                  <c:v>865363</c:v>
                </c:pt>
                <c:pt idx="34">
                  <c:v>834344</c:v>
                </c:pt>
                <c:pt idx="35">
                  <c:v>930016</c:v>
                </c:pt>
                <c:pt idx="36">
                  <c:v>889083</c:v>
                </c:pt>
                <c:pt idx="37">
                  <c:v>793549</c:v>
                </c:pt>
              </c:numCache>
            </c:numRef>
          </c:xVal>
          <c:yVal>
            <c:numRef>
              <c:f>BrainSize!$F$2:$F$39</c:f>
              <c:numCache>
                <c:formatCode>General</c:formatCode>
                <c:ptCount val="38"/>
                <c:pt idx="0">
                  <c:v>67</c:v>
                </c:pt>
                <c:pt idx="1">
                  <c:v>70</c:v>
                </c:pt>
                <c:pt idx="2">
                  <c:v>72</c:v>
                </c:pt>
                <c:pt idx="3">
                  <c:v>70.5</c:v>
                </c:pt>
                <c:pt idx="4">
                  <c:v>70.5</c:v>
                </c:pt>
                <c:pt idx="5">
                  <c:v>73.3</c:v>
                </c:pt>
                <c:pt idx="6">
                  <c:v>68</c:v>
                </c:pt>
                <c:pt idx="7">
                  <c:v>64.5</c:v>
                </c:pt>
                <c:pt idx="8">
                  <c:v>65</c:v>
                </c:pt>
                <c:pt idx="9">
                  <c:v>69</c:v>
                </c:pt>
                <c:pt idx="10">
                  <c:v>62</c:v>
                </c:pt>
                <c:pt idx="11">
                  <c:v>64.5</c:v>
                </c:pt>
                <c:pt idx="12">
                  <c:v>68.8</c:v>
                </c:pt>
                <c:pt idx="13">
                  <c:v>68.8</c:v>
                </c:pt>
                <c:pt idx="14">
                  <c:v>62.5</c:v>
                </c:pt>
                <c:pt idx="15">
                  <c:v>66.5</c:v>
                </c:pt>
                <c:pt idx="16">
                  <c:v>64.5</c:v>
                </c:pt>
                <c:pt idx="17">
                  <c:v>68.5</c:v>
                </c:pt>
                <c:pt idx="18">
                  <c:v>66.5</c:v>
                </c:pt>
                <c:pt idx="19">
                  <c:v>77</c:v>
                </c:pt>
                <c:pt idx="20">
                  <c:v>75.5</c:v>
                </c:pt>
                <c:pt idx="21">
                  <c:v>66.3</c:v>
                </c:pt>
                <c:pt idx="22">
                  <c:v>73.5</c:v>
                </c:pt>
                <c:pt idx="23">
                  <c:v>69</c:v>
                </c:pt>
                <c:pt idx="24">
                  <c:v>76.5</c:v>
                </c:pt>
                <c:pt idx="25">
                  <c:v>66</c:v>
                </c:pt>
                <c:pt idx="26">
                  <c:v>66</c:v>
                </c:pt>
                <c:pt idx="27">
                  <c:v>63</c:v>
                </c:pt>
                <c:pt idx="28">
                  <c:v>69</c:v>
                </c:pt>
                <c:pt idx="29">
                  <c:v>66.3</c:v>
                </c:pt>
                <c:pt idx="30">
                  <c:v>75.5</c:v>
                </c:pt>
                <c:pt idx="31">
                  <c:v>64.5</c:v>
                </c:pt>
                <c:pt idx="32">
                  <c:v>68</c:v>
                </c:pt>
                <c:pt idx="33">
                  <c:v>68</c:v>
                </c:pt>
                <c:pt idx="34">
                  <c:v>66.5</c:v>
                </c:pt>
                <c:pt idx="35">
                  <c:v>74</c:v>
                </c:pt>
                <c:pt idx="36">
                  <c:v>70</c:v>
                </c:pt>
                <c:pt idx="37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A-416C-865D-BC1D24AC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255904"/>
        <c:axId val="1417644560"/>
      </c:scatterChart>
      <c:valAx>
        <c:axId val="119925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MRI_Count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644560"/>
        <c:crosses val="autoZero"/>
        <c:crossBetween val="midCat"/>
      </c:valAx>
      <c:valAx>
        <c:axId val="14176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25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BrainSize!$B$1</c:f>
              <c:strCache>
                <c:ptCount val="1"/>
                <c:pt idx="0">
                  <c:v>Gender2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949589</c:v>
                </c:pt>
                <c:pt idx="1">
                  <c:v>1079549</c:v>
                </c:pt>
                <c:pt idx="2">
                  <c:v>935494</c:v>
                </c:pt>
                <c:pt idx="3">
                  <c:v>856472</c:v>
                </c:pt>
                <c:pt idx="4">
                  <c:v>949395</c:v>
                </c:pt>
                <c:pt idx="5">
                  <c:v>1038437</c:v>
                </c:pt>
                <c:pt idx="6">
                  <c:v>955003</c:v>
                </c:pt>
                <c:pt idx="7">
                  <c:v>991305</c:v>
                </c:pt>
                <c:pt idx="8">
                  <c:v>951545</c:v>
                </c:pt>
                <c:pt idx="9">
                  <c:v>924059</c:v>
                </c:pt>
                <c:pt idx="10">
                  <c:v>790619</c:v>
                </c:pt>
                <c:pt idx="11">
                  <c:v>816932</c:v>
                </c:pt>
                <c:pt idx="12">
                  <c:v>965353</c:v>
                </c:pt>
                <c:pt idx="13">
                  <c:v>955466</c:v>
                </c:pt>
                <c:pt idx="14">
                  <c:v>857782</c:v>
                </c:pt>
                <c:pt idx="15">
                  <c:v>948066</c:v>
                </c:pt>
                <c:pt idx="16">
                  <c:v>833868</c:v>
                </c:pt>
                <c:pt idx="17">
                  <c:v>852244</c:v>
                </c:pt>
                <c:pt idx="18">
                  <c:v>866662</c:v>
                </c:pt>
                <c:pt idx="19">
                  <c:v>1062462</c:v>
                </c:pt>
                <c:pt idx="20">
                  <c:v>997925</c:v>
                </c:pt>
                <c:pt idx="21">
                  <c:v>808020</c:v>
                </c:pt>
                <c:pt idx="22">
                  <c:v>945088</c:v>
                </c:pt>
                <c:pt idx="23">
                  <c:v>928799</c:v>
                </c:pt>
                <c:pt idx="24">
                  <c:v>905940</c:v>
                </c:pt>
                <c:pt idx="25">
                  <c:v>878897</c:v>
                </c:pt>
                <c:pt idx="26">
                  <c:v>854258</c:v>
                </c:pt>
                <c:pt idx="27">
                  <c:v>831772</c:v>
                </c:pt>
                <c:pt idx="28">
                  <c:v>879987</c:v>
                </c:pt>
                <c:pt idx="29">
                  <c:v>904858</c:v>
                </c:pt>
                <c:pt idx="30">
                  <c:v>935863</c:v>
                </c:pt>
                <c:pt idx="31">
                  <c:v>893983</c:v>
                </c:pt>
                <c:pt idx="32">
                  <c:v>798612</c:v>
                </c:pt>
                <c:pt idx="33">
                  <c:v>865363</c:v>
                </c:pt>
                <c:pt idx="34">
                  <c:v>834344</c:v>
                </c:pt>
                <c:pt idx="35">
                  <c:v>930016</c:v>
                </c:pt>
                <c:pt idx="36">
                  <c:v>889083</c:v>
                </c:pt>
                <c:pt idx="37">
                  <c:v>793549</c:v>
                </c:pt>
              </c:numCache>
            </c:numRef>
          </c:xVal>
          <c:yVal>
            <c:numRef>
              <c:f>BrainSize!$B$2:$B$39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3-4280-AE9A-B36BE18A1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974000"/>
        <c:axId val="572265040"/>
      </c:scatterChart>
      <c:valAx>
        <c:axId val="39397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65040"/>
        <c:crosses val="autoZero"/>
        <c:crossBetween val="midCat"/>
      </c:valAx>
      <c:valAx>
        <c:axId val="5722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74000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420645</xdr:colOff>
      <xdr:row>36</xdr:row>
      <xdr:rowOff>75889</xdr:rowOff>
    </xdr:from>
    <xdr:to>
      <xdr:col>22</xdr:col>
      <xdr:colOff>119308</xdr:colOff>
      <xdr:row>50</xdr:row>
      <xdr:rowOff>121164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6795FA-9942-B1B9-8752-C43248390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174976</xdr:colOff>
      <xdr:row>19</xdr:row>
      <xdr:rowOff>153698</xdr:rowOff>
    </xdr:from>
    <xdr:to>
      <xdr:col>30</xdr:col>
      <xdr:colOff>482497</xdr:colOff>
      <xdr:row>34</xdr:row>
      <xdr:rowOff>39398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F9FF31-6CA2-DF68-D2EB-4DF2EBD3E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523317</xdr:colOff>
      <xdr:row>19</xdr:row>
      <xdr:rowOff>114115</xdr:rowOff>
    </xdr:from>
    <xdr:to>
      <xdr:col>22</xdr:col>
      <xdr:colOff>221981</xdr:colOff>
      <xdr:row>34</xdr:row>
      <xdr:rowOff>40637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64246-F12A-22E3-FD28-BB205692E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287296</xdr:colOff>
      <xdr:row>1</xdr:row>
      <xdr:rowOff>140649</xdr:rowOff>
    </xdr:from>
    <xdr:to>
      <xdr:col>30</xdr:col>
      <xdr:colOff>566861</xdr:colOff>
      <xdr:row>16</xdr:row>
      <xdr:rowOff>26349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C9A456D-F46D-3DC8-8EE1-662D16DF0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161429</xdr:colOff>
      <xdr:row>36</xdr:row>
      <xdr:rowOff>73847</xdr:rowOff>
    </xdr:from>
    <xdr:to>
      <xdr:col>30</xdr:col>
      <xdr:colOff>447179</xdr:colOff>
      <xdr:row>50</xdr:row>
      <xdr:rowOff>119122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99C9C7C-48CF-BD08-7E37-A5EE21801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326572</xdr:colOff>
      <xdr:row>2</xdr:row>
      <xdr:rowOff>172809</xdr:rowOff>
    </xdr:from>
    <xdr:to>
      <xdr:col>22</xdr:col>
      <xdr:colOff>1</xdr:colOff>
      <xdr:row>17</xdr:row>
      <xdr:rowOff>58509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49220-33E9-CD1B-8A32-16A8A7AC2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312F4-0747-4089-B381-55A49047185A}" name="Table1" displayName="Table1" ref="A1:M39" totalsRowShown="0">
  <autoFilter ref="A1:M39" xr:uid="{1F3312F4-0747-4089-B381-55A49047185A}"/>
  <sortState xmlns:xlrd2="http://schemas.microsoft.com/office/spreadsheetml/2017/richdata2" ref="A2:H39">
    <sortCondition descending="1" ref="G1:G39"/>
  </sortState>
  <tableColumns count="13">
    <tableColumn id="1" xr3:uid="{2A177301-A117-488B-8719-708844D71984}" name="Gender"/>
    <tableColumn id="2" xr3:uid="{7975FA0D-7E74-4480-89CF-3D6E44FCFBE8}" name="Gender2" dataDxfId="0">
      <calculatedColumnFormula>IF(Table1[[#This Row],[Gender]] = "Male", 1, 0)</calculatedColumnFormula>
    </tableColumn>
    <tableColumn id="3" xr3:uid="{E35BF617-3EC4-4797-BCBF-89985AE69B61}" name="VIQ"/>
    <tableColumn id="4" xr3:uid="{7104EF58-7FEE-4FC6-893A-F728E21B0A66}" name="PIQ"/>
    <tableColumn id="5" xr3:uid="{EAAE796C-97CD-4EC6-81B5-BC8A6C7CAAA0}" name="Weight"/>
    <tableColumn id="6" xr3:uid="{371B6E71-AA64-46B5-93D9-17105A73F0A8}" name="Height"/>
    <tableColumn id="10" xr3:uid="{1F6D2BC7-4854-41C9-9C29-D6986018040E}" name="FSIQ"/>
    <tableColumn id="7" xr3:uid="{F4BA56EC-5852-4D46-9264-D100CB82FF56}" name="MRI_Count"/>
    <tableColumn id="11" xr3:uid="{3F1AB6BB-EFC0-417B-92ED-1F8EB94035BB}" name="y - y_mean" dataDxfId="5">
      <calculatedColumnFormula>Table1[[#This Row],[FSIQ]]-$D$63</calculatedColumnFormula>
    </tableColumn>
    <tableColumn id="12" xr3:uid="{C8096B4F-2855-4BE8-A7C0-3BF92F4F90FB}" name="x-x_mean" dataDxfId="4">
      <calculatedColumnFormula>Table1[[#This Row],[MRI_Count]]-$D$47</calculatedColumnFormula>
    </tableColumn>
    <tableColumn id="13" xr3:uid="{020C131C-0F27-490F-9131-6343BBF42CF3}" name="Multiply" dataDxfId="3">
      <calculatedColumnFormula>Table1[[#This Row],[y - y_mean]]*Table1[[#This Row],[x-x_mean]]</calculatedColumnFormula>
    </tableColumn>
    <tableColumn id="14" xr3:uid="{60F123C6-60AC-428E-85E8-74C0E716FFC0}" name="(y - y_mean)^2" dataDxfId="2">
      <calculatedColumnFormula>(Table1[y - y_mean])^2</calculatedColumnFormula>
    </tableColumn>
    <tableColumn id="15" xr3:uid="{B2C823F4-212A-498F-8B85-5CCBCAE60363}" name="(x - x_mean)^2" dataDxfId="1">
      <calculatedColumnFormula>(Table1[x-x_mean])^2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zoomScale="70" zoomScaleNormal="70" workbookViewId="0">
      <selection activeCell="C82" sqref="C82"/>
    </sheetView>
  </sheetViews>
  <sheetFormatPr defaultRowHeight="15"/>
  <cols>
    <col min="1" max="1" width="9.85546875" customWidth="1"/>
    <col min="3" max="3" width="21.5703125" customWidth="1"/>
    <col min="5" max="5" width="9.7109375" customWidth="1"/>
    <col min="7" max="7" width="13" customWidth="1"/>
    <col min="8" max="8" width="18.28515625" customWidth="1"/>
    <col min="9" max="9" width="18.7109375" customWidth="1"/>
    <col min="10" max="10" width="14" customWidth="1"/>
    <col min="11" max="11" width="19.85546875" customWidth="1"/>
    <col min="12" max="12" width="22.85546875" customWidth="1"/>
  </cols>
  <sheetData>
    <row r="1" spans="1:26">
      <c r="A1" t="s">
        <v>0</v>
      </c>
      <c r="B1" t="s">
        <v>38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31</v>
      </c>
      <c r="J1" t="s">
        <v>30</v>
      </c>
      <c r="K1" t="s">
        <v>28</v>
      </c>
      <c r="L1" t="s">
        <v>32</v>
      </c>
      <c r="M1" t="s">
        <v>29</v>
      </c>
    </row>
    <row r="2" spans="1:26">
      <c r="A2" t="s">
        <v>8</v>
      </c>
      <c r="B2" s="4">
        <f>IF(Table1[[#This Row],[Gender]] = "Male", 1, 0)</f>
        <v>1</v>
      </c>
      <c r="C2">
        <v>145</v>
      </c>
      <c r="D2">
        <v>137</v>
      </c>
      <c r="E2">
        <v>191</v>
      </c>
      <c r="F2">
        <v>67</v>
      </c>
      <c r="G2">
        <v>144</v>
      </c>
      <c r="H2">
        <v>949589</v>
      </c>
      <c r="I2">
        <f>Table1[[#This Row],[FSIQ]]-$D$63</f>
        <v>30.44736842105263</v>
      </c>
      <c r="J2">
        <f>Table1[[#This Row],[MRI_Count]]-$D$47</f>
        <v>42834.815789473709</v>
      </c>
      <c r="K2">
        <f>Table1[[#This Row],[y - y_mean]]*Table1[[#This Row],[x-x_mean]]</f>
        <v>1304207.4175900284</v>
      </c>
      <c r="L2">
        <f>(Table1[y - y_mean])^2</f>
        <v>927.04224376731293</v>
      </c>
      <c r="M2">
        <f>(Table1[x-x_mean])^2</f>
        <v>1834821443.7181461</v>
      </c>
      <c r="Z2" t="s">
        <v>9</v>
      </c>
    </row>
    <row r="3" spans="1:26">
      <c r="A3" t="s">
        <v>8</v>
      </c>
      <c r="B3" s="4">
        <f>IF(Table1[[#This Row],[Gender]] = "Male", 1, 0)</f>
        <v>1</v>
      </c>
      <c r="C3">
        <v>150</v>
      </c>
      <c r="D3">
        <v>128</v>
      </c>
      <c r="E3">
        <v>151</v>
      </c>
      <c r="F3">
        <v>70</v>
      </c>
      <c r="G3">
        <v>141</v>
      </c>
      <c r="H3">
        <v>1079549</v>
      </c>
      <c r="I3">
        <f>Table1[[#This Row],[FSIQ]]-$D$63</f>
        <v>27.44736842105263</v>
      </c>
      <c r="J3">
        <f>Table1[[#This Row],[MRI_Count]]-$D$47</f>
        <v>172794.81578947371</v>
      </c>
      <c r="K3">
        <f>Table1[[#This Row],[y - y_mean]]*Table1[[#This Row],[x-x_mean]]</f>
        <v>4742762.970221607</v>
      </c>
      <c r="L3">
        <f>(Table1[y - y_mean])^2</f>
        <v>753.3580332409972</v>
      </c>
      <c r="M3">
        <f>(Table1[x-x_mean])^2</f>
        <v>29858048363.718151</v>
      </c>
      <c r="Z3" t="s">
        <v>10</v>
      </c>
    </row>
    <row r="4" spans="1:26">
      <c r="A4" t="s">
        <v>8</v>
      </c>
      <c r="B4" s="4">
        <f>IF(Table1[[#This Row],[Gender]] = "Male", 1, 0)</f>
        <v>1</v>
      </c>
      <c r="C4">
        <v>145</v>
      </c>
      <c r="D4">
        <v>131</v>
      </c>
      <c r="E4">
        <v>171</v>
      </c>
      <c r="F4">
        <v>72</v>
      </c>
      <c r="G4">
        <v>141</v>
      </c>
      <c r="H4">
        <v>935494</v>
      </c>
      <c r="I4">
        <f>Table1[[#This Row],[FSIQ]]-$D$63</f>
        <v>27.44736842105263</v>
      </c>
      <c r="J4">
        <f>Table1[[#This Row],[MRI_Count]]-$D$47</f>
        <v>28739.815789473709</v>
      </c>
      <c r="K4">
        <f>Table1[[#This Row],[y - y_mean]]*Table1[[#This Row],[x-x_mean]]</f>
        <v>788832.31232687039</v>
      </c>
      <c r="L4">
        <f>(Table1[y - y_mean])^2</f>
        <v>753.3580332409972</v>
      </c>
      <c r="M4">
        <f>(Table1[x-x_mean])^2</f>
        <v>825977011.61288226</v>
      </c>
    </row>
    <row r="5" spans="1:26">
      <c r="A5" t="s">
        <v>7</v>
      </c>
      <c r="B5" s="4">
        <f>IF(Table1[[#This Row],[Gender]] = "Male", 1, 0)</f>
        <v>0</v>
      </c>
      <c r="C5">
        <v>120</v>
      </c>
      <c r="D5">
        <v>147</v>
      </c>
      <c r="E5">
        <v>155</v>
      </c>
      <c r="F5">
        <v>70.5</v>
      </c>
      <c r="G5">
        <v>140</v>
      </c>
      <c r="H5">
        <v>856472</v>
      </c>
      <c r="I5">
        <f>Table1[[#This Row],[FSIQ]]-$D$63</f>
        <v>26.44736842105263</v>
      </c>
      <c r="J5">
        <f>Table1[[#This Row],[MRI_Count]]-$D$47</f>
        <v>-50282.184210526291</v>
      </c>
      <c r="K5">
        <f>Table1[[#This Row],[y - y_mean]]*Table1[[#This Row],[x-x_mean]]</f>
        <v>-1329831.4508310242</v>
      </c>
      <c r="L5">
        <f>(Table1[y - y_mean])^2</f>
        <v>699.46329639889188</v>
      </c>
      <c r="M5">
        <f>(Table1[x-x_mean])^2</f>
        <v>2528298048.9812994</v>
      </c>
    </row>
    <row r="6" spans="1:26">
      <c r="A6" t="s">
        <v>8</v>
      </c>
      <c r="B6" s="4">
        <f>IF(Table1[[#This Row],[Gender]] = "Male", 1, 0)</f>
        <v>1</v>
      </c>
      <c r="C6">
        <v>150</v>
      </c>
      <c r="D6">
        <v>124</v>
      </c>
      <c r="E6">
        <v>144</v>
      </c>
      <c r="F6">
        <v>70.5</v>
      </c>
      <c r="G6">
        <v>140</v>
      </c>
      <c r="H6">
        <v>949395</v>
      </c>
      <c r="I6">
        <f>Table1[[#This Row],[FSIQ]]-$D$63</f>
        <v>26.44736842105263</v>
      </c>
      <c r="J6">
        <f>Table1[[#This Row],[MRI_Count]]-$D$47</f>
        <v>42640.815789473709</v>
      </c>
      <c r="K6">
        <f>Table1[[#This Row],[y - y_mean]]*Table1[[#This Row],[x-x_mean]]</f>
        <v>1127737.3649584493</v>
      </c>
      <c r="L6">
        <f>(Table1[y - y_mean])^2</f>
        <v>699.46329639889188</v>
      </c>
      <c r="M6">
        <f>(Table1[x-x_mean])^2</f>
        <v>1818239171.1918304</v>
      </c>
    </row>
    <row r="7" spans="1:26">
      <c r="A7" t="s">
        <v>8</v>
      </c>
      <c r="B7" s="4">
        <f>IF(Table1[[#This Row],[Gender]] = "Male", 1, 0)</f>
        <v>1</v>
      </c>
      <c r="C7">
        <v>123</v>
      </c>
      <c r="D7">
        <v>150</v>
      </c>
      <c r="E7">
        <v>143</v>
      </c>
      <c r="F7">
        <v>73.3</v>
      </c>
      <c r="G7">
        <v>139</v>
      </c>
      <c r="H7">
        <v>1038437</v>
      </c>
      <c r="I7">
        <f>Table1[[#This Row],[FSIQ]]-$D$63</f>
        <v>25.44736842105263</v>
      </c>
      <c r="J7">
        <f>Table1[[#This Row],[MRI_Count]]-$D$47</f>
        <v>131682.81578947371</v>
      </c>
      <c r="K7">
        <f>Table1[[#This Row],[y - y_mean]]*Table1[[#This Row],[x-x_mean]]</f>
        <v>3350981.1281163441</v>
      </c>
      <c r="L7">
        <f>(Table1[y - y_mean])^2</f>
        <v>647.56855955678668</v>
      </c>
      <c r="M7">
        <f>(Table1[x-x_mean])^2</f>
        <v>17340363974.244465</v>
      </c>
    </row>
    <row r="8" spans="1:26">
      <c r="A8" t="s">
        <v>8</v>
      </c>
      <c r="B8" s="4">
        <f>IF(Table1[[#This Row],[Gender]] = "Male", 1, 0)</f>
        <v>1</v>
      </c>
      <c r="C8">
        <v>145</v>
      </c>
      <c r="D8">
        <v>128</v>
      </c>
      <c r="E8">
        <v>132</v>
      </c>
      <c r="F8">
        <v>68</v>
      </c>
      <c r="G8">
        <v>139</v>
      </c>
      <c r="H8">
        <v>955003</v>
      </c>
      <c r="I8">
        <f>Table1[[#This Row],[FSIQ]]-$D$63</f>
        <v>25.44736842105263</v>
      </c>
      <c r="J8">
        <f>Table1[[#This Row],[MRI_Count]]-$D$47</f>
        <v>48248.815789473709</v>
      </c>
      <c r="K8">
        <f>Table1[[#This Row],[y - y_mean]]*Table1[[#This Row],[x-x_mean]]</f>
        <v>1227805.3912742387</v>
      </c>
      <c r="L8">
        <f>(Table1[y - y_mean])^2</f>
        <v>647.56855955678668</v>
      </c>
      <c r="M8">
        <f>(Table1[x-x_mean])^2</f>
        <v>2327948225.0865674</v>
      </c>
    </row>
    <row r="9" spans="1:26">
      <c r="A9" t="s">
        <v>7</v>
      </c>
      <c r="B9" s="4">
        <f>IF(Table1[[#This Row],[Gender]] = "Male", 1, 0)</f>
        <v>0</v>
      </c>
      <c r="C9">
        <v>136</v>
      </c>
      <c r="D9">
        <v>131</v>
      </c>
      <c r="E9">
        <v>138</v>
      </c>
      <c r="F9">
        <v>64.5</v>
      </c>
      <c r="G9">
        <v>138</v>
      </c>
      <c r="H9">
        <v>991305</v>
      </c>
      <c r="I9">
        <f>Table1[[#This Row],[FSIQ]]-$D$63</f>
        <v>24.44736842105263</v>
      </c>
      <c r="J9">
        <f>Table1[[#This Row],[MRI_Count]]-$D$47</f>
        <v>84550.815789473709</v>
      </c>
      <c r="K9">
        <f>Table1[[#This Row],[y - y_mean]]*Table1[[#This Row],[x-x_mean]]</f>
        <v>2067044.9439058176</v>
      </c>
      <c r="L9">
        <f>(Table1[y - y_mean])^2</f>
        <v>597.67382271468136</v>
      </c>
      <c r="M9">
        <f>(Table1[x-x_mean])^2</f>
        <v>7148840450.6655169</v>
      </c>
    </row>
    <row r="10" spans="1:26">
      <c r="A10" t="s">
        <v>7</v>
      </c>
      <c r="B10" s="4">
        <f>IF(Table1[[#This Row],[Gender]] = "Male", 1, 0)</f>
        <v>0</v>
      </c>
      <c r="C10">
        <v>132</v>
      </c>
      <c r="D10">
        <v>134</v>
      </c>
      <c r="E10">
        <v>147</v>
      </c>
      <c r="F10">
        <v>65</v>
      </c>
      <c r="G10">
        <v>137</v>
      </c>
      <c r="H10">
        <v>951545</v>
      </c>
      <c r="I10">
        <f>Table1[[#This Row],[FSIQ]]-$D$63</f>
        <v>23.44736842105263</v>
      </c>
      <c r="J10">
        <f>Table1[[#This Row],[MRI_Count]]-$D$47</f>
        <v>44790.815789473709</v>
      </c>
      <c r="K10">
        <f>Table1[[#This Row],[y - y_mean]]*Table1[[#This Row],[x-x_mean]]</f>
        <v>1050226.7596952913</v>
      </c>
      <c r="L10">
        <f>(Table1[y - y_mean])^2</f>
        <v>549.77908587257616</v>
      </c>
      <c r="M10">
        <f>(Table1[x-x_mean])^2</f>
        <v>2006217179.0865674</v>
      </c>
    </row>
    <row r="11" spans="1:26">
      <c r="A11" t="s">
        <v>8</v>
      </c>
      <c r="B11" s="4">
        <f>IF(Table1[[#This Row],[Gender]] = "Male", 1, 0)</f>
        <v>1</v>
      </c>
      <c r="C11">
        <v>129</v>
      </c>
      <c r="D11">
        <v>124</v>
      </c>
      <c r="E11">
        <v>155</v>
      </c>
      <c r="F11">
        <v>69</v>
      </c>
      <c r="G11">
        <v>135</v>
      </c>
      <c r="H11">
        <v>924059</v>
      </c>
      <c r="I11">
        <f>Table1[[#This Row],[FSIQ]]-$D$63</f>
        <v>21.44736842105263</v>
      </c>
      <c r="J11">
        <f>Table1[[#This Row],[MRI_Count]]-$D$47</f>
        <v>17304.815789473709</v>
      </c>
      <c r="K11">
        <f>Table1[[#This Row],[y - y_mean]]*Table1[[#This Row],[x-x_mean]]</f>
        <v>371142.75969529134</v>
      </c>
      <c r="L11">
        <f>(Table1[y - y_mean])^2</f>
        <v>459.98961218836558</v>
      </c>
      <c r="M11">
        <f>(Table1[x-x_mean])^2</f>
        <v>299456649.50761861</v>
      </c>
    </row>
    <row r="12" spans="1:26">
      <c r="A12" t="s">
        <v>7</v>
      </c>
      <c r="B12" s="4">
        <f>IF(Table1[[#This Row],[Gender]] = "Male", 1, 0)</f>
        <v>0</v>
      </c>
      <c r="C12">
        <v>129</v>
      </c>
      <c r="D12">
        <v>134</v>
      </c>
      <c r="E12">
        <v>122</v>
      </c>
      <c r="F12">
        <v>62</v>
      </c>
      <c r="G12">
        <v>135</v>
      </c>
      <c r="H12">
        <v>790619</v>
      </c>
      <c r="I12">
        <f>Table1[[#This Row],[FSIQ]]-$D$63</f>
        <v>21.44736842105263</v>
      </c>
      <c r="J12">
        <f>Table1[[#This Row],[MRI_Count]]-$D$47</f>
        <v>-116135.18421052629</v>
      </c>
      <c r="K12">
        <f>Table1[[#This Row],[y - y_mean]]*Table1[[#This Row],[x-x_mean]]</f>
        <v>-2490794.0824099714</v>
      </c>
      <c r="L12">
        <f>(Table1[y - y_mean])^2</f>
        <v>459.98961218836558</v>
      </c>
      <c r="M12">
        <f>(Table1[x-x_mean])^2</f>
        <v>13487381011.612875</v>
      </c>
    </row>
    <row r="13" spans="1:26">
      <c r="A13" t="s">
        <v>7</v>
      </c>
      <c r="B13" s="4">
        <f>IF(Table1[[#This Row],[Gender]] = "Male", 1, 0)</f>
        <v>0</v>
      </c>
      <c r="C13">
        <v>132</v>
      </c>
      <c r="D13">
        <v>124</v>
      </c>
      <c r="E13">
        <v>118</v>
      </c>
      <c r="F13">
        <v>64.5</v>
      </c>
      <c r="G13">
        <v>133</v>
      </c>
      <c r="H13">
        <v>816932</v>
      </c>
      <c r="I13">
        <f>Table1[[#This Row],[FSIQ]]-$D$63</f>
        <v>19.44736842105263</v>
      </c>
      <c r="J13">
        <f>Table1[[#This Row],[MRI_Count]]-$D$47</f>
        <v>-89822.184210526291</v>
      </c>
      <c r="K13">
        <f>Table1[[#This Row],[y - y_mean]]*Table1[[#This Row],[x-x_mean]]</f>
        <v>-1746805.1087257611</v>
      </c>
      <c r="L13">
        <f>(Table1[y - y_mean])^2</f>
        <v>378.20013850415506</v>
      </c>
      <c r="M13">
        <f>(Table1[x-x_mean])^2</f>
        <v>8068024776.349719</v>
      </c>
    </row>
    <row r="14" spans="1:26">
      <c r="A14" t="s">
        <v>8</v>
      </c>
      <c r="B14" s="4">
        <f>IF(Table1[[#This Row],[Gender]] = "Male", 1, 0)</f>
        <v>1</v>
      </c>
      <c r="C14">
        <v>129</v>
      </c>
      <c r="D14">
        <v>128</v>
      </c>
      <c r="E14">
        <v>172</v>
      </c>
      <c r="F14">
        <v>68.8</v>
      </c>
      <c r="G14">
        <v>133</v>
      </c>
      <c r="H14">
        <v>965353</v>
      </c>
      <c r="I14">
        <f>Table1[[#This Row],[FSIQ]]-$D$63</f>
        <v>19.44736842105263</v>
      </c>
      <c r="J14">
        <f>Table1[[#This Row],[MRI_Count]]-$D$47</f>
        <v>58598.815789473709</v>
      </c>
      <c r="K14">
        <f>Table1[[#This Row],[y - y_mean]]*Table1[[#This Row],[x-x_mean]]</f>
        <v>1139592.7596952913</v>
      </c>
      <c r="L14">
        <f>(Table1[y - y_mean])^2</f>
        <v>378.20013850415506</v>
      </c>
      <c r="M14">
        <f>(Table1[x-x_mean])^2</f>
        <v>3433821211.9286733</v>
      </c>
    </row>
    <row r="15" spans="1:26">
      <c r="A15" t="s">
        <v>8</v>
      </c>
      <c r="B15" s="4">
        <f>IF(Table1[[#This Row],[Gender]] = "Male", 1, 0)</f>
        <v>1</v>
      </c>
      <c r="C15">
        <v>114</v>
      </c>
      <c r="D15">
        <v>147</v>
      </c>
      <c r="E15">
        <v>172</v>
      </c>
      <c r="F15">
        <v>68.8</v>
      </c>
      <c r="G15">
        <v>133</v>
      </c>
      <c r="H15">
        <v>955466</v>
      </c>
      <c r="I15">
        <f>Table1[[#This Row],[FSIQ]]-$D$63</f>
        <v>19.44736842105263</v>
      </c>
      <c r="J15">
        <f>Table1[[#This Row],[MRI_Count]]-$D$47</f>
        <v>48711.815789473709</v>
      </c>
      <c r="K15">
        <f>Table1[[#This Row],[y - y_mean]]*Table1[[#This Row],[x-x_mean]]</f>
        <v>947316.62811634387</v>
      </c>
      <c r="L15">
        <f>(Table1[y - y_mean])^2</f>
        <v>378.20013850415506</v>
      </c>
      <c r="M15">
        <f>(Table1[x-x_mean])^2</f>
        <v>2372840997.5076203</v>
      </c>
    </row>
    <row r="16" spans="1:26">
      <c r="A16" t="s">
        <v>7</v>
      </c>
      <c r="B16" s="4">
        <f>IF(Table1[[#This Row],[Gender]] = "Male", 1, 0)</f>
        <v>0</v>
      </c>
      <c r="C16">
        <v>126</v>
      </c>
      <c r="D16">
        <v>132</v>
      </c>
      <c r="E16">
        <v>127</v>
      </c>
      <c r="F16">
        <v>62.5</v>
      </c>
      <c r="G16">
        <v>133</v>
      </c>
      <c r="H16">
        <v>857782</v>
      </c>
      <c r="I16">
        <f>Table1[[#This Row],[FSIQ]]-$D$63</f>
        <v>19.44736842105263</v>
      </c>
      <c r="J16">
        <f>Table1[[#This Row],[MRI_Count]]-$D$47</f>
        <v>-48972.184210526291</v>
      </c>
      <c r="K16">
        <f>Table1[[#This Row],[y - y_mean]]*Table1[[#This Row],[x-x_mean]]</f>
        <v>-952380.10872576118</v>
      </c>
      <c r="L16">
        <f>(Table1[y - y_mean])^2</f>
        <v>378.20013850415506</v>
      </c>
      <c r="M16">
        <f>(Table1[x-x_mean])^2</f>
        <v>2398274826.3497205</v>
      </c>
    </row>
    <row r="17" spans="1:13">
      <c r="A17" t="s">
        <v>7</v>
      </c>
      <c r="B17" s="4">
        <f>IF(Table1[[#This Row],[Gender]] = "Male", 1, 0)</f>
        <v>0</v>
      </c>
      <c r="C17">
        <v>129</v>
      </c>
      <c r="D17">
        <v>128</v>
      </c>
      <c r="E17">
        <v>153</v>
      </c>
      <c r="F17">
        <v>66.5</v>
      </c>
      <c r="G17">
        <v>133</v>
      </c>
      <c r="H17">
        <v>948066</v>
      </c>
      <c r="I17">
        <f>Table1[[#This Row],[FSIQ]]-$D$63</f>
        <v>19.44736842105263</v>
      </c>
      <c r="J17">
        <f>Table1[[#This Row],[MRI_Count]]-$D$47</f>
        <v>41311.815789473709</v>
      </c>
      <c r="K17">
        <f>Table1[[#This Row],[y - y_mean]]*Table1[[#This Row],[x-x_mean]]</f>
        <v>803406.10180055443</v>
      </c>
      <c r="L17">
        <f>(Table1[y - y_mean])^2</f>
        <v>378.20013850415506</v>
      </c>
      <c r="M17">
        <f>(Table1[x-x_mean])^2</f>
        <v>1706666123.8234093</v>
      </c>
    </row>
    <row r="18" spans="1:13">
      <c r="A18" t="s">
        <v>7</v>
      </c>
      <c r="B18" s="4">
        <f>IF(Table1[[#This Row],[Gender]] = "Male", 1, 0)</f>
        <v>0</v>
      </c>
      <c r="C18">
        <v>129</v>
      </c>
      <c r="D18">
        <v>124</v>
      </c>
      <c r="E18">
        <v>118</v>
      </c>
      <c r="F18">
        <v>64.5</v>
      </c>
      <c r="G18">
        <v>132</v>
      </c>
      <c r="H18">
        <v>833868</v>
      </c>
      <c r="I18">
        <f>Table1[[#This Row],[FSIQ]]-$D$63</f>
        <v>18.44736842105263</v>
      </c>
      <c r="J18">
        <f>Table1[[#This Row],[MRI_Count]]-$D$47</f>
        <v>-72886.184210526291</v>
      </c>
      <c r="K18">
        <f>Table1[[#This Row],[y - y_mean]]*Table1[[#This Row],[x-x_mean]]</f>
        <v>-1344558.2929362876</v>
      </c>
      <c r="L18">
        <f>(Table1[y - y_mean])^2</f>
        <v>340.3054016620498</v>
      </c>
      <c r="M18">
        <f>(Table1[x-x_mean])^2</f>
        <v>5312395848.770772</v>
      </c>
    </row>
    <row r="19" spans="1:13">
      <c r="A19" t="s">
        <v>7</v>
      </c>
      <c r="B19" s="4">
        <f>IF(Table1[[#This Row],[Gender]] = "Male", 1, 0)</f>
        <v>0</v>
      </c>
      <c r="C19">
        <v>132</v>
      </c>
      <c r="D19">
        <v>120</v>
      </c>
      <c r="E19">
        <v>127</v>
      </c>
      <c r="F19">
        <v>68.5</v>
      </c>
      <c r="G19">
        <v>132</v>
      </c>
      <c r="H19">
        <v>852244</v>
      </c>
      <c r="I19">
        <f>Table1[[#This Row],[FSIQ]]-$D$63</f>
        <v>18.44736842105263</v>
      </c>
      <c r="J19">
        <f>Table1[[#This Row],[MRI_Count]]-$D$47</f>
        <v>-54510.184210526291</v>
      </c>
      <c r="K19">
        <f>Table1[[#This Row],[y - y_mean]]*Table1[[#This Row],[x-x_mean]]</f>
        <v>-1005569.4508310244</v>
      </c>
      <c r="L19">
        <f>(Table1[y - y_mean])^2</f>
        <v>340.3054016620498</v>
      </c>
      <c r="M19">
        <f>(Table1[x-x_mean])^2</f>
        <v>2971360182.6655097</v>
      </c>
    </row>
    <row r="20" spans="1:13">
      <c r="A20" t="s">
        <v>7</v>
      </c>
      <c r="B20" s="4">
        <f>IF(Table1[[#This Row],[Gender]] = "Male", 1, 0)</f>
        <v>0</v>
      </c>
      <c r="C20">
        <v>126</v>
      </c>
      <c r="D20">
        <v>124</v>
      </c>
      <c r="E20">
        <v>159</v>
      </c>
      <c r="F20">
        <v>66.5</v>
      </c>
      <c r="G20">
        <v>130</v>
      </c>
      <c r="H20">
        <v>866662</v>
      </c>
      <c r="I20">
        <f>Table1[[#This Row],[FSIQ]]-$D$63</f>
        <v>16.44736842105263</v>
      </c>
      <c r="J20">
        <f>Table1[[#This Row],[MRI_Count]]-$D$47</f>
        <v>-40092.184210526291</v>
      </c>
      <c r="K20">
        <f>Table1[[#This Row],[y - y_mean]]*Table1[[#This Row],[x-x_mean]]</f>
        <v>-659410.924515235</v>
      </c>
      <c r="L20">
        <f>(Table1[y - y_mean])^2</f>
        <v>270.51592797783928</v>
      </c>
      <c r="M20">
        <f>(Table1[x-x_mean])^2</f>
        <v>1607383234.7707736</v>
      </c>
    </row>
    <row r="21" spans="1:13">
      <c r="A21" t="s">
        <v>8</v>
      </c>
      <c r="B21" s="4">
        <f>IF(Table1[[#This Row],[Gender]] = "Male", 1, 0)</f>
        <v>1</v>
      </c>
      <c r="C21">
        <v>96</v>
      </c>
      <c r="D21">
        <v>110</v>
      </c>
      <c r="E21">
        <v>187</v>
      </c>
      <c r="F21">
        <v>77</v>
      </c>
      <c r="G21">
        <v>103</v>
      </c>
      <c r="H21">
        <v>1062462</v>
      </c>
      <c r="I21">
        <f>Table1[[#This Row],[FSIQ]]-$D$63</f>
        <v>-10.55263157894737</v>
      </c>
      <c r="J21">
        <f>Table1[[#This Row],[MRI_Count]]-$D$47</f>
        <v>155707.81578947371</v>
      </c>
      <c r="K21">
        <f>Table1[[#This Row],[y - y_mean]]*Table1[[#This Row],[x-x_mean]]</f>
        <v>-1643127.2139889202</v>
      </c>
      <c r="L21">
        <f>(Table1[y - y_mean])^2</f>
        <v>111.35803324099726</v>
      </c>
      <c r="M21">
        <f>(Table1[x-x_mean])^2</f>
        <v>24244923897.928677</v>
      </c>
    </row>
    <row r="22" spans="1:13">
      <c r="A22" t="s">
        <v>8</v>
      </c>
      <c r="B22" s="4">
        <f>IF(Table1[[#This Row],[Gender]] = "Male", 1, 0)</f>
        <v>1</v>
      </c>
      <c r="C22">
        <v>96</v>
      </c>
      <c r="D22">
        <v>110</v>
      </c>
      <c r="E22">
        <v>192</v>
      </c>
      <c r="F22">
        <v>75.5</v>
      </c>
      <c r="G22">
        <v>103</v>
      </c>
      <c r="H22">
        <v>997925</v>
      </c>
      <c r="I22">
        <f>Table1[[#This Row],[FSIQ]]-$D$63</f>
        <v>-10.55263157894737</v>
      </c>
      <c r="J22">
        <f>Table1[[#This Row],[MRI_Count]]-$D$47</f>
        <v>91170.815789473709</v>
      </c>
      <c r="K22">
        <f>Table1[[#This Row],[y - y_mean]]*Table1[[#This Row],[x-x_mean]]</f>
        <v>-962092.0297783938</v>
      </c>
      <c r="L22">
        <f>(Table1[y - y_mean])^2</f>
        <v>111.35803324099726</v>
      </c>
      <c r="M22">
        <f>(Table1[x-x_mean])^2</f>
        <v>8312117651.7181482</v>
      </c>
    </row>
    <row r="23" spans="1:13">
      <c r="A23" t="s">
        <v>7</v>
      </c>
      <c r="B23" s="4">
        <f>IF(Table1[[#This Row],[Gender]] = "Male", 1, 0)</f>
        <v>0</v>
      </c>
      <c r="C23">
        <v>112</v>
      </c>
      <c r="D23">
        <v>84</v>
      </c>
      <c r="E23">
        <v>136</v>
      </c>
      <c r="F23">
        <v>66.3</v>
      </c>
      <c r="G23">
        <v>101</v>
      </c>
      <c r="H23">
        <v>808020</v>
      </c>
      <c r="I23">
        <f>Table1[[#This Row],[FSIQ]]-$D$63</f>
        <v>-12.55263157894737</v>
      </c>
      <c r="J23">
        <f>Table1[[#This Row],[MRI_Count]]-$D$47</f>
        <v>-98734.184210526291</v>
      </c>
      <c r="K23">
        <f>Table1[[#This Row],[y - y_mean]]*Table1[[#This Row],[x-x_mean]]</f>
        <v>1239373.8386426591</v>
      </c>
      <c r="L23">
        <f>(Table1[y - y_mean])^2</f>
        <v>157.56855955678674</v>
      </c>
      <c r="M23">
        <f>(Table1[x-x_mean])^2</f>
        <v>9748439131.7181396</v>
      </c>
    </row>
    <row r="24" spans="1:13">
      <c r="A24" t="s">
        <v>8</v>
      </c>
      <c r="B24" s="4">
        <f>IF(Table1[[#This Row],[Gender]] = "Male", 1, 0)</f>
        <v>1</v>
      </c>
      <c r="C24">
        <v>96</v>
      </c>
      <c r="D24">
        <v>102</v>
      </c>
      <c r="E24">
        <v>178</v>
      </c>
      <c r="F24">
        <v>73.5</v>
      </c>
      <c r="G24">
        <v>100</v>
      </c>
      <c r="H24">
        <v>945088</v>
      </c>
      <c r="I24">
        <f>Table1[[#This Row],[FSIQ]]-$D$63</f>
        <v>-13.55263157894737</v>
      </c>
      <c r="J24">
        <f>Table1[[#This Row],[MRI_Count]]-$D$47</f>
        <v>38333.815789473709</v>
      </c>
      <c r="K24">
        <f>Table1[[#This Row],[y - y_mean]]*Table1[[#This Row],[x-x_mean]]</f>
        <v>-519524.08240997267</v>
      </c>
      <c r="L24">
        <f>(Table1[y - y_mean])^2</f>
        <v>183.67382271468148</v>
      </c>
      <c r="M24">
        <f>(Table1[x-x_mean])^2</f>
        <v>1469481432.9813039</v>
      </c>
    </row>
    <row r="25" spans="1:13">
      <c r="A25" t="s">
        <v>7</v>
      </c>
      <c r="B25" s="4">
        <f>IF(Table1[[#This Row],[Gender]] = "Male", 1, 0)</f>
        <v>0</v>
      </c>
      <c r="C25">
        <v>90</v>
      </c>
      <c r="D25">
        <v>110</v>
      </c>
      <c r="E25">
        <v>146</v>
      </c>
      <c r="F25">
        <v>69</v>
      </c>
      <c r="G25">
        <v>99</v>
      </c>
      <c r="H25">
        <v>928799</v>
      </c>
      <c r="I25">
        <f>Table1[[#This Row],[FSIQ]]-$D$63</f>
        <v>-14.55263157894737</v>
      </c>
      <c r="J25">
        <f>Table1[[#This Row],[MRI_Count]]-$D$47</f>
        <v>22044.815789473709</v>
      </c>
      <c r="K25">
        <f>Table1[[#This Row],[y - y_mean]]*Table1[[#This Row],[x-x_mean]]</f>
        <v>-320810.08240997267</v>
      </c>
      <c r="L25">
        <f>(Table1[y - y_mean])^2</f>
        <v>211.77908587257622</v>
      </c>
      <c r="M25">
        <f>(Table1[x-x_mean])^2</f>
        <v>485973903.19182932</v>
      </c>
    </row>
    <row r="26" spans="1:13">
      <c r="A26" t="s">
        <v>8</v>
      </c>
      <c r="B26" s="4">
        <f>IF(Table1[[#This Row],[Gender]] = "Male", 1, 0)</f>
        <v>1</v>
      </c>
      <c r="C26">
        <v>107</v>
      </c>
      <c r="D26">
        <v>84</v>
      </c>
      <c r="E26">
        <v>186</v>
      </c>
      <c r="F26">
        <v>76.5</v>
      </c>
      <c r="G26">
        <v>97</v>
      </c>
      <c r="H26">
        <v>905940</v>
      </c>
      <c r="I26">
        <f>Table1[[#This Row],[FSIQ]]-$D$63</f>
        <v>-16.55263157894737</v>
      </c>
      <c r="J26">
        <f>Table1[[#This Row],[MRI_Count]]-$D$47</f>
        <v>-814.18421052629128</v>
      </c>
      <c r="K26">
        <f>Table1[[#This Row],[y - y_mean]]*Table1[[#This Row],[x-x_mean]]</f>
        <v>13476.891274237823</v>
      </c>
      <c r="L26">
        <f>(Table1[y - y_mean])^2</f>
        <v>273.9896121883657</v>
      </c>
      <c r="M26">
        <f>(Table1[x-x_mean])^2</f>
        <v>662895.92867032019</v>
      </c>
    </row>
    <row r="27" spans="1:13">
      <c r="A27" t="s">
        <v>7</v>
      </c>
      <c r="B27" s="4">
        <f>IF(Table1[[#This Row],[Gender]] = "Male", 1, 0)</f>
        <v>0</v>
      </c>
      <c r="C27">
        <v>100</v>
      </c>
      <c r="D27">
        <v>90</v>
      </c>
      <c r="E27">
        <v>146</v>
      </c>
      <c r="F27">
        <v>66</v>
      </c>
      <c r="G27">
        <v>96</v>
      </c>
      <c r="H27">
        <v>878897</v>
      </c>
      <c r="I27">
        <f>Table1[[#This Row],[FSIQ]]-$D$63</f>
        <v>-17.55263157894737</v>
      </c>
      <c r="J27">
        <f>Table1[[#This Row],[MRI_Count]]-$D$47</f>
        <v>-27857.184210526291</v>
      </c>
      <c r="K27">
        <f>Table1[[#This Row],[y - y_mean]]*Table1[[#This Row],[x-x_mean]]</f>
        <v>488966.89127423783</v>
      </c>
      <c r="L27">
        <f>(Table1[y - y_mean])^2</f>
        <v>308.09487534626044</v>
      </c>
      <c r="M27">
        <f>(Table1[x-x_mean])^2</f>
        <v>776022712.13919532</v>
      </c>
    </row>
    <row r="28" spans="1:13">
      <c r="A28" t="s">
        <v>7</v>
      </c>
      <c r="B28" s="4">
        <f>IF(Table1[[#This Row],[Gender]] = "Male", 1, 0)</f>
        <v>0</v>
      </c>
      <c r="C28">
        <v>90</v>
      </c>
      <c r="D28">
        <v>98</v>
      </c>
      <c r="E28">
        <v>175</v>
      </c>
      <c r="F28">
        <v>66</v>
      </c>
      <c r="G28">
        <v>92</v>
      </c>
      <c r="H28">
        <v>854258</v>
      </c>
      <c r="I28">
        <f>Table1[[#This Row],[FSIQ]]-$D$63</f>
        <v>-21.55263157894737</v>
      </c>
      <c r="J28">
        <f>Table1[[#This Row],[MRI_Count]]-$D$47</f>
        <v>-52496.184210526291</v>
      </c>
      <c r="K28">
        <f>Table1[[#This Row],[y - y_mean]]*Table1[[#This Row],[x-x_mean]]</f>
        <v>1131430.9175900272</v>
      </c>
      <c r="L28">
        <f>(Table1[y - y_mean])^2</f>
        <v>464.5159279778394</v>
      </c>
      <c r="M28">
        <f>(Table1[x-x_mean])^2</f>
        <v>2755849356.6655097</v>
      </c>
    </row>
    <row r="29" spans="1:13">
      <c r="A29" t="s">
        <v>7</v>
      </c>
      <c r="B29" s="4">
        <f>IF(Table1[[#This Row],[Gender]] = "Male", 1, 0)</f>
        <v>0</v>
      </c>
      <c r="C29">
        <v>86</v>
      </c>
      <c r="D29">
        <v>102</v>
      </c>
      <c r="E29">
        <v>114</v>
      </c>
      <c r="F29">
        <v>63</v>
      </c>
      <c r="G29">
        <v>91</v>
      </c>
      <c r="H29">
        <v>831772</v>
      </c>
      <c r="I29">
        <f>Table1[[#This Row],[FSIQ]]-$D$63</f>
        <v>-22.55263157894737</v>
      </c>
      <c r="J29">
        <f>Table1[[#This Row],[MRI_Count]]-$D$47</f>
        <v>-74982.184210526291</v>
      </c>
      <c r="K29">
        <f>Table1[[#This Row],[y - y_mean]]*Table1[[#This Row],[x-x_mean]]</f>
        <v>1691045.5754847641</v>
      </c>
      <c r="L29">
        <f>(Table1[y - y_mean])^2</f>
        <v>508.62119113573414</v>
      </c>
      <c r="M29">
        <f>(Table1[x-x_mean])^2</f>
        <v>5622327948.9812984</v>
      </c>
    </row>
    <row r="30" spans="1:13">
      <c r="A30" t="s">
        <v>8</v>
      </c>
      <c r="B30" s="4">
        <f>IF(Table1[[#This Row],[Gender]] = "Male", 1, 0)</f>
        <v>1</v>
      </c>
      <c r="C30">
        <v>96</v>
      </c>
      <c r="D30">
        <v>86</v>
      </c>
      <c r="E30">
        <v>181</v>
      </c>
      <c r="F30">
        <v>69</v>
      </c>
      <c r="G30">
        <v>90</v>
      </c>
      <c r="H30">
        <v>879987</v>
      </c>
      <c r="I30">
        <f>Table1[[#This Row],[FSIQ]]-$D$63</f>
        <v>-23.55263157894737</v>
      </c>
      <c r="J30">
        <f>Table1[[#This Row],[MRI_Count]]-$D$47</f>
        <v>-26767.184210526291</v>
      </c>
      <c r="K30">
        <f>Table1[[#This Row],[y - y_mean]]*Table1[[#This Row],[x-x_mean]]</f>
        <v>630437.62811634294</v>
      </c>
      <c r="L30">
        <f>(Table1[y - y_mean])^2</f>
        <v>554.72645429362888</v>
      </c>
      <c r="M30">
        <f>(Table1[x-x_mean])^2</f>
        <v>716482150.56024802</v>
      </c>
    </row>
    <row r="31" spans="1:13">
      <c r="A31" t="s">
        <v>8</v>
      </c>
      <c r="B31" s="4">
        <f>IF(Table1[[#This Row],[Gender]] = "Male", 1, 0)</f>
        <v>1</v>
      </c>
      <c r="C31">
        <v>93</v>
      </c>
      <c r="D31">
        <v>84</v>
      </c>
      <c r="E31">
        <v>134</v>
      </c>
      <c r="F31">
        <v>66.3</v>
      </c>
      <c r="G31">
        <v>89</v>
      </c>
      <c r="H31">
        <v>904858</v>
      </c>
      <c r="I31">
        <f>Table1[[#This Row],[FSIQ]]-$D$63</f>
        <v>-24.55263157894737</v>
      </c>
      <c r="J31">
        <f>Table1[[#This Row],[MRI_Count]]-$D$47</f>
        <v>-1896.1842105262913</v>
      </c>
      <c r="K31">
        <f>Table1[[#This Row],[y - y_mean]]*Table1[[#This Row],[x-x_mean]]</f>
        <v>46556.312326869207</v>
      </c>
      <c r="L31">
        <f>(Table1[y - y_mean])^2</f>
        <v>602.83171745152367</v>
      </c>
      <c r="M31">
        <f>(Table1[x-x_mean])^2</f>
        <v>3595514.5602492145</v>
      </c>
    </row>
    <row r="32" spans="1:13">
      <c r="A32" t="s">
        <v>8</v>
      </c>
      <c r="B32" s="4">
        <f>IF(Table1[[#This Row],[Gender]] = "Male", 1, 0)</f>
        <v>1</v>
      </c>
      <c r="C32">
        <v>91</v>
      </c>
      <c r="D32">
        <v>89</v>
      </c>
      <c r="E32">
        <v>179</v>
      </c>
      <c r="F32">
        <v>75.5</v>
      </c>
      <c r="G32">
        <v>89</v>
      </c>
      <c r="H32">
        <v>935863</v>
      </c>
      <c r="I32">
        <f>Table1[[#This Row],[FSIQ]]-$D$63</f>
        <v>-24.55263157894737</v>
      </c>
      <c r="J32">
        <f>Table1[[#This Row],[MRI_Count]]-$D$47</f>
        <v>29108.815789473709</v>
      </c>
      <c r="K32">
        <f>Table1[[#This Row],[y - y_mean]]*Table1[[#This Row],[x-x_mean]]</f>
        <v>-714698.02977839403</v>
      </c>
      <c r="L32">
        <f>(Table1[y - y_mean])^2</f>
        <v>602.83171745152367</v>
      </c>
      <c r="M32">
        <f>(Table1[x-x_mean])^2</f>
        <v>847323156.66551387</v>
      </c>
    </row>
    <row r="33" spans="1:14">
      <c r="A33" t="s">
        <v>7</v>
      </c>
      <c r="B33" s="4">
        <f>IF(Table1[[#This Row],[Gender]] = "Male", 1, 0)</f>
        <v>0</v>
      </c>
      <c r="C33">
        <v>86</v>
      </c>
      <c r="D33">
        <v>94</v>
      </c>
      <c r="E33">
        <v>139</v>
      </c>
      <c r="F33">
        <v>64.5</v>
      </c>
      <c r="G33">
        <v>88</v>
      </c>
      <c r="H33">
        <v>893983</v>
      </c>
      <c r="I33">
        <f>Table1[[#This Row],[FSIQ]]-$D$63</f>
        <v>-25.55263157894737</v>
      </c>
      <c r="J33">
        <f>Table1[[#This Row],[MRI_Count]]-$D$47</f>
        <v>-12771.184210526291</v>
      </c>
      <c r="K33">
        <f>Table1[[#This Row],[y - y_mean]]*Table1[[#This Row],[x-x_mean]]</f>
        <v>326337.36495844816</v>
      </c>
      <c r="L33">
        <f>(Table1[y - y_mean])^2</f>
        <v>652.93698060941836</v>
      </c>
      <c r="M33">
        <f>(Table1[x-x_mean])^2</f>
        <v>163103146.13919604</v>
      </c>
    </row>
    <row r="34" spans="1:14">
      <c r="A34" t="s">
        <v>7</v>
      </c>
      <c r="B34" s="4">
        <f>IF(Table1[[#This Row],[Gender]] = "Male", 1, 0)</f>
        <v>0</v>
      </c>
      <c r="C34">
        <v>90</v>
      </c>
      <c r="D34">
        <v>84</v>
      </c>
      <c r="E34">
        <v>140</v>
      </c>
      <c r="F34">
        <v>68</v>
      </c>
      <c r="G34">
        <v>85</v>
      </c>
      <c r="H34">
        <v>798612</v>
      </c>
      <c r="I34">
        <f>Table1[[#This Row],[FSIQ]]-$D$63</f>
        <v>-28.55263157894737</v>
      </c>
      <c r="J34">
        <f>Table1[[#This Row],[MRI_Count]]-$D$47</f>
        <v>-108142.18421052629</v>
      </c>
      <c r="K34">
        <f>Table1[[#This Row],[y - y_mean]]*Table1[[#This Row],[x-x_mean]]</f>
        <v>3087743.9439058164</v>
      </c>
      <c r="L34">
        <f>(Table1[y - y_mean])^2</f>
        <v>815.25277008310263</v>
      </c>
      <c r="M34">
        <f>(Table1[x-x_mean])^2</f>
        <v>11694732005.823402</v>
      </c>
    </row>
    <row r="35" spans="1:14">
      <c r="A35" t="s">
        <v>7</v>
      </c>
      <c r="B35" s="4">
        <f>IF(Table1[[#This Row],[Gender]] = "Male", 1, 0)</f>
        <v>0</v>
      </c>
      <c r="C35">
        <v>71</v>
      </c>
      <c r="D35">
        <v>96</v>
      </c>
      <c r="E35">
        <v>135</v>
      </c>
      <c r="F35">
        <v>68</v>
      </c>
      <c r="G35">
        <v>83</v>
      </c>
      <c r="H35">
        <v>865363</v>
      </c>
      <c r="I35">
        <f>Table1[[#This Row],[FSIQ]]-$D$63</f>
        <v>-30.55263157894737</v>
      </c>
      <c r="J35">
        <f>Table1[[#This Row],[MRI_Count]]-$D$47</f>
        <v>-41391.184210526291</v>
      </c>
      <c r="K35">
        <f>Table1[[#This Row],[y - y_mean]]*Table1[[#This Row],[x-x_mean]]</f>
        <v>1264609.6018005533</v>
      </c>
      <c r="L35">
        <f>(Table1[y - y_mean])^2</f>
        <v>933.46329639889211</v>
      </c>
      <c r="M35">
        <f>(Table1[x-x_mean])^2</f>
        <v>1713230130.349721</v>
      </c>
    </row>
    <row r="36" spans="1:14">
      <c r="A36" t="s">
        <v>7</v>
      </c>
      <c r="B36" s="4">
        <f>IF(Table1[[#This Row],[Gender]] = "Male", 1, 0)</f>
        <v>0</v>
      </c>
      <c r="C36">
        <v>90</v>
      </c>
      <c r="D36">
        <v>81</v>
      </c>
      <c r="E36">
        <v>143</v>
      </c>
      <c r="F36">
        <v>66.5</v>
      </c>
      <c r="G36">
        <v>83</v>
      </c>
      <c r="H36">
        <v>834344</v>
      </c>
      <c r="I36">
        <f>Table1[[#This Row],[FSIQ]]-$D$63</f>
        <v>-30.55263157894737</v>
      </c>
      <c r="J36">
        <f>Table1[[#This Row],[MRI_Count]]-$D$47</f>
        <v>-72410.184210526291</v>
      </c>
      <c r="K36">
        <f>Table1[[#This Row],[y - y_mean]]*Table1[[#This Row],[x-x_mean]]</f>
        <v>2212321.6807479216</v>
      </c>
      <c r="L36">
        <f>(Table1[y - y_mean])^2</f>
        <v>933.46329639889211</v>
      </c>
      <c r="M36">
        <f>(Table1[x-x_mean])^2</f>
        <v>5243234777.4023514</v>
      </c>
    </row>
    <row r="37" spans="1:14">
      <c r="A37" t="s">
        <v>8</v>
      </c>
      <c r="B37" s="4">
        <f>IF(Table1[[#This Row],[Gender]] = "Male", 1, 0)</f>
        <v>1</v>
      </c>
      <c r="C37">
        <v>90</v>
      </c>
      <c r="D37">
        <v>74</v>
      </c>
      <c r="E37">
        <v>148</v>
      </c>
      <c r="F37">
        <v>74</v>
      </c>
      <c r="G37">
        <v>81</v>
      </c>
      <c r="H37">
        <v>930016</v>
      </c>
      <c r="I37">
        <f>Table1[[#This Row],[FSIQ]]-$D$63</f>
        <v>-32.55263157894737</v>
      </c>
      <c r="J37">
        <f>Table1[[#This Row],[MRI_Count]]-$D$47</f>
        <v>23261.815789473709</v>
      </c>
      <c r="K37">
        <f>Table1[[#This Row],[y - y_mean]]*Table1[[#This Row],[x-x_mean]]</f>
        <v>-757233.31925207842</v>
      </c>
      <c r="L37">
        <f>(Table1[y - y_mean])^2</f>
        <v>1059.6738227146816</v>
      </c>
      <c r="M37">
        <f>(Table1[x-x_mean])^2</f>
        <v>541112073.82340837</v>
      </c>
    </row>
    <row r="38" spans="1:14">
      <c r="A38" t="s">
        <v>8</v>
      </c>
      <c r="B38" s="4">
        <f>IF(Table1[[#This Row],[Gender]] = "Male", 1, 0)</f>
        <v>1</v>
      </c>
      <c r="C38">
        <v>77</v>
      </c>
      <c r="D38">
        <v>86</v>
      </c>
      <c r="E38">
        <v>180</v>
      </c>
      <c r="F38">
        <v>70</v>
      </c>
      <c r="G38">
        <v>80</v>
      </c>
      <c r="H38">
        <v>889083</v>
      </c>
      <c r="I38">
        <f>Table1[[#This Row],[FSIQ]]-$D$63</f>
        <v>-33.55263157894737</v>
      </c>
      <c r="J38">
        <f>Table1[[#This Row],[MRI_Count]]-$D$47</f>
        <v>-17671.184210526291</v>
      </c>
      <c r="K38">
        <f>Table1[[#This Row],[y - y_mean]]*Table1[[#This Row],[x-x_mean]]</f>
        <v>592914.73337950057</v>
      </c>
      <c r="L38">
        <f>(Table1[y - y_mean])^2</f>
        <v>1125.7790858725764</v>
      </c>
      <c r="M38">
        <f>(Table1[x-x_mean])^2</f>
        <v>312270751.4023537</v>
      </c>
    </row>
    <row r="39" spans="1:14">
      <c r="A39" t="s">
        <v>7</v>
      </c>
      <c r="B39" s="4">
        <f>IF(Table1[[#This Row],[Gender]] = "Male", 1, 0)</f>
        <v>0</v>
      </c>
      <c r="C39">
        <v>83</v>
      </c>
      <c r="D39">
        <v>72</v>
      </c>
      <c r="E39">
        <v>106</v>
      </c>
      <c r="F39">
        <v>63</v>
      </c>
      <c r="G39">
        <v>77</v>
      </c>
      <c r="H39">
        <v>793549</v>
      </c>
      <c r="I39">
        <f>Table1[[#This Row],[FSIQ]]-$D$63</f>
        <v>-36.55263157894737</v>
      </c>
      <c r="J39">
        <f>Table1[[#This Row],[MRI_Count]]-$D$47</f>
        <v>-113205.18421052629</v>
      </c>
      <c r="K39">
        <f>Table1[[#This Row],[y - y_mean]]*Table1[[#This Row],[x-x_mean]]</f>
        <v>4137947.3912742375</v>
      </c>
      <c r="L39">
        <f>(Table1[y - y_mean])^2</f>
        <v>1336.0948753462606</v>
      </c>
      <c r="M39">
        <f>(Table1[x-x_mean])^2</f>
        <v>12815413732.139191</v>
      </c>
    </row>
    <row r="43" spans="1:14" ht="15.75" thickBot="1"/>
    <row r="44" spans="1:14" ht="15.75" thickBot="1">
      <c r="G44" s="7"/>
      <c r="H44" s="7" t="s">
        <v>38</v>
      </c>
      <c r="I44" s="7" t="s">
        <v>2</v>
      </c>
      <c r="J44" s="7" t="s">
        <v>3</v>
      </c>
      <c r="K44" s="7" t="s">
        <v>4</v>
      </c>
      <c r="L44" s="7" t="s">
        <v>5</v>
      </c>
      <c r="M44" s="7" t="s">
        <v>1</v>
      </c>
      <c r="N44" s="7" t="s">
        <v>6</v>
      </c>
    </row>
    <row r="45" spans="1:14">
      <c r="C45" s="3" t="s">
        <v>6</v>
      </c>
      <c r="D45" s="3"/>
      <c r="G45" s="5" t="s">
        <v>38</v>
      </c>
      <c r="H45" s="5">
        <v>1</v>
      </c>
      <c r="I45" s="5"/>
      <c r="J45" s="5"/>
      <c r="K45" s="5"/>
      <c r="L45" s="5"/>
      <c r="M45" s="5"/>
      <c r="N45" s="5"/>
    </row>
    <row r="46" spans="1:14">
      <c r="G46" s="5" t="s">
        <v>2</v>
      </c>
      <c r="H46" s="5">
        <v>0.12487466604173768</v>
      </c>
      <c r="I46" s="5">
        <v>1</v>
      </c>
      <c r="J46" s="5"/>
      <c r="K46" s="5"/>
      <c r="L46" s="5"/>
      <c r="M46" s="5"/>
      <c r="N46" s="5"/>
    </row>
    <row r="47" spans="1:14">
      <c r="C47" t="s">
        <v>11</v>
      </c>
      <c r="D47">
        <v>906754.18421052629</v>
      </c>
      <c r="G47" s="5" t="s">
        <v>3</v>
      </c>
      <c r="H47" s="5">
        <v>4.2171431025250963E-2</v>
      </c>
      <c r="I47" s="5">
        <v>0.77602017059466943</v>
      </c>
      <c r="J47" s="5">
        <v>1</v>
      </c>
      <c r="K47" s="5"/>
      <c r="L47" s="5"/>
      <c r="M47" s="5"/>
      <c r="N47" s="5"/>
    </row>
    <row r="48" spans="1:14">
      <c r="C48" t="s">
        <v>12</v>
      </c>
      <c r="D48">
        <v>11771.069457562407</v>
      </c>
      <c r="G48" s="5" t="s">
        <v>4</v>
      </c>
      <c r="H48" s="5">
        <v>0.63027698176622604</v>
      </c>
      <c r="I48" s="5">
        <v>-7.6088042365378986E-2</v>
      </c>
      <c r="J48" s="5">
        <v>2.5121542500167742E-3</v>
      </c>
      <c r="K48" s="5">
        <v>1</v>
      </c>
      <c r="L48" s="5"/>
      <c r="M48" s="5"/>
      <c r="N48" s="5"/>
    </row>
    <row r="49" spans="3:14">
      <c r="C49" t="s">
        <v>13</v>
      </c>
      <c r="D49">
        <v>905399</v>
      </c>
      <c r="G49" s="5" t="s">
        <v>5</v>
      </c>
      <c r="H49" s="5">
        <v>0.71042980459290717</v>
      </c>
      <c r="I49" s="5">
        <v>-0.11897646229624852</v>
      </c>
      <c r="J49" s="5">
        <v>-9.3155589592398294E-2</v>
      </c>
      <c r="K49" s="5">
        <v>0.69961400423875897</v>
      </c>
      <c r="L49" s="5">
        <v>1</v>
      </c>
      <c r="M49" s="5"/>
      <c r="N49" s="5"/>
    </row>
    <row r="50" spans="3:14">
      <c r="C50" t="s">
        <v>14</v>
      </c>
      <c r="D50" t="e">
        <v>#N/A</v>
      </c>
      <c r="G50" s="5" t="s">
        <v>1</v>
      </c>
      <c r="H50" s="5">
        <v>7.4128979143802842E-2</v>
      </c>
      <c r="I50" s="5">
        <v>0.94511429290170268</v>
      </c>
      <c r="J50" s="5">
        <v>0.93442657218612601</v>
      </c>
      <c r="K50" s="5">
        <v>-5.1482849731325636E-2</v>
      </c>
      <c r="L50" s="5">
        <v>-0.11844779001278684</v>
      </c>
      <c r="M50" s="5">
        <v>1</v>
      </c>
      <c r="N50" s="5"/>
    </row>
    <row r="51" spans="3:14" ht="15.75" thickBot="1">
      <c r="C51" t="s">
        <v>15</v>
      </c>
      <c r="D51">
        <v>72561.745394118101</v>
      </c>
      <c r="G51" s="6" t="s">
        <v>6</v>
      </c>
      <c r="H51" s="6">
        <v>0.64922682470308535</v>
      </c>
      <c r="I51" s="6">
        <v>0.300279081083419</v>
      </c>
      <c r="J51" s="6">
        <v>0.37778161934670601</v>
      </c>
      <c r="K51" s="6">
        <v>0.5133784924709861</v>
      </c>
      <c r="L51" s="6">
        <v>0.58837723982584056</v>
      </c>
      <c r="M51" s="6">
        <v>0.3337137045273218</v>
      </c>
      <c r="N51" s="6">
        <v>1</v>
      </c>
    </row>
    <row r="52" spans="3:14">
      <c r="C52" t="s">
        <v>16</v>
      </c>
      <c r="D52">
        <v>5265206894.6408234</v>
      </c>
    </row>
    <row r="53" spans="3:14">
      <c r="C53" t="s">
        <v>17</v>
      </c>
      <c r="D53">
        <v>-0.15599128723462119</v>
      </c>
    </row>
    <row r="54" spans="3:14">
      <c r="C54" t="s">
        <v>18</v>
      </c>
      <c r="D54">
        <v>0.41566232976903239</v>
      </c>
    </row>
    <row r="55" spans="3:14">
      <c r="C55" t="s">
        <v>19</v>
      </c>
      <c r="D55">
        <v>288930</v>
      </c>
    </row>
    <row r="56" spans="3:14">
      <c r="C56" t="s">
        <v>20</v>
      </c>
      <c r="D56">
        <v>790619</v>
      </c>
    </row>
    <row r="57" spans="3:14">
      <c r="C57" t="s">
        <v>21</v>
      </c>
      <c r="D57">
        <v>1079549</v>
      </c>
    </row>
    <row r="58" spans="3:14">
      <c r="C58" t="s">
        <v>22</v>
      </c>
      <c r="D58">
        <v>34456659</v>
      </c>
    </row>
    <row r="59" spans="3:14">
      <c r="C59" t="s">
        <v>23</v>
      </c>
      <c r="D59">
        <v>38</v>
      </c>
    </row>
    <row r="60" spans="3:14">
      <c r="C60" t="s">
        <v>24</v>
      </c>
      <c r="D60">
        <v>1079549</v>
      </c>
    </row>
    <row r="61" spans="3:14" ht="15.75" thickBot="1">
      <c r="C61" s="1" t="s">
        <v>25</v>
      </c>
      <c r="D61" s="1">
        <v>790619</v>
      </c>
    </row>
    <row r="62" spans="3:14" ht="15.75" thickBot="1"/>
    <row r="63" spans="3:14">
      <c r="C63" t="s">
        <v>27</v>
      </c>
      <c r="D63">
        <f>AVERAGE(Table1[FSIQ])</f>
        <v>113.55263157894737</v>
      </c>
      <c r="F63" s="2"/>
      <c r="G63" s="2" t="s">
        <v>1</v>
      </c>
      <c r="H63" s="2" t="s">
        <v>6</v>
      </c>
    </row>
    <row r="64" spans="3:14">
      <c r="C64" t="s">
        <v>26</v>
      </c>
      <c r="D64">
        <f>(SUM(Table1[Multiply])/(SQRT(SUM(Table1[(y - y_mean)^2]) * SUM(Table1[(x - x_mean)^2]))))</f>
        <v>0.3337137045273218</v>
      </c>
      <c r="F64" t="s">
        <v>1</v>
      </c>
      <c r="G64">
        <v>1</v>
      </c>
    </row>
    <row r="65" spans="3:9" ht="15.75" thickBot="1">
      <c r="F65" s="1" t="s">
        <v>6</v>
      </c>
      <c r="G65" s="1">
        <v>0.33371370452732202</v>
      </c>
      <c r="H65" s="1">
        <v>1</v>
      </c>
    </row>
    <row r="68" spans="3:9" ht="15.75" thickBot="1"/>
    <row r="69" spans="3:9">
      <c r="C69" s="2"/>
      <c r="D69" s="2" t="s">
        <v>2</v>
      </c>
      <c r="E69" s="2" t="s">
        <v>3</v>
      </c>
      <c r="F69" s="2" t="s">
        <v>4</v>
      </c>
      <c r="G69" s="2" t="s">
        <v>5</v>
      </c>
      <c r="H69" s="2" t="s">
        <v>1</v>
      </c>
      <c r="I69" s="2" t="s">
        <v>6</v>
      </c>
    </row>
    <row r="70" spans="3:9">
      <c r="C70" t="s">
        <v>2</v>
      </c>
      <c r="D70">
        <v>1</v>
      </c>
    </row>
    <row r="71" spans="3:9">
      <c r="C71" t="s">
        <v>3</v>
      </c>
      <c r="D71">
        <v>0.77602017059466943</v>
      </c>
      <c r="E71">
        <v>1</v>
      </c>
    </row>
    <row r="72" spans="3:9">
      <c r="C72" t="s">
        <v>4</v>
      </c>
      <c r="D72">
        <v>-7.6088042365378986E-2</v>
      </c>
      <c r="E72">
        <v>2.5121542500167742E-3</v>
      </c>
      <c r="F72">
        <v>1</v>
      </c>
    </row>
    <row r="73" spans="3:9">
      <c r="C73" t="s">
        <v>5</v>
      </c>
      <c r="D73">
        <v>-0.11897646229624852</v>
      </c>
      <c r="E73">
        <v>-9.3155589592398294E-2</v>
      </c>
      <c r="F73">
        <v>0.69961400423875897</v>
      </c>
      <c r="G73">
        <v>1</v>
      </c>
    </row>
    <row r="74" spans="3:9">
      <c r="C74" t="s">
        <v>1</v>
      </c>
      <c r="D74">
        <v>0.94511429290170268</v>
      </c>
      <c r="E74">
        <v>0.93442657218612601</v>
      </c>
      <c r="F74">
        <v>-5.1482849731325636E-2</v>
      </c>
      <c r="G74">
        <v>-0.11844779001278684</v>
      </c>
      <c r="H74">
        <v>1</v>
      </c>
    </row>
    <row r="75" spans="3:9" ht="15.75" thickBot="1">
      <c r="C75" s="1" t="s">
        <v>6</v>
      </c>
      <c r="D75" s="1">
        <v>0.300279081083419</v>
      </c>
      <c r="E75" s="1">
        <v>0.37778161934670601</v>
      </c>
      <c r="F75" s="1">
        <v>0.5133784924709861</v>
      </c>
      <c r="G75" s="1">
        <v>0.58837723982584056</v>
      </c>
      <c r="H75" s="1">
        <v>0.3337137045273218</v>
      </c>
      <c r="I75" s="1">
        <v>1</v>
      </c>
    </row>
    <row r="77" spans="3:9">
      <c r="C77" t="s">
        <v>33</v>
      </c>
    </row>
    <row r="78" spans="3:9">
      <c r="C78" t="s">
        <v>34</v>
      </c>
    </row>
    <row r="79" spans="3:9">
      <c r="C79" t="s">
        <v>35</v>
      </c>
    </row>
    <row r="80" spans="3:9">
      <c r="C80" t="s">
        <v>36</v>
      </c>
    </row>
    <row r="81" spans="3:3">
      <c r="C81" t="s">
        <v>37</v>
      </c>
    </row>
    <row r="82" spans="3:3">
      <c r="C82" t="s">
        <v>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Chutimet Srinilta</dc:creator>
  <cp:lastModifiedBy>Phanuruj Sotthidat</cp:lastModifiedBy>
  <dcterms:created xsi:type="dcterms:W3CDTF">2024-01-07T19:39:14Z</dcterms:created>
  <dcterms:modified xsi:type="dcterms:W3CDTF">2024-01-30T09:11:35Z</dcterms:modified>
</cp:coreProperties>
</file>