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adam/VSCode Projects/ULTERA-contribute-guest/"/>
    </mc:Choice>
  </mc:AlternateContent>
  <xr:revisionPtr revIDLastSave="0" documentId="13_ncr:1_{A95A6D6E-E08C-2648-8356-D4BB80FB5401}" xr6:coauthVersionLast="47" xr6:coauthVersionMax="47" xr10:uidLastSave="{00000000-0000-0000-0000-000000000000}"/>
  <bookViews>
    <workbookView xWindow="0" yWindow="760" windowWidth="34560" windowHeight="202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8" i="1" l="1"/>
  <c r="J167" i="1"/>
  <c r="J166" i="1"/>
  <c r="J165" i="1"/>
  <c r="J164" i="1"/>
  <c r="J163" i="1"/>
  <c r="J162" i="1"/>
  <c r="J161" i="1"/>
  <c r="J160" i="1"/>
  <c r="J159" i="1"/>
  <c r="J158" i="1"/>
  <c r="J157" i="1"/>
  <c r="J156" i="1"/>
  <c r="J155" i="1"/>
  <c r="J154" i="1"/>
  <c r="J153" i="1"/>
  <c r="J152" i="1"/>
  <c r="J151" i="1"/>
  <c r="J150" i="1"/>
  <c r="J149" i="1"/>
  <c r="J148" i="1"/>
  <c r="J147" i="1"/>
  <c r="J146" i="1"/>
  <c r="J145" i="1"/>
  <c r="J144" i="1"/>
  <c r="J142" i="1"/>
  <c r="J133" i="1"/>
  <c r="J132" i="1"/>
  <c r="J131" i="1"/>
  <c r="J130" i="1"/>
  <c r="J129" i="1"/>
  <c r="J128" i="1"/>
  <c r="J127" i="1"/>
  <c r="J126" i="1"/>
  <c r="J121" i="1"/>
  <c r="J120" i="1"/>
  <c r="J119" i="1"/>
  <c r="J118" i="1"/>
  <c r="J117" i="1"/>
  <c r="J116" i="1"/>
  <c r="J115" i="1"/>
  <c r="J114" i="1"/>
  <c r="J113" i="1"/>
  <c r="J112" i="1"/>
  <c r="J111" i="1"/>
  <c r="J110" i="1"/>
  <c r="J109" i="1"/>
  <c r="J108" i="1"/>
  <c r="J107" i="1"/>
  <c r="J106" i="1"/>
  <c r="J94" i="1"/>
  <c r="J93" i="1"/>
  <c r="J92" i="1"/>
  <c r="J82" i="1"/>
  <c r="J81" i="1"/>
  <c r="J80" i="1"/>
  <c r="J73" i="1"/>
  <c r="J72" i="1"/>
  <c r="J71" i="1"/>
  <c r="J70" i="1"/>
  <c r="J69" i="1"/>
  <c r="J68" i="1"/>
  <c r="J67" i="1"/>
  <c r="J66" i="1"/>
  <c r="J65" i="1"/>
  <c r="J64" i="1"/>
  <c r="J63" i="1"/>
  <c r="J62" i="1"/>
  <c r="J61" i="1"/>
  <c r="J60" i="1"/>
  <c r="J59" i="1"/>
  <c r="J5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alcChain>
</file>

<file path=xl/sharedStrings.xml><?xml version="1.0" encoding="utf-8"?>
<sst xmlns="http://schemas.openxmlformats.org/spreadsheetml/2006/main" count="1263" uniqueCount="219">
  <si>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</si>
  <si>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</si>
  <si>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</si>
  <si>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</si>
  <si>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</si>
  <si>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</si>
  <si>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</si>
  <si>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</si>
  <si>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</si>
  <si>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</si>
  <si>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</si>
  <si>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</si>
  <si>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</si>
  <si>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</si>
  <si>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</si>
  <si>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</si>
  <si>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</si>
  <si>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</si>
  <si>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</si>
  <si>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</si>
  <si>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</si>
  <si>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</si>
  <si>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</si>
  <si>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T7</t>
  </si>
  <si>
    <t>10.1557/jmr.2018.153</t>
  </si>
  <si>
    <t>QuickGuide</t>
  </si>
  <si>
    <t>ElementFraction(space)…</t>
  </si>
  <si>
    <t>optional information</t>
  </si>
  <si>
    <t>ML/EXP/EM/DFT/THM</t>
  </si>
  <si>
    <t>Absolute Temperature</t>
  </si>
  <si>
    <t>Base SI Units s/Pa/m/kg</t>
  </si>
  <si>
    <t>process1+process2  no space between</t>
  </si>
  <si>
    <t>phase1+phase2        no space between</t>
  </si>
  <si>
    <t>id/nickname</t>
  </si>
  <si>
    <t>Optional Upload Comments:</t>
  </si>
  <si>
    <t>popular abbreviation or FullPropertyName</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</si>
  <si>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</si>
  <si>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</si>
  <si>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</si>
  <si>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</si>
  <si>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</si>
  <si>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</si>
  <si>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</si>
  <si>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</si>
  <si>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</si>
  <si>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</si>
  <si>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</si>
  <si>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</si>
  <si>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</si>
  <si>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</si>
  <si>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</si>
  <si>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</si>
  <si>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</si>
  <si>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</si>
  <si>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</si>
  <si>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</si>
  <si>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UTS / CreepRate</t>
  </si>
  <si>
    <t>VC+HIP+A</t>
  </si>
  <si>
    <t>BCC+FCC+2?</t>
  </si>
  <si>
    <t>MaxStress 120e6 Pa, …</t>
  </si>
  <si>
    <t>V96 Ti4</t>
  </si>
  <si>
    <t>V92 Cr4 Ti4</t>
  </si>
  <si>
    <t>Al17.6 Mo10.1 Nb21.1 Ta10.6 Ti20.9 Zr19.7</t>
  </si>
  <si>
    <t>Al20.7 Mo12.7 Nb22.3 Ta13.6 Ti20.2 Zr10.4</t>
  </si>
  <si>
    <t>Al25.8 Nb24.8 Ta13.5 Ti24.1 Zr11.8</t>
  </si>
  <si>
    <t>Al9.8 Mo11.2 Nb24.5 Ta13.6 Ti21.4 Zr19.5</t>
  </si>
  <si>
    <t>Al5 Nb26 Ta28.9 Ti21.1 Zr19</t>
  </si>
  <si>
    <t>Nb25 Mo25 Ta25 W25</t>
  </si>
  <si>
    <t>Zr38 Ta32 Ru30</t>
  </si>
  <si>
    <t>Ta49 Zr51</t>
  </si>
  <si>
    <t>Zr30 Ru70</t>
  </si>
  <si>
    <t xml:space="preserve">Mo20 Ta20 W20 Nb20 V20 </t>
  </si>
  <si>
    <t xml:space="preserve">Ti14.3 V14.3 Cr14.3 Zr14.3 Nb14.3 Mo14.3 W14.3 </t>
  </si>
  <si>
    <t>Ti27.8 Cr8.3 Zr8.3 Nb27.8 Mo27.8</t>
  </si>
  <si>
    <t>Ti23.8 V14.3 Cr7.1 Zr7.1 Nb23.8 Mo23.8</t>
  </si>
  <si>
    <t>Ti20.8 V12.5 Cr6.3 Zr6.3 Nb20.8 Mo20.8 Al12.5</t>
  </si>
  <si>
    <t xml:space="preserve">Al25 Nb25 Ta25 Ti25 </t>
  </si>
  <si>
    <t>Mo25 Nb25 Ta25 Ti25</t>
  </si>
  <si>
    <t>Nb25 Ta25 Ti25 W25</t>
  </si>
  <si>
    <t xml:space="preserve">Hf25 Nb25 Ta25 Ti25 </t>
  </si>
  <si>
    <t xml:space="preserve">Cr25 Nb25 Ta25 Ti25 </t>
  </si>
  <si>
    <t xml:space="preserve">Cr25 Mo25 Nb25 Ti25 </t>
  </si>
  <si>
    <t xml:space="preserve">Cr25 Mo25 Ta25 Ti25 </t>
  </si>
  <si>
    <t xml:space="preserve">Al25 Mo25 Nb25 Ti25 </t>
  </si>
  <si>
    <t>W</t>
  </si>
  <si>
    <t>W90 Ta10</t>
  </si>
  <si>
    <t>Nb</t>
  </si>
  <si>
    <t>Ta</t>
  </si>
  <si>
    <t>Ti</t>
  </si>
  <si>
    <t>V</t>
  </si>
  <si>
    <t xml:space="preserve">Hf25 Nb25 Mo12.5 Ti25 V12.5 </t>
  </si>
  <si>
    <t>Hf23.3 Nb23.3 Mo11.6 Ti23.3 V11.6 Si6.9</t>
  </si>
  <si>
    <t>Hf22.2 Nb22.2 Mo11.1 Ti22.2 V11.1 Si11.2</t>
  </si>
  <si>
    <t>Hf21.3 Nb21.3 Mo10.6 Ti21.3 V10.6 Si14.9</t>
  </si>
  <si>
    <t>Mo20 Nb20 Ta20 Ti20 V20</t>
  </si>
  <si>
    <t>Nb25 Ta25 Ti25 V25</t>
  </si>
  <si>
    <t>Nb25 Ta25 V25 W25</t>
  </si>
  <si>
    <t>Nb20 Ta20 Ti20 V20 W20</t>
  </si>
  <si>
    <t>Mo25 Nb25 Ta25 W25</t>
  </si>
  <si>
    <t xml:space="preserve">Mo20 Nb20 Ta20 V20 W20 </t>
  </si>
  <si>
    <t>Cr16.66 Mo16.66 Nb16.66 Ta16.66 V16.66 W16.66</t>
  </si>
  <si>
    <t>Hf20 Mo20 Ta20 Ti20 Zr20</t>
  </si>
  <si>
    <t xml:space="preserve">Hf16.66 Mo16.66 Nb16.66 Ta16.66 Ti16.66 Zr16.66 </t>
  </si>
  <si>
    <t>Hf16.66 Nb16.66 Ta16.66 Ti16.66 V16.66 Zr16.66</t>
  </si>
  <si>
    <t>Hf20 Nb20 Ta20 Ti20 Zr20</t>
  </si>
  <si>
    <t xml:space="preserve">V20 Nb20 Mo20 Ta20 W20 </t>
  </si>
  <si>
    <t>Co25 Cr25 Fe25 Ni25</t>
  </si>
  <si>
    <t>Co16.66 Cr16.66 Fe16.66 Ni16.66 Mn16.66 V16.66</t>
  </si>
  <si>
    <t xml:space="preserve">Mo47 Ni40 Si13 </t>
  </si>
  <si>
    <t>Al9.1 Mo23.4 Nb22.8 Ti22.2 V22.5</t>
  </si>
  <si>
    <t>Al15.8 Mo21.2 Nb20.9 Ti20.9 V21.2</t>
  </si>
  <si>
    <t>Nb25 Mo25 Co25 Cr25</t>
  </si>
  <si>
    <t>Nb23.81 Mo23.81 Co23.81 Cr23.81 Ti4.76</t>
  </si>
  <si>
    <t>Nb22.22 Mo22.22 Co22.22 Cr22.22 Ti11.1</t>
  </si>
  <si>
    <t>Nb20 Mo20 Co20 Cr20 Ti20</t>
  </si>
  <si>
    <t>BCC</t>
  </si>
  <si>
    <t>A</t>
  </si>
  <si>
    <t>AC</t>
  </si>
  <si>
    <t>HIP + A</t>
  </si>
  <si>
    <t>beta</t>
  </si>
  <si>
    <t>H</t>
  </si>
  <si>
    <t xml:space="preserve">EXP </t>
  </si>
  <si>
    <t>F2</t>
  </si>
  <si>
    <t>10.1016/j.jnucmat.2016.12.040</t>
  </si>
  <si>
    <t>T1</t>
  </si>
  <si>
    <t xml:space="preserve">10.1016/j.matdes.2017.11.033 </t>
  </si>
  <si>
    <t xml:space="preserve">10.1016/j.ijplas.2017.04.013 </t>
  </si>
  <si>
    <t>T3</t>
  </si>
  <si>
    <t xml:space="preserve">10.1016/j.apsusc.2015.06.144 </t>
  </si>
  <si>
    <t>T5</t>
  </si>
  <si>
    <t xml:space="preserve">10.1016/j.ijrmhm.2016.04.020 </t>
  </si>
  <si>
    <t xml:space="preserve">10.1016/j.ijrmhm.2018.05.014 </t>
  </si>
  <si>
    <t xml:space="preserve">10.1016/j.matdes.2018.06.003 </t>
  </si>
  <si>
    <t xml:space="preserve">10.1016/j.ceramint.2018.07.141 </t>
  </si>
  <si>
    <t xml:space="preserve">10.1016/j.calphad.2015.09.007 </t>
  </si>
  <si>
    <t>F7</t>
  </si>
  <si>
    <t xml:space="preserve">10.1016/j.msea.2016.06.006 </t>
  </si>
  <si>
    <t>T2</t>
  </si>
  <si>
    <t xml:space="preserve">10.1016/j.msea.2016.07.102 </t>
  </si>
  <si>
    <t>F6</t>
  </si>
  <si>
    <t xml:space="preserve">10.1016/j.msea.2016.09.067 </t>
  </si>
  <si>
    <t>10.1016/j.jallcom.2016.06.161</t>
  </si>
  <si>
    <t>F3</t>
  </si>
  <si>
    <t xml:space="preserve">10.1016/j.jallcom.2016.10.014 </t>
  </si>
  <si>
    <t xml:space="preserve">10.1016/j.jallcom.2016.11.188 </t>
  </si>
  <si>
    <t xml:space="preserve">10.1016/j.jallcom.2018.10.230 </t>
  </si>
  <si>
    <t>T8</t>
  </si>
  <si>
    <t xml:space="preserve">10.1016/j.jallcom.2018.12.325 </t>
  </si>
  <si>
    <t xml:space="preserve">10.3390/ma9120986 </t>
  </si>
  <si>
    <t>T4</t>
  </si>
  <si>
    <t xml:space="preserve">10.3390/ma11010069 </t>
  </si>
  <si>
    <t>10.3390/met9010076</t>
  </si>
  <si>
    <t>F4</t>
  </si>
  <si>
    <t>10.4028/www.scientific.net/MSF.941.1111</t>
  </si>
  <si>
    <t xml:space="preserve">10.1007/s11665-017-2799-z </t>
  </si>
  <si>
    <t>10.1007/s11661-018-4472-z</t>
  </si>
  <si>
    <t>W97 Ti1.5 C1.5</t>
  </si>
  <si>
    <t>W95 Ti2.5 C2.5</t>
  </si>
  <si>
    <t>Ti85 C15</t>
  </si>
  <si>
    <t>Ti80 C20</t>
  </si>
  <si>
    <t>Ti75 C25</t>
  </si>
  <si>
    <t>Nb22.73 Mo22.73 Co22.73 Cr22.73 Ti9.08</t>
  </si>
  <si>
    <t>Table/Figure/Appendix Supplemental</t>
  </si>
  <si>
    <r>
      <rPr>
        <sz val="12"/>
        <rFont val="Calibri (Corpo)"/>
      </rPr>
      <t>10.1016/j.ijrmhm.2016.02.006</t>
    </r>
    <r>
      <rPr>
        <sz val="12"/>
        <color rgb="FF0000FF"/>
        <rFont val="AdvTT5235d5a9"/>
      </rPr>
      <t xml:space="preserve"> </t>
    </r>
  </si>
  <si>
    <r>
      <rPr>
        <sz val="12"/>
        <rFont val="Calibri (Corpo)"/>
      </rPr>
      <t>10.1016/j.jallcom.2018.07.331</t>
    </r>
    <r>
      <rPr>
        <sz val="12"/>
        <color rgb="FF2196D1"/>
        <rFont val="AdvOT863180fb"/>
      </rPr>
      <t xml:space="preserve"> </t>
    </r>
  </si>
  <si>
    <t xml:space="preserve">Ru53 Ta32 Zr15 </t>
  </si>
  <si>
    <t>Ru65 Ta35</t>
  </si>
  <si>
    <t>Ru55 Ta45</t>
  </si>
  <si>
    <t>10.1016/j.apsusc.2015.06.144</t>
  </si>
  <si>
    <t>10.1016/j.jallcom.2013.12.210</t>
  </si>
  <si>
    <t>Co20 Cr20 Fe20 Ni20 Mn20</t>
  </si>
  <si>
    <t xml:space="preserve">Co20 Cr20 Fe20 Ni20 V20 </t>
  </si>
  <si>
    <t>Nb40.7 Ti12.8 Mo4.7 W1.3 Hf1.5 Cr2.7 Si20.8 Ge5.9 Al4.6 Sn5</t>
  </si>
  <si>
    <t>Mo98.79 Ti1.0 Zr0.08 C0.13</t>
  </si>
  <si>
    <t>Mo94.67 Ti0.96 Zr0.08 C0.89 B3.4</t>
  </si>
  <si>
    <t>Mo90.85 Ti0.93 Zr0.08 C1.59 B6.56</t>
  </si>
  <si>
    <t>Mo83.96 Ti0.86 Zr0.08 C2.86 B12.24</t>
  </si>
  <si>
    <t>Mo67.86 Ti0.72 Zr0.06 C5.83 B25.52</t>
  </si>
  <si>
    <t>Cr6.1 Mo19.2 Nb19.2 Ta19.3 V17.0 W19.2</t>
  </si>
  <si>
    <t>Cr5.7 Mo20.2 Nb20.4 Ta20.6 V13.0 W20.1</t>
  </si>
  <si>
    <t>Cr16.8 Mo17.6 Nb17.9 Ta18.5 V11.4 W17.8</t>
  </si>
  <si>
    <t>Mo25 Nb25 Ta25 V25</t>
  </si>
  <si>
    <t>Nb36.3 Ti32.2 Zr31.5</t>
  </si>
  <si>
    <t>Nb32.1 Ta11.1 Ti28.1 Zr28.7</t>
  </si>
  <si>
    <t>Cr8.7 Nb34.4 Ti29.2 Zr27.7</t>
  </si>
  <si>
    <t>Nb32.6 Re10.3 Ti27.7 Zr29.4</t>
  </si>
  <si>
    <t>Ti72.68 Nb23.83 Ta3.49</t>
  </si>
  <si>
    <t>Ti70.89 Nb23.90 Ta3.51 Fe1.70</t>
  </si>
  <si>
    <t>Ti69.10 Nb23.96 Ta3.52 Fe3.42</t>
  </si>
  <si>
    <t>Ti67.30 Nb24.03 Ta3.53 Fe5.14</t>
  </si>
  <si>
    <t>Co24.9 Cr24.9 Mo24.9 Nb24.9 Ti0.4</t>
  </si>
  <si>
    <t xml:space="preserve">BCC + BCC </t>
  </si>
  <si>
    <t>Marcia Ahn</t>
  </si>
  <si>
    <t>mfa5876@psu.edu</t>
  </si>
  <si>
    <t>S</t>
  </si>
  <si>
    <t>BCC + BCC + ?</t>
  </si>
  <si>
    <t>BCC + CC + ?</t>
  </si>
  <si>
    <t>? is precipitate</t>
  </si>
  <si>
    <t>hardness</t>
  </si>
  <si>
    <t>Collected by Marcia; small fixes by Adam; elemental data moved to another sheet</t>
  </si>
  <si>
    <t>Nb Ta Ti V</t>
  </si>
  <si>
    <t>Nb Ta V W</t>
  </si>
  <si>
    <t>Nb Ta Ti V W</t>
  </si>
  <si>
    <t>Mo98.74 Ti0.996 Zr0.104 C0.159</t>
  </si>
  <si>
    <t>SPS</t>
  </si>
  <si>
    <t>1723K SPS for 300s at 40MPa</t>
  </si>
  <si>
    <t>1773K SPS for 300s at 40MPa</t>
  </si>
  <si>
    <t>1798K SPS for 300s at 40MPa</t>
  </si>
  <si>
    <t>1823K SPS for 300s at 40MPa</t>
  </si>
  <si>
    <t>1848K SPS for 300s at 40MPa</t>
  </si>
  <si>
    <t>1848K SPS for 150s at 40MPa</t>
  </si>
  <si>
    <t>1723K SPS for 150s at 40MPa</t>
  </si>
  <si>
    <t>1723K SPS for 150s at 60MPa</t>
  </si>
  <si>
    <t>1723K SPS for 150s at 70MPa</t>
  </si>
  <si>
    <t>1723K SPS for 150s at 80MPa</t>
  </si>
  <si>
    <t>1973K SPS for 150s at 80MPa</t>
  </si>
  <si>
    <t>SPS at 2000*C for 25 min at 35 Mpa</t>
  </si>
  <si>
    <t>Ta88.8 W11.2</t>
  </si>
  <si>
    <t>Ta87.4 W11.2 (TiC)0.7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</si>
</sst>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b/>
      <sz val="12"/>
      <color theme="1"/>
      <name val="Calibri"/>
      <family val="2"/>
      <scheme val="minor"/>
    </font>
    <font>
      <sz val="8"/>
      <name val="Calibri"/>
      <family val="2"/>
      <scheme val="minor"/>
    </font>
    <font>
      <sz val="12"/>
      <color theme="0" tint="-0.499984740745262"/>
      <name val="Calibri"/>
      <family val="2"/>
      <scheme val="minor"/>
    </font>
    <font>
      <sz val="12"/>
      <name val="Calibri (Corpo)"/>
    </font>
    <font>
      <sz val="12"/>
      <color rgb="FF0000FF"/>
      <name val="AdvTT5235d5a9"/>
    </font>
    <font>
      <sz val="12"/>
      <color rgb="FF2196D1"/>
      <name val="AdvOT863180fb"/>
    </font>
    <font>
      <sz val="12"/>
      <color theme="1"/>
      <name val="Calibri (Corpo)"/>
    </font>
    <font>
      <sz val="12"/>
      <name val="Calibri"/>
      <family val="2"/>
      <scheme val="minor"/>
    </font>
    <font>
      <sz val="16"/>
      <color rgb="FF1F1F1F"/>
      <name val="Georgia"/>
      <family val="1"/>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3">
    <xf numFmtId="0" fontId="0" fillId="0" borderId="0" xfId="0"/>
    <xf numFmtId="0" fontId="7" fillId="6" borderId="1" xfId="0" applyFont="1" applyFill="1" applyBorder="1" applyAlignment="1">
      <alignment horizontal="center" vertical="center"/>
    </xf>
    <xf numFmtId="0" fontId="7" fillId="2" borderId="1" xfId="0" applyFont="1" applyFill="1" applyBorder="1"/>
    <xf numFmtId="0" fontId="5" fillId="0" borderId="1" xfId="0" applyFont="1" applyBorder="1"/>
    <xf numFmtId="0" fontId="7"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top"/>
    </xf>
    <xf numFmtId="0" fontId="6" fillId="0" borderId="1" xfId="1" applyBorder="1" applyAlignment="1">
      <alignment horizontal="center"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49" fontId="9" fillId="0" borderId="1" xfId="0" applyNumberFormat="1" applyFont="1" applyBorder="1" applyAlignment="1">
      <alignment horizontal="center" vertical="center"/>
    </xf>
    <xf numFmtId="0" fontId="5" fillId="0" borderId="1" xfId="0" applyFont="1" applyBorder="1" applyAlignment="1">
      <alignment horizontal="left" vertical="center"/>
    </xf>
    <xf numFmtId="0" fontId="7" fillId="8" borderId="1" xfId="0" applyFont="1" applyFill="1" applyBorder="1" applyAlignment="1">
      <alignment horizont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7" borderId="1" xfId="0" applyFont="1" applyFill="1" applyBorder="1" applyAlignment="1">
      <alignment horizontal="center" vertical="center"/>
    </xf>
    <xf numFmtId="2" fontId="5" fillId="0" borderId="1" xfId="0" applyNumberFormat="1" applyFont="1" applyBorder="1" applyAlignment="1">
      <alignment horizontal="center" vertical="center"/>
    </xf>
    <xf numFmtId="11" fontId="5" fillId="0" borderId="1" xfId="0" applyNumberFormat="1" applyFont="1" applyBorder="1"/>
    <xf numFmtId="49" fontId="5" fillId="0" borderId="1" xfId="0" applyNumberFormat="1" applyFont="1" applyBorder="1"/>
    <xf numFmtId="49" fontId="4" fillId="0" borderId="1" xfId="0" applyNumberFormat="1" applyFont="1" applyBorder="1"/>
    <xf numFmtId="49" fontId="5" fillId="0" borderId="1" xfId="0" applyNumberFormat="1" applyFont="1" applyBorder="1" applyAlignment="1">
      <alignment horizontal="center" vertical="center"/>
    </xf>
    <xf numFmtId="2" fontId="5" fillId="0" borderId="1" xfId="0" applyNumberFormat="1" applyFont="1" applyBorder="1"/>
    <xf numFmtId="49" fontId="5" fillId="0" borderId="1" xfId="0" applyNumberFormat="1" applyFont="1" applyBorder="1" applyAlignment="1">
      <alignment horizontal="left" vertical="center"/>
    </xf>
    <xf numFmtId="0" fontId="10" fillId="0" borderId="1" xfId="1" applyFont="1" applyFill="1" applyBorder="1"/>
    <xf numFmtId="0" fontId="10" fillId="0" borderId="1" xfId="0" applyFont="1" applyBorder="1"/>
    <xf numFmtId="0" fontId="11" fillId="0" borderId="1" xfId="0" applyFont="1" applyBorder="1"/>
    <xf numFmtId="49" fontId="10" fillId="0" borderId="1" xfId="0" applyNumberFormat="1" applyFont="1" applyBorder="1"/>
    <xf numFmtId="0" fontId="12" fillId="0" borderId="1" xfId="0" applyFont="1" applyBorder="1"/>
    <xf numFmtId="0" fontId="13" fillId="0" borderId="1" xfId="0" applyFont="1" applyBorder="1"/>
    <xf numFmtId="49" fontId="2" fillId="0" borderId="1" xfId="0" applyNumberFormat="1" applyFont="1" applyBorder="1"/>
    <xf numFmtId="49" fontId="2" fillId="0" borderId="1" xfId="0" applyNumberFormat="1" applyFont="1" applyBorder="1" applyAlignment="1">
      <alignment horizontal="left" vertical="center"/>
    </xf>
    <xf numFmtId="49" fontId="7" fillId="0" borderId="1" xfId="0" applyNumberFormat="1" applyFont="1" applyBorder="1"/>
    <xf numFmtId="0" fontId="4" fillId="0" borderId="1" xfId="0" applyFont="1" applyBorder="1"/>
    <xf numFmtId="0" fontId="14" fillId="0" borderId="1" xfId="1" applyFont="1" applyFill="1" applyBorder="1"/>
    <xf numFmtId="0" fontId="2" fillId="0" borderId="1" xfId="0" applyFont="1" applyBorder="1"/>
    <xf numFmtId="0" fontId="3" fillId="0" borderId="1" xfId="0" applyFont="1" applyBorder="1"/>
    <xf numFmtId="49" fontId="3" fillId="0" borderId="1" xfId="0" applyNumberFormat="1" applyFont="1" applyBorder="1"/>
    <xf numFmtId="0" fontId="2" fillId="0" borderId="1" xfId="0" applyFont="1" applyBorder="1" applyAlignment="1">
      <alignment horizontal="center" vertical="center"/>
    </xf>
    <xf numFmtId="0" fontId="9" fillId="0" borderId="1" xfId="0" applyFont="1" applyBorder="1" applyAlignment="1">
      <alignment horizontal="left" vertical="top" wrapText="1"/>
    </xf>
    <xf numFmtId="0" fontId="7" fillId="7" borderId="1" xfId="0" applyFont="1" applyFill="1" applyBorder="1" applyAlignment="1">
      <alignment horizontal="center" vertical="center"/>
    </xf>
    <xf numFmtId="0" fontId="9" fillId="0" borderId="1" xfId="0" applyFont="1" applyBorder="1" applyAlignment="1">
      <alignment horizontal="center" wrapText="1"/>
    </xf>
    <xf numFmtId="0" fontId="2" fillId="0" borderId="1" xfId="0" applyFont="1" applyBorder="1" applyAlignment="1">
      <alignment horizontal="left" vertical="top"/>
    </xf>
    <xf numFmtId="0" fontId="5" fillId="0" borderId="1" xfId="0" applyFont="1" applyBorder="1" applyAlignment="1">
      <alignment horizontal="left" vertical="top"/>
    </xf>
    <xf numFmtId="0" fontId="5" fillId="0" borderId="1" xfId="0" applyFont="1" applyBorder="1" applyAlignment="1">
      <alignment horizontal="center" vertical="center" wrapText="1"/>
    </xf>
    <xf numFmtId="0" fontId="7"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5" borderId="1" xfId="0" applyFont="1" applyFill="1" applyBorder="1" applyAlignment="1">
      <alignment horizontal="center"/>
    </xf>
    <xf numFmtId="49" fontId="1" fillId="0" borderId="1" xfId="0" applyNumberFormat="1" applyFont="1" applyBorder="1"/>
    <xf numFmtId="0" fontId="1" fillId="0" borderId="1" xfId="0" applyFont="1" applyBorder="1"/>
    <xf numFmtId="2" fontId="1" fillId="0" borderId="1" xfId="0" applyNumberFormat="1" applyFont="1" applyBorder="1"/>
    <xf numFmtId="0" fontId="15"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20DB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dx.doi.org/10.1016/j.jnucmat.2016.12.040" TargetMode="External"/><Relationship Id="rId18" Type="http://schemas.openxmlformats.org/officeDocument/2006/relationships/hyperlink" Target="http://dx.doi.org/10.1016/j.jnucmat.2016.12.040" TargetMode="External"/><Relationship Id="rId26" Type="http://schemas.openxmlformats.org/officeDocument/2006/relationships/hyperlink" Target="http://dx.doi.org/10.1016/j.jnucmat.2016.12.040" TargetMode="External"/><Relationship Id="rId39" Type="http://schemas.openxmlformats.org/officeDocument/2006/relationships/hyperlink" Target="https://doi.org/10.1016/j.jallcom.2013.12.210" TargetMode="External"/><Relationship Id="rId21" Type="http://schemas.openxmlformats.org/officeDocument/2006/relationships/hyperlink" Target="http://dx.doi.org/10.1016/j.jnucmat.2016.12.040" TargetMode="External"/><Relationship Id="rId34" Type="http://schemas.openxmlformats.org/officeDocument/2006/relationships/hyperlink" Target="https://doi.org/10.1016/j.jallcom.2013.12.210" TargetMode="External"/><Relationship Id="rId42" Type="http://schemas.openxmlformats.org/officeDocument/2006/relationships/printerSettings" Target="../printerSettings/printerSettings1.bin"/><Relationship Id="rId7" Type="http://schemas.openxmlformats.org/officeDocument/2006/relationships/hyperlink" Target="http://dx.doi.org/10.1016/j.jnucmat.2016.12.040" TargetMode="External"/><Relationship Id="rId2" Type="http://schemas.openxmlformats.org/officeDocument/2006/relationships/hyperlink" Target="http://dx.doi.org/10.1016/j.jnucmat.2016.12.040" TargetMode="External"/><Relationship Id="rId16" Type="http://schemas.openxmlformats.org/officeDocument/2006/relationships/hyperlink" Target="http://dx.doi.org/10.1016/j.jnucmat.2016.12.040" TargetMode="External"/><Relationship Id="rId20" Type="http://schemas.openxmlformats.org/officeDocument/2006/relationships/hyperlink" Target="http://dx.doi.org/10.1016/j.jnucmat.2016.12.040" TargetMode="External"/><Relationship Id="rId29" Type="http://schemas.openxmlformats.org/officeDocument/2006/relationships/hyperlink" Target="https://doi.org/10.1016/j.apsusc.2015.06.144" TargetMode="External"/><Relationship Id="rId41" Type="http://schemas.openxmlformats.org/officeDocument/2006/relationships/hyperlink" Target="https://doi.org/10.1016/j.jallcom.2013.12.210" TargetMode="External"/><Relationship Id="rId1" Type="http://schemas.openxmlformats.org/officeDocument/2006/relationships/hyperlink" Target="mailto:mfa5876@psu.edu" TargetMode="External"/><Relationship Id="rId6" Type="http://schemas.openxmlformats.org/officeDocument/2006/relationships/hyperlink" Target="http://dx.doi.org/10.1016/j.jnucmat.2016.12.040" TargetMode="External"/><Relationship Id="rId11" Type="http://schemas.openxmlformats.org/officeDocument/2006/relationships/hyperlink" Target="http://dx.doi.org/10.1016/j.jnucmat.2016.12.040" TargetMode="External"/><Relationship Id="rId24" Type="http://schemas.openxmlformats.org/officeDocument/2006/relationships/hyperlink" Target="http://dx.doi.org/10.1016/j.jnucmat.2016.12.040" TargetMode="External"/><Relationship Id="rId32" Type="http://schemas.openxmlformats.org/officeDocument/2006/relationships/hyperlink" Target="https://doi.org/10.1016/j.apsusc.2015.06.144" TargetMode="External"/><Relationship Id="rId37" Type="http://schemas.openxmlformats.org/officeDocument/2006/relationships/hyperlink" Target="https://doi.org/10.1016/j.jallcom.2013.12.210" TargetMode="External"/><Relationship Id="rId40" Type="http://schemas.openxmlformats.org/officeDocument/2006/relationships/hyperlink" Target="https://doi.org/10.1016/j.jallcom.2013.12.210" TargetMode="External"/><Relationship Id="rId5" Type="http://schemas.openxmlformats.org/officeDocument/2006/relationships/hyperlink" Target="http://dx.doi.org/10.1016/j.jnucmat.2016.12.040" TargetMode="External"/><Relationship Id="rId15" Type="http://schemas.openxmlformats.org/officeDocument/2006/relationships/hyperlink" Target="http://dx.doi.org/10.1016/j.jnucmat.2016.12.040" TargetMode="External"/><Relationship Id="rId23" Type="http://schemas.openxmlformats.org/officeDocument/2006/relationships/hyperlink" Target="http://dx.doi.org/10.1016/j.jnucmat.2016.12.040" TargetMode="External"/><Relationship Id="rId28" Type="http://schemas.openxmlformats.org/officeDocument/2006/relationships/hyperlink" Target="https://doi.org/10.1016/j.apsusc.2015.06.144" TargetMode="External"/><Relationship Id="rId36" Type="http://schemas.openxmlformats.org/officeDocument/2006/relationships/hyperlink" Target="https://doi.org/10.1016/j.jallcom.2013.12.210" TargetMode="External"/><Relationship Id="rId10" Type="http://schemas.openxmlformats.org/officeDocument/2006/relationships/hyperlink" Target="http://dx.doi.org/10.1016/j.jnucmat.2016.12.040" TargetMode="External"/><Relationship Id="rId19" Type="http://schemas.openxmlformats.org/officeDocument/2006/relationships/hyperlink" Target="http://dx.doi.org/10.1016/j.jnucmat.2016.12.040" TargetMode="External"/><Relationship Id="rId31" Type="http://schemas.openxmlformats.org/officeDocument/2006/relationships/hyperlink" Target="https://doi.org/10.1016/j.apsusc.2015.06.144" TargetMode="External"/><Relationship Id="rId4" Type="http://schemas.openxmlformats.org/officeDocument/2006/relationships/hyperlink" Target="http://dx.doi.org/10.1016/j.jnucmat.2016.12.040" TargetMode="External"/><Relationship Id="rId9" Type="http://schemas.openxmlformats.org/officeDocument/2006/relationships/hyperlink" Target="http://dx.doi.org/10.1016/j.jnucmat.2016.12.040" TargetMode="External"/><Relationship Id="rId14" Type="http://schemas.openxmlformats.org/officeDocument/2006/relationships/hyperlink" Target="http://dx.doi.org/10.1016/j.jnucmat.2016.12.040" TargetMode="External"/><Relationship Id="rId22" Type="http://schemas.openxmlformats.org/officeDocument/2006/relationships/hyperlink" Target="http://dx.doi.org/10.1016/j.jnucmat.2016.12.040" TargetMode="External"/><Relationship Id="rId27" Type="http://schemas.openxmlformats.org/officeDocument/2006/relationships/hyperlink" Target="http://dx.doi.org/10.1016/j.jnucmat.2016.12.040" TargetMode="External"/><Relationship Id="rId30" Type="http://schemas.openxmlformats.org/officeDocument/2006/relationships/hyperlink" Target="https://doi.org/10.1016/j.apsusc.2015.06.144" TargetMode="External"/><Relationship Id="rId35" Type="http://schemas.openxmlformats.org/officeDocument/2006/relationships/hyperlink" Target="https://doi.org/10.1016/j.jallcom.2013.12.210" TargetMode="External"/><Relationship Id="rId8" Type="http://schemas.openxmlformats.org/officeDocument/2006/relationships/hyperlink" Target="http://dx.doi.org/10.1016/j.jnucmat.2016.12.040" TargetMode="External"/><Relationship Id="rId3" Type="http://schemas.openxmlformats.org/officeDocument/2006/relationships/hyperlink" Target="http://dx.doi.org/10.1016/j.jnucmat.2016.12.040" TargetMode="External"/><Relationship Id="rId12" Type="http://schemas.openxmlformats.org/officeDocument/2006/relationships/hyperlink" Target="http://dx.doi.org/10.1016/j.jnucmat.2016.12.040" TargetMode="External"/><Relationship Id="rId17" Type="http://schemas.openxmlformats.org/officeDocument/2006/relationships/hyperlink" Target="http://dx.doi.org/10.1016/j.jnucmat.2016.12.040" TargetMode="External"/><Relationship Id="rId25" Type="http://schemas.openxmlformats.org/officeDocument/2006/relationships/hyperlink" Target="http://dx.doi.org/10.1016/j.jnucmat.2016.12.040" TargetMode="External"/><Relationship Id="rId33" Type="http://schemas.openxmlformats.org/officeDocument/2006/relationships/hyperlink" Target="https://doi.org/10.1016/j.apsusc.2015.06.144" TargetMode="External"/><Relationship Id="rId38"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47"/>
  <sheetViews>
    <sheetView tabSelected="1" topLeftCell="A68" zoomScale="86" zoomScaleNormal="120" workbookViewId="0">
      <selection activeCell="H84" sqref="H84"/>
    </sheetView>
  </sheetViews>
  <sheetFormatPr baseColWidth="10" defaultColWidth="8.83203125" defaultRowHeight="16"/>
  <cols>
    <col min="1" max="1" width="14.1640625" style="3" customWidth="1"/>
    <col min="2" max="2" width="53.6640625" style="3" bestFit="1" customWidth="1"/>
    <col min="3" max="3" width="17.33203125" style="3" customWidth="1"/>
    <col min="4" max="4" width="17.6640625" style="3" customWidth="1"/>
    <col min="5" max="6" width="17.83203125" style="3" customWidth="1"/>
    <col min="7" max="7" width="19.33203125" style="3" customWidth="1"/>
    <col min="8" max="8" width="21" style="3" customWidth="1"/>
    <col min="9" max="9" width="16.5" style="3" customWidth="1"/>
    <col min="10" max="10" width="12.5" style="3" customWidth="1"/>
    <col min="11" max="11" width="15.33203125" style="3" customWidth="1"/>
    <col min="12" max="12" width="11.5" style="3" customWidth="1"/>
    <col min="13" max="13" width="17.83203125" style="3" customWidth="1"/>
    <col min="14" max="15" width="39.33203125" style="3" customWidth="1"/>
    <col min="16" max="16" width="17.6640625" style="3" customWidth="1"/>
    <col min="17" max="18" width="18" style="3" customWidth="1"/>
    <col min="19" max="20" width="17.5" style="3" customWidth="1"/>
    <col min="21" max="16384" width="8.83203125" style="3"/>
  </cols>
  <sheetData>
    <row r="1" spans="1:20">
      <c r="A1" s="2" t="s">
        <v>5</v>
      </c>
    </row>
    <row r="2" spans="1:20" ht="21" customHeight="1">
      <c r="A2" s="4" t="s">
        <v>0</v>
      </c>
      <c r="B2" s="39" t="s">
        <v>192</v>
      </c>
      <c r="D2" s="45" t="s">
        <v>34</v>
      </c>
      <c r="E2" s="45"/>
      <c r="F2" s="43" t="s">
        <v>199</v>
      </c>
      <c r="G2" s="44"/>
      <c r="H2" s="44"/>
      <c r="I2" s="44"/>
      <c r="J2" s="44"/>
      <c r="K2" s="44"/>
      <c r="L2" s="44"/>
      <c r="M2" s="44"/>
      <c r="N2" s="44"/>
      <c r="O2" s="6"/>
    </row>
    <row r="3" spans="1:20" ht="22" customHeight="1">
      <c r="A3" s="4" t="s">
        <v>1</v>
      </c>
      <c r="B3" s="7" t="s">
        <v>193</v>
      </c>
      <c r="D3" s="45"/>
      <c r="E3" s="45"/>
      <c r="F3" s="44"/>
      <c r="G3" s="44"/>
      <c r="H3" s="44"/>
      <c r="I3" s="44"/>
      <c r="J3" s="44"/>
      <c r="K3" s="44"/>
      <c r="L3" s="44"/>
      <c r="M3" s="44"/>
      <c r="N3" s="44"/>
      <c r="O3" s="6"/>
    </row>
    <row r="4" spans="1:20" ht="22.5" customHeight="1">
      <c r="A4" s="4" t="s">
        <v>2</v>
      </c>
      <c r="B4" s="8" t="s">
        <v>4</v>
      </c>
    </row>
    <row r="5" spans="1:20" ht="21.5" customHeight="1">
      <c r="A5" s="4" t="s">
        <v>3</v>
      </c>
      <c r="B5" s="8" t="s">
        <v>4</v>
      </c>
      <c r="C5" s="42" t="s">
        <v>32</v>
      </c>
      <c r="D5" s="42" t="s">
        <v>31</v>
      </c>
      <c r="E5" s="42" t="s">
        <v>27</v>
      </c>
      <c r="F5" s="42" t="s">
        <v>35</v>
      </c>
      <c r="G5" s="42" t="s">
        <v>28</v>
      </c>
      <c r="H5" s="42" t="s">
        <v>55</v>
      </c>
      <c r="I5" s="42" t="s">
        <v>29</v>
      </c>
      <c r="J5" s="42" t="s">
        <v>30</v>
      </c>
      <c r="K5" s="42" t="s">
        <v>49</v>
      </c>
      <c r="L5" s="42" t="s">
        <v>30</v>
      </c>
      <c r="M5" s="42" t="s">
        <v>162</v>
      </c>
      <c r="N5" s="42" t="s">
        <v>46</v>
      </c>
      <c r="O5" s="40" t="s">
        <v>53</v>
      </c>
    </row>
    <row r="6" spans="1:20">
      <c r="A6" s="1" t="s">
        <v>25</v>
      </c>
      <c r="B6" s="9" t="s">
        <v>26</v>
      </c>
      <c r="C6" s="42"/>
      <c r="D6" s="42"/>
      <c r="E6" s="42"/>
      <c r="F6" s="42"/>
      <c r="G6" s="42"/>
      <c r="H6" s="42"/>
      <c r="I6" s="42"/>
      <c r="J6" s="42"/>
      <c r="K6" s="42"/>
      <c r="L6" s="42"/>
      <c r="M6" s="42"/>
      <c r="N6" s="42"/>
      <c r="O6" s="40"/>
    </row>
    <row r="7" spans="1:20">
      <c r="A7" s="1" t="s">
        <v>17</v>
      </c>
      <c r="B7" s="9" t="s">
        <v>18</v>
      </c>
      <c r="C7" s="9" t="s">
        <v>58</v>
      </c>
      <c r="D7" s="9" t="s">
        <v>57</v>
      </c>
      <c r="E7" s="9" t="s">
        <v>22</v>
      </c>
      <c r="F7" s="9" t="s">
        <v>56</v>
      </c>
      <c r="G7" s="9" t="s">
        <v>19</v>
      </c>
      <c r="H7" s="9" t="s">
        <v>59</v>
      </c>
      <c r="I7" s="9">
        <v>298</v>
      </c>
      <c r="J7" s="10" t="s">
        <v>36</v>
      </c>
      <c r="K7" s="10" t="s">
        <v>50</v>
      </c>
      <c r="L7" s="10" t="s">
        <v>47</v>
      </c>
      <c r="M7" s="9" t="s">
        <v>23</v>
      </c>
      <c r="N7" s="9" t="s">
        <v>24</v>
      </c>
      <c r="O7" s="40"/>
      <c r="P7" s="9" t="s">
        <v>43</v>
      </c>
      <c r="Q7" s="9" t="s">
        <v>44</v>
      </c>
      <c r="R7" s="9" t="s">
        <v>45</v>
      </c>
    </row>
    <row r="8" spans="1:20" ht="20.5" customHeight="1">
      <c r="A8" s="11"/>
      <c r="B8" s="46" t="s">
        <v>6</v>
      </c>
      <c r="C8" s="46"/>
      <c r="D8" s="46"/>
      <c r="E8" s="46"/>
      <c r="F8" s="47" t="s">
        <v>11</v>
      </c>
      <c r="G8" s="47"/>
      <c r="H8" s="47"/>
      <c r="I8" s="47"/>
      <c r="J8" s="47"/>
      <c r="K8" s="47"/>
      <c r="L8" s="47"/>
      <c r="M8" s="48" t="s">
        <v>14</v>
      </c>
      <c r="N8" s="48"/>
      <c r="O8" s="12" t="s">
        <v>52</v>
      </c>
      <c r="P8" s="41" t="s">
        <v>42</v>
      </c>
      <c r="Q8" s="41"/>
      <c r="R8" s="41"/>
      <c r="S8" s="41"/>
      <c r="T8" s="41"/>
    </row>
    <row r="9" spans="1:20" ht="22" customHeight="1">
      <c r="A9" s="5" t="s">
        <v>33</v>
      </c>
      <c r="B9" s="13" t="s">
        <v>7</v>
      </c>
      <c r="C9" s="13" t="s">
        <v>8</v>
      </c>
      <c r="D9" s="13" t="s">
        <v>9</v>
      </c>
      <c r="E9" s="13" t="s">
        <v>10</v>
      </c>
      <c r="F9" s="14" t="s">
        <v>12</v>
      </c>
      <c r="G9" s="14" t="s">
        <v>13</v>
      </c>
      <c r="H9" s="14" t="s">
        <v>54</v>
      </c>
      <c r="I9" s="14" t="s">
        <v>20</v>
      </c>
      <c r="J9" s="14" t="s">
        <v>21</v>
      </c>
      <c r="K9" s="14" t="s">
        <v>51</v>
      </c>
      <c r="L9" s="14" t="s">
        <v>48</v>
      </c>
      <c r="M9" s="15" t="s">
        <v>15</v>
      </c>
      <c r="N9" s="15" t="s">
        <v>16</v>
      </c>
      <c r="O9" s="16"/>
      <c r="P9" s="17" t="s">
        <v>37</v>
      </c>
      <c r="Q9" s="17" t="s">
        <v>38</v>
      </c>
      <c r="R9" s="17" t="s">
        <v>39</v>
      </c>
      <c r="S9" s="17" t="s">
        <v>40</v>
      </c>
      <c r="T9" s="17" t="s">
        <v>41</v>
      </c>
    </row>
    <row r="10" spans="1:20">
      <c r="A10" s="3">
        <v>1</v>
      </c>
      <c r="B10" s="20" t="s">
        <v>60</v>
      </c>
      <c r="C10" s="20" t="s">
        <v>115</v>
      </c>
      <c r="D10" s="3" t="s">
        <v>116</v>
      </c>
      <c r="E10" s="20"/>
      <c r="F10" s="31" t="s">
        <v>198</v>
      </c>
      <c r="G10" s="20" t="s">
        <v>121</v>
      </c>
      <c r="H10" s="22"/>
      <c r="I10" s="23">
        <v>273</v>
      </c>
      <c r="J10" s="19">
        <f>177.92*9807000</f>
        <v>1744861439.9999998</v>
      </c>
      <c r="K10" s="19"/>
      <c r="L10" s="20" t="s">
        <v>47</v>
      </c>
      <c r="M10" s="20" t="s">
        <v>122</v>
      </c>
      <c r="N10" s="25" t="s">
        <v>123</v>
      </c>
      <c r="O10" s="20"/>
    </row>
    <row r="11" spans="1:20">
      <c r="A11" s="3">
        <v>2</v>
      </c>
      <c r="B11" s="20" t="s">
        <v>60</v>
      </c>
      <c r="C11" s="20" t="s">
        <v>115</v>
      </c>
      <c r="D11" s="3" t="s">
        <v>116</v>
      </c>
      <c r="E11" s="20"/>
      <c r="F11" s="31" t="s">
        <v>198</v>
      </c>
      <c r="G11" s="20" t="s">
        <v>121</v>
      </c>
      <c r="H11" s="22"/>
      <c r="I11" s="23">
        <v>473</v>
      </c>
      <c r="J11" s="19">
        <f>177.96*9807000</f>
        <v>1745253720</v>
      </c>
      <c r="K11" s="19"/>
      <c r="L11" s="20" t="s">
        <v>47</v>
      </c>
      <c r="M11" s="20" t="s">
        <v>122</v>
      </c>
      <c r="N11" s="25" t="s">
        <v>123</v>
      </c>
      <c r="O11" s="20"/>
    </row>
    <row r="12" spans="1:20">
      <c r="A12" s="3">
        <v>3</v>
      </c>
      <c r="B12" s="20" t="s">
        <v>60</v>
      </c>
      <c r="C12" s="20" t="s">
        <v>115</v>
      </c>
      <c r="D12" s="3" t="s">
        <v>116</v>
      </c>
      <c r="E12" s="20"/>
      <c r="F12" s="31" t="s">
        <v>198</v>
      </c>
      <c r="G12" s="20" t="s">
        <v>121</v>
      </c>
      <c r="H12" s="22"/>
      <c r="I12" s="23">
        <v>573</v>
      </c>
      <c r="J12" s="19">
        <f>176.81*9807000</f>
        <v>1733975670</v>
      </c>
      <c r="K12" s="19"/>
      <c r="L12" s="20" t="s">
        <v>47</v>
      </c>
      <c r="M12" s="20" t="s">
        <v>122</v>
      </c>
      <c r="N12" s="25" t="s">
        <v>123</v>
      </c>
      <c r="O12" s="33"/>
    </row>
    <row r="13" spans="1:20">
      <c r="A13" s="3">
        <v>4</v>
      </c>
      <c r="B13" s="20" t="s">
        <v>60</v>
      </c>
      <c r="C13" s="20" t="s">
        <v>115</v>
      </c>
      <c r="D13" s="3" t="s">
        <v>116</v>
      </c>
      <c r="E13" s="20"/>
      <c r="F13" s="31" t="s">
        <v>198</v>
      </c>
      <c r="G13" s="20" t="s">
        <v>121</v>
      </c>
      <c r="H13" s="22"/>
      <c r="I13" s="23">
        <v>673</v>
      </c>
      <c r="J13" s="19">
        <f>171.79*9807000</f>
        <v>1684744530</v>
      </c>
      <c r="K13" s="19"/>
      <c r="L13" s="20" t="s">
        <v>47</v>
      </c>
      <c r="M13" s="20" t="s">
        <v>122</v>
      </c>
      <c r="N13" s="25" t="s">
        <v>123</v>
      </c>
      <c r="O13" s="20"/>
    </row>
    <row r="14" spans="1:20">
      <c r="A14" s="3">
        <v>5</v>
      </c>
      <c r="B14" s="20" t="s">
        <v>60</v>
      </c>
      <c r="C14" s="20" t="s">
        <v>115</v>
      </c>
      <c r="D14" s="3" t="s">
        <v>116</v>
      </c>
      <c r="E14" s="20"/>
      <c r="F14" s="31" t="s">
        <v>198</v>
      </c>
      <c r="G14" s="20" t="s">
        <v>121</v>
      </c>
      <c r="H14" s="22"/>
      <c r="I14" s="23">
        <v>723</v>
      </c>
      <c r="J14" s="19">
        <f>171.79*9807000</f>
        <v>1684744530</v>
      </c>
      <c r="K14" s="19"/>
      <c r="L14" s="20" t="s">
        <v>47</v>
      </c>
      <c r="M14" s="20" t="s">
        <v>122</v>
      </c>
      <c r="N14" s="25" t="s">
        <v>123</v>
      </c>
      <c r="O14" s="20"/>
    </row>
    <row r="15" spans="1:20">
      <c r="A15" s="3">
        <v>6</v>
      </c>
      <c r="B15" s="20" t="s">
        <v>60</v>
      </c>
      <c r="C15" s="20" t="s">
        <v>115</v>
      </c>
      <c r="D15" s="3" t="s">
        <v>116</v>
      </c>
      <c r="E15" s="20"/>
      <c r="F15" s="31" t="s">
        <v>198</v>
      </c>
      <c r="G15" s="20" t="s">
        <v>121</v>
      </c>
      <c r="H15" s="22"/>
      <c r="I15" s="23">
        <v>773</v>
      </c>
      <c r="J15" s="19">
        <f>177.78*9807000</f>
        <v>1743488460</v>
      </c>
      <c r="K15" s="19"/>
      <c r="L15" s="20" t="s">
        <v>47</v>
      </c>
      <c r="M15" s="20" t="s">
        <v>122</v>
      </c>
      <c r="N15" s="25" t="s">
        <v>123</v>
      </c>
      <c r="O15" s="20"/>
    </row>
    <row r="16" spans="1:20">
      <c r="A16" s="3">
        <v>7</v>
      </c>
      <c r="B16" s="20" t="s">
        <v>60</v>
      </c>
      <c r="C16" s="20" t="s">
        <v>115</v>
      </c>
      <c r="D16" s="3" t="s">
        <v>116</v>
      </c>
      <c r="E16" s="20"/>
      <c r="F16" s="31" t="s">
        <v>198</v>
      </c>
      <c r="G16" s="20" t="s">
        <v>121</v>
      </c>
      <c r="H16" s="22"/>
      <c r="I16" s="23">
        <v>823</v>
      </c>
      <c r="J16" s="19">
        <f>176.84*9807000</f>
        <v>1734269880</v>
      </c>
      <c r="K16" s="19"/>
      <c r="L16" s="20" t="s">
        <v>47</v>
      </c>
      <c r="M16" s="20" t="s">
        <v>122</v>
      </c>
      <c r="N16" s="25" t="s">
        <v>123</v>
      </c>
      <c r="O16" s="20"/>
    </row>
    <row r="17" spans="1:14">
      <c r="A17" s="3">
        <v>8</v>
      </c>
      <c r="B17" s="20" t="s">
        <v>60</v>
      </c>
      <c r="C17" s="20" t="s">
        <v>115</v>
      </c>
      <c r="D17" s="3" t="s">
        <v>116</v>
      </c>
      <c r="E17" s="20"/>
      <c r="F17" s="31" t="s">
        <v>198</v>
      </c>
      <c r="G17" s="20" t="s">
        <v>121</v>
      </c>
      <c r="H17" s="22"/>
      <c r="I17" s="23">
        <v>873</v>
      </c>
      <c r="J17" s="19">
        <f>185.83*9807000</f>
        <v>1822434810.0000002</v>
      </c>
      <c r="K17" s="19"/>
      <c r="L17" s="20" t="s">
        <v>47</v>
      </c>
      <c r="M17" s="20" t="s">
        <v>122</v>
      </c>
      <c r="N17" s="25" t="s">
        <v>123</v>
      </c>
    </row>
    <row r="18" spans="1:14">
      <c r="A18" s="3">
        <v>9</v>
      </c>
      <c r="B18" s="20" t="s">
        <v>60</v>
      </c>
      <c r="C18" s="20" t="s">
        <v>115</v>
      </c>
      <c r="D18" s="3" t="s">
        <v>116</v>
      </c>
      <c r="E18" s="20"/>
      <c r="F18" s="31" t="s">
        <v>198</v>
      </c>
      <c r="G18" s="20" t="s">
        <v>121</v>
      </c>
      <c r="H18" s="22"/>
      <c r="I18" s="23">
        <v>833</v>
      </c>
      <c r="J18" s="19">
        <f>182.82*9807000</f>
        <v>1792915740</v>
      </c>
      <c r="K18" s="19"/>
      <c r="L18" s="20" t="s">
        <v>47</v>
      </c>
      <c r="M18" s="20" t="s">
        <v>122</v>
      </c>
      <c r="N18" s="25" t="s">
        <v>123</v>
      </c>
    </row>
    <row r="19" spans="1:14">
      <c r="A19" s="3">
        <v>10</v>
      </c>
      <c r="B19" s="20" t="s">
        <v>60</v>
      </c>
      <c r="C19" s="20" t="s">
        <v>115</v>
      </c>
      <c r="D19" s="3" t="s">
        <v>116</v>
      </c>
      <c r="E19" s="20"/>
      <c r="F19" s="31" t="s">
        <v>198</v>
      </c>
      <c r="G19" s="20" t="s">
        <v>121</v>
      </c>
      <c r="H19" s="22"/>
      <c r="I19" s="23">
        <v>973</v>
      </c>
      <c r="J19" s="19">
        <f>180.81*9807000</f>
        <v>1773203670</v>
      </c>
      <c r="K19" s="19"/>
      <c r="L19" s="20" t="s">
        <v>47</v>
      </c>
      <c r="M19" s="20" t="s">
        <v>122</v>
      </c>
      <c r="N19" s="25" t="s">
        <v>123</v>
      </c>
    </row>
    <row r="20" spans="1:14">
      <c r="A20" s="3">
        <v>11</v>
      </c>
      <c r="B20" s="20" t="s">
        <v>60</v>
      </c>
      <c r="C20" s="20" t="s">
        <v>115</v>
      </c>
      <c r="D20" s="3" t="s">
        <v>116</v>
      </c>
      <c r="E20" s="20"/>
      <c r="F20" s="31" t="s">
        <v>198</v>
      </c>
      <c r="G20" s="20" t="s">
        <v>121</v>
      </c>
      <c r="H20" s="22"/>
      <c r="I20" s="23">
        <v>1023</v>
      </c>
      <c r="J20" s="19">
        <f>179.87*9807000</f>
        <v>1763985090</v>
      </c>
      <c r="K20" s="19"/>
      <c r="L20" s="20" t="s">
        <v>47</v>
      </c>
      <c r="M20" s="20" t="s">
        <v>122</v>
      </c>
      <c r="N20" s="25" t="s">
        <v>123</v>
      </c>
    </row>
    <row r="21" spans="1:14">
      <c r="A21" s="3">
        <v>12</v>
      </c>
      <c r="B21" s="20" t="s">
        <v>60</v>
      </c>
      <c r="C21" s="20" t="s">
        <v>115</v>
      </c>
      <c r="D21" s="3" t="s">
        <v>116</v>
      </c>
      <c r="E21" s="20"/>
      <c r="F21" s="31" t="s">
        <v>198</v>
      </c>
      <c r="G21" s="20" t="s">
        <v>121</v>
      </c>
      <c r="H21" s="22"/>
      <c r="I21" s="23">
        <v>1073</v>
      </c>
      <c r="J21" s="19">
        <f>170.93*9807000</f>
        <v>1676310510</v>
      </c>
      <c r="K21" s="19"/>
      <c r="L21" s="20" t="s">
        <v>47</v>
      </c>
      <c r="M21" s="20" t="s">
        <v>122</v>
      </c>
      <c r="N21" s="25" t="s">
        <v>123</v>
      </c>
    </row>
    <row r="22" spans="1:14">
      <c r="A22" s="3">
        <v>13</v>
      </c>
      <c r="B22" s="20" t="s">
        <v>60</v>
      </c>
      <c r="C22" s="20" t="s">
        <v>115</v>
      </c>
      <c r="D22" s="3" t="s">
        <v>116</v>
      </c>
      <c r="E22" s="20"/>
      <c r="F22" s="31" t="s">
        <v>198</v>
      </c>
      <c r="G22" s="20" t="s">
        <v>121</v>
      </c>
      <c r="H22" s="22"/>
      <c r="I22" s="23">
        <v>1173</v>
      </c>
      <c r="J22" s="19">
        <f>155.92*9807000</f>
        <v>1529107439.9999998</v>
      </c>
      <c r="K22" s="19"/>
      <c r="L22" s="20" t="s">
        <v>47</v>
      </c>
      <c r="M22" s="20" t="s">
        <v>122</v>
      </c>
      <c r="N22" s="25" t="s">
        <v>123</v>
      </c>
    </row>
    <row r="23" spans="1:14">
      <c r="A23" s="3">
        <v>14</v>
      </c>
      <c r="B23" s="20" t="s">
        <v>61</v>
      </c>
      <c r="C23" s="20" t="s">
        <v>115</v>
      </c>
      <c r="D23" s="3" t="s">
        <v>116</v>
      </c>
      <c r="E23" s="20"/>
      <c r="F23" s="31" t="s">
        <v>198</v>
      </c>
      <c r="G23" s="20" t="s">
        <v>121</v>
      </c>
      <c r="H23" s="22"/>
      <c r="I23" s="23">
        <v>273</v>
      </c>
      <c r="J23" s="19">
        <f>190.11*9807000</f>
        <v>1864408770.0000002</v>
      </c>
      <c r="K23" s="19"/>
      <c r="L23" s="20" t="s">
        <v>47</v>
      </c>
      <c r="M23" s="20" t="s">
        <v>122</v>
      </c>
      <c r="N23" s="25" t="s">
        <v>123</v>
      </c>
    </row>
    <row r="24" spans="1:14">
      <c r="A24" s="3">
        <v>15</v>
      </c>
      <c r="B24" s="20" t="s">
        <v>61</v>
      </c>
      <c r="C24" s="20" t="s">
        <v>115</v>
      </c>
      <c r="D24" s="3" t="s">
        <v>116</v>
      </c>
      <c r="E24" s="20"/>
      <c r="F24" s="31" t="s">
        <v>198</v>
      </c>
      <c r="G24" s="20" t="s">
        <v>121</v>
      </c>
      <c r="H24" s="22"/>
      <c r="I24" s="23">
        <v>473</v>
      </c>
      <c r="J24" s="19">
        <f>187.92*9807000</f>
        <v>1842931439.9999998</v>
      </c>
      <c r="K24" s="19"/>
      <c r="L24" s="20" t="s">
        <v>47</v>
      </c>
      <c r="M24" s="20" t="s">
        <v>122</v>
      </c>
      <c r="N24" s="25" t="s">
        <v>123</v>
      </c>
    </row>
    <row r="25" spans="1:14">
      <c r="A25" s="3">
        <v>16</v>
      </c>
      <c r="B25" s="20" t="s">
        <v>61</v>
      </c>
      <c r="C25" s="20" t="s">
        <v>115</v>
      </c>
      <c r="D25" s="3" t="s">
        <v>116</v>
      </c>
      <c r="E25" s="20"/>
      <c r="F25" s="31" t="s">
        <v>198</v>
      </c>
      <c r="G25" s="20" t="s">
        <v>121</v>
      </c>
      <c r="H25" s="22"/>
      <c r="I25" s="23">
        <v>573</v>
      </c>
      <c r="J25" s="19">
        <f>189.11*9807000</f>
        <v>1854601770.0000002</v>
      </c>
      <c r="K25" s="19"/>
      <c r="L25" s="20" t="s">
        <v>47</v>
      </c>
      <c r="M25" s="20" t="s">
        <v>122</v>
      </c>
      <c r="N25" s="25" t="s">
        <v>123</v>
      </c>
    </row>
    <row r="26" spans="1:14">
      <c r="A26" s="3">
        <v>17</v>
      </c>
      <c r="B26" s="20" t="s">
        <v>61</v>
      </c>
      <c r="C26" s="20" t="s">
        <v>115</v>
      </c>
      <c r="D26" s="3" t="s">
        <v>116</v>
      </c>
      <c r="E26" s="20"/>
      <c r="F26" s="31" t="s">
        <v>198</v>
      </c>
      <c r="G26" s="20" t="s">
        <v>121</v>
      </c>
      <c r="H26" s="22"/>
      <c r="I26" s="23">
        <v>673</v>
      </c>
      <c r="J26" s="19">
        <f>189.11*9807000</f>
        <v>1854601770.0000002</v>
      </c>
      <c r="K26" s="19"/>
      <c r="L26" s="20" t="s">
        <v>47</v>
      </c>
      <c r="M26" s="20" t="s">
        <v>122</v>
      </c>
      <c r="N26" s="25" t="s">
        <v>123</v>
      </c>
    </row>
    <row r="27" spans="1:14">
      <c r="A27" s="3">
        <v>18</v>
      </c>
      <c r="B27" s="20" t="s">
        <v>61</v>
      </c>
      <c r="C27" s="20" t="s">
        <v>115</v>
      </c>
      <c r="D27" s="3" t="s">
        <v>116</v>
      </c>
      <c r="E27" s="20"/>
      <c r="F27" s="31" t="s">
        <v>198</v>
      </c>
      <c r="G27" s="20" t="s">
        <v>121</v>
      </c>
      <c r="H27" s="22"/>
      <c r="I27" s="23">
        <v>723</v>
      </c>
      <c r="J27" s="19">
        <f>202.08*9807000</f>
        <v>1981798560.0000002</v>
      </c>
      <c r="K27" s="19"/>
      <c r="L27" s="20" t="s">
        <v>47</v>
      </c>
      <c r="M27" s="20" t="s">
        <v>122</v>
      </c>
      <c r="N27" s="25" t="s">
        <v>123</v>
      </c>
    </row>
    <row r="28" spans="1:14">
      <c r="A28" s="3">
        <v>19</v>
      </c>
      <c r="B28" s="20" t="s">
        <v>61</v>
      </c>
      <c r="C28" s="20" t="s">
        <v>115</v>
      </c>
      <c r="D28" s="3" t="s">
        <v>116</v>
      </c>
      <c r="E28" s="20"/>
      <c r="F28" s="31" t="s">
        <v>198</v>
      </c>
      <c r="G28" s="20" t="s">
        <v>121</v>
      </c>
      <c r="H28" s="22"/>
      <c r="I28" s="23">
        <v>773</v>
      </c>
      <c r="J28" s="19">
        <f>206.01*9807000</f>
        <v>2020340070</v>
      </c>
      <c r="K28" s="19"/>
      <c r="L28" s="20" t="s">
        <v>47</v>
      </c>
      <c r="M28" s="20" t="s">
        <v>122</v>
      </c>
      <c r="N28" s="25" t="s">
        <v>123</v>
      </c>
    </row>
    <row r="29" spans="1:14">
      <c r="A29" s="3">
        <v>20</v>
      </c>
      <c r="B29" s="20" t="s">
        <v>61</v>
      </c>
      <c r="C29" s="20" t="s">
        <v>115</v>
      </c>
      <c r="D29" s="3" t="s">
        <v>116</v>
      </c>
      <c r="E29" s="20"/>
      <c r="F29" s="31" t="s">
        <v>198</v>
      </c>
      <c r="G29" s="20" t="s">
        <v>121</v>
      </c>
      <c r="H29" s="22"/>
      <c r="I29" s="23">
        <v>823</v>
      </c>
      <c r="J29" s="19">
        <f>203.08*9807000</f>
        <v>1991605560.0000002</v>
      </c>
      <c r="K29" s="19"/>
      <c r="L29" s="20" t="s">
        <v>47</v>
      </c>
      <c r="M29" s="20" t="s">
        <v>122</v>
      </c>
      <c r="N29" s="25" t="s">
        <v>123</v>
      </c>
    </row>
    <row r="30" spans="1:14">
      <c r="A30" s="3">
        <v>21</v>
      </c>
      <c r="B30" s="20" t="s">
        <v>61</v>
      </c>
      <c r="C30" s="20" t="s">
        <v>115</v>
      </c>
      <c r="D30" s="3" t="s">
        <v>116</v>
      </c>
      <c r="E30" s="20"/>
      <c r="F30" s="31" t="s">
        <v>198</v>
      </c>
      <c r="G30" s="20" t="s">
        <v>121</v>
      </c>
      <c r="H30" s="22"/>
      <c r="I30" s="23">
        <v>873</v>
      </c>
      <c r="J30" s="19">
        <f>209.07*9807000</f>
        <v>2050349490</v>
      </c>
      <c r="K30" s="19"/>
      <c r="L30" s="20" t="s">
        <v>47</v>
      </c>
      <c r="M30" s="20" t="s">
        <v>122</v>
      </c>
      <c r="N30" s="25" t="s">
        <v>123</v>
      </c>
    </row>
    <row r="31" spans="1:14">
      <c r="A31" s="3">
        <v>22</v>
      </c>
      <c r="B31" s="20" t="s">
        <v>61</v>
      </c>
      <c r="C31" s="20" t="s">
        <v>115</v>
      </c>
      <c r="D31" s="3" t="s">
        <v>116</v>
      </c>
      <c r="E31" s="20"/>
      <c r="F31" s="31" t="s">
        <v>198</v>
      </c>
      <c r="G31" s="20" t="s">
        <v>121</v>
      </c>
      <c r="H31" s="22"/>
      <c r="I31" s="23">
        <v>833</v>
      </c>
      <c r="J31" s="19">
        <f>204.94*9807000</f>
        <v>2009846580</v>
      </c>
      <c r="K31" s="19"/>
      <c r="L31" s="20" t="s">
        <v>47</v>
      </c>
      <c r="M31" s="20" t="s">
        <v>122</v>
      </c>
      <c r="N31" s="25" t="s">
        <v>123</v>
      </c>
    </row>
    <row r="32" spans="1:14">
      <c r="A32" s="3">
        <v>23</v>
      </c>
      <c r="B32" s="20" t="s">
        <v>61</v>
      </c>
      <c r="C32" s="20" t="s">
        <v>115</v>
      </c>
      <c r="D32" s="3" t="s">
        <v>116</v>
      </c>
      <c r="E32" s="20"/>
      <c r="F32" s="31" t="s">
        <v>198</v>
      </c>
      <c r="G32" s="20" t="s">
        <v>121</v>
      </c>
      <c r="H32" s="22"/>
      <c r="I32" s="23">
        <v>973</v>
      </c>
      <c r="J32" s="19">
        <f>202.02*9807000</f>
        <v>1981210140</v>
      </c>
      <c r="K32" s="19"/>
      <c r="L32" s="20" t="s">
        <v>47</v>
      </c>
      <c r="M32" s="20" t="s">
        <v>122</v>
      </c>
      <c r="N32" s="25" t="s">
        <v>123</v>
      </c>
    </row>
    <row r="33" spans="1:14">
      <c r="A33" s="3">
        <v>24</v>
      </c>
      <c r="B33" s="20" t="s">
        <v>61</v>
      </c>
      <c r="C33" s="20" t="s">
        <v>115</v>
      </c>
      <c r="D33" s="3" t="s">
        <v>116</v>
      </c>
      <c r="E33" s="20"/>
      <c r="F33" s="31" t="s">
        <v>198</v>
      </c>
      <c r="G33" s="20" t="s">
        <v>121</v>
      </c>
      <c r="H33" s="22"/>
      <c r="I33" s="23">
        <v>1023</v>
      </c>
      <c r="J33" s="19">
        <f>200.95*9807000</f>
        <v>1970716650</v>
      </c>
      <c r="K33" s="19"/>
      <c r="L33" s="20" t="s">
        <v>47</v>
      </c>
      <c r="M33" s="20" t="s">
        <v>122</v>
      </c>
      <c r="N33" s="25" t="s">
        <v>123</v>
      </c>
    </row>
    <row r="34" spans="1:14">
      <c r="A34" s="3">
        <v>25</v>
      </c>
      <c r="B34" s="20" t="s">
        <v>61</v>
      </c>
      <c r="C34" s="20" t="s">
        <v>115</v>
      </c>
      <c r="D34" s="3" t="s">
        <v>116</v>
      </c>
      <c r="E34" s="20"/>
      <c r="F34" s="31" t="s">
        <v>198</v>
      </c>
      <c r="G34" s="20" t="s">
        <v>121</v>
      </c>
      <c r="H34" s="22"/>
      <c r="I34" s="23">
        <v>1073</v>
      </c>
      <c r="J34" s="19">
        <f>194.97*9807000</f>
        <v>1912070790</v>
      </c>
      <c r="K34" s="19"/>
      <c r="L34" s="20" t="s">
        <v>47</v>
      </c>
      <c r="M34" s="20" t="s">
        <v>122</v>
      </c>
      <c r="N34" s="25" t="s">
        <v>123</v>
      </c>
    </row>
    <row r="35" spans="1:14">
      <c r="A35" s="3">
        <v>26</v>
      </c>
      <c r="B35" s="20" t="s">
        <v>61</v>
      </c>
      <c r="C35" s="20" t="s">
        <v>115</v>
      </c>
      <c r="D35" s="3" t="s">
        <v>116</v>
      </c>
      <c r="E35" s="20"/>
      <c r="F35" s="31" t="s">
        <v>198</v>
      </c>
      <c r="G35" s="20" t="s">
        <v>121</v>
      </c>
      <c r="H35" s="22"/>
      <c r="I35" s="23">
        <v>1173</v>
      </c>
      <c r="J35" s="19">
        <f>186.92*9807000</f>
        <v>1833124439.9999998</v>
      </c>
      <c r="K35" s="19"/>
      <c r="L35" s="20" t="s">
        <v>47</v>
      </c>
      <c r="M35" s="20" t="s">
        <v>122</v>
      </c>
      <c r="N35" s="25" t="s">
        <v>123</v>
      </c>
    </row>
    <row r="36" spans="1:14">
      <c r="A36" s="3">
        <v>27</v>
      </c>
      <c r="B36" s="20" t="s">
        <v>62</v>
      </c>
      <c r="C36" s="20" t="s">
        <v>115</v>
      </c>
      <c r="E36" s="20"/>
      <c r="F36" s="31" t="s">
        <v>198</v>
      </c>
      <c r="G36" s="20" t="s">
        <v>121</v>
      </c>
      <c r="H36" s="22"/>
      <c r="I36" s="23">
        <v>298</v>
      </c>
      <c r="J36" s="19">
        <f>5800000000</f>
        <v>5800000000</v>
      </c>
      <c r="K36" s="19"/>
      <c r="L36" s="20" t="s">
        <v>47</v>
      </c>
      <c r="M36" s="20" t="s">
        <v>124</v>
      </c>
      <c r="N36" s="26" t="s">
        <v>125</v>
      </c>
    </row>
    <row r="37" spans="1:14">
      <c r="A37" s="3">
        <v>28</v>
      </c>
      <c r="B37" s="20" t="s">
        <v>63</v>
      </c>
      <c r="C37" s="20" t="s">
        <v>115</v>
      </c>
      <c r="E37" s="20"/>
      <c r="F37" s="31" t="s">
        <v>198</v>
      </c>
      <c r="G37" s="20" t="s">
        <v>121</v>
      </c>
      <c r="H37" s="22"/>
      <c r="I37" s="23">
        <v>298</v>
      </c>
      <c r="J37" s="19">
        <f>6200000000</f>
        <v>6200000000</v>
      </c>
      <c r="K37" s="19"/>
      <c r="L37" s="20" t="s">
        <v>47</v>
      </c>
      <c r="M37" s="20" t="s">
        <v>124</v>
      </c>
      <c r="N37" s="26" t="s">
        <v>125</v>
      </c>
    </row>
    <row r="38" spans="1:14">
      <c r="A38" s="3">
        <v>29</v>
      </c>
      <c r="B38" s="20" t="s">
        <v>64</v>
      </c>
      <c r="C38" s="20" t="s">
        <v>115</v>
      </c>
      <c r="E38" s="20"/>
      <c r="F38" s="31" t="s">
        <v>198</v>
      </c>
      <c r="G38" s="20" t="s">
        <v>121</v>
      </c>
      <c r="H38" s="22"/>
      <c r="I38" s="23">
        <v>298</v>
      </c>
      <c r="J38" s="19">
        <v>5000000000</v>
      </c>
      <c r="K38" s="19"/>
      <c r="L38" s="20" t="s">
        <v>47</v>
      </c>
      <c r="M38" s="20" t="s">
        <v>124</v>
      </c>
      <c r="N38" s="26" t="s">
        <v>125</v>
      </c>
    </row>
    <row r="39" spans="1:14">
      <c r="A39" s="3">
        <v>30</v>
      </c>
      <c r="B39" s="20" t="s">
        <v>65</v>
      </c>
      <c r="C39" s="20" t="s">
        <v>115</v>
      </c>
      <c r="E39" s="20"/>
      <c r="F39" s="31" t="s">
        <v>198</v>
      </c>
      <c r="G39" s="20" t="s">
        <v>121</v>
      </c>
      <c r="H39" s="22"/>
      <c r="I39" s="23">
        <v>298</v>
      </c>
      <c r="J39" s="19">
        <v>6400000000</v>
      </c>
      <c r="K39" s="19"/>
      <c r="L39" s="20" t="s">
        <v>47</v>
      </c>
      <c r="M39" s="20" t="s">
        <v>124</v>
      </c>
      <c r="N39" s="26" t="s">
        <v>125</v>
      </c>
    </row>
    <row r="40" spans="1:14">
      <c r="A40" s="3">
        <v>31</v>
      </c>
      <c r="B40" s="20" t="s">
        <v>66</v>
      </c>
      <c r="C40" s="20" t="s">
        <v>115</v>
      </c>
      <c r="E40" s="20"/>
      <c r="F40" s="31" t="s">
        <v>198</v>
      </c>
      <c r="G40" s="20" t="s">
        <v>121</v>
      </c>
      <c r="H40" s="22"/>
      <c r="I40" s="23">
        <v>298</v>
      </c>
      <c r="J40" s="19">
        <v>4900000000</v>
      </c>
      <c r="K40" s="19"/>
      <c r="L40" s="20" t="s">
        <v>47</v>
      </c>
      <c r="M40" s="20" t="s">
        <v>124</v>
      </c>
      <c r="N40" s="26" t="s">
        <v>125</v>
      </c>
    </row>
    <row r="41" spans="1:14">
      <c r="A41" s="3">
        <v>32</v>
      </c>
      <c r="B41" s="20" t="s">
        <v>67</v>
      </c>
      <c r="C41" s="20" t="s">
        <v>115</v>
      </c>
      <c r="E41" s="20"/>
      <c r="F41" s="31" t="s">
        <v>198</v>
      </c>
      <c r="G41" s="20" t="s">
        <v>121</v>
      </c>
      <c r="H41" s="22"/>
      <c r="I41" s="23">
        <v>298</v>
      </c>
      <c r="J41" s="19">
        <v>16000000000</v>
      </c>
      <c r="K41" s="19"/>
      <c r="L41" s="20" t="s">
        <v>47</v>
      </c>
      <c r="M41" s="20"/>
      <c r="N41" s="26" t="s">
        <v>126</v>
      </c>
    </row>
    <row r="42" spans="1:14">
      <c r="A42" s="3">
        <v>33</v>
      </c>
      <c r="B42" s="21" t="s">
        <v>165</v>
      </c>
      <c r="C42" s="20"/>
      <c r="D42" s="3" t="s">
        <v>116</v>
      </c>
      <c r="E42" s="20"/>
      <c r="F42" s="31" t="s">
        <v>198</v>
      </c>
      <c r="G42" s="20" t="s">
        <v>121</v>
      </c>
      <c r="H42" s="22"/>
      <c r="I42" s="23">
        <v>873</v>
      </c>
      <c r="J42" s="19">
        <v>19000000000</v>
      </c>
      <c r="K42" s="19"/>
      <c r="L42" s="20" t="s">
        <v>47</v>
      </c>
      <c r="M42" s="20" t="s">
        <v>127</v>
      </c>
      <c r="N42" s="26" t="s">
        <v>128</v>
      </c>
    </row>
    <row r="43" spans="1:14">
      <c r="A43" s="3">
        <v>34</v>
      </c>
      <c r="B43" s="20" t="s">
        <v>68</v>
      </c>
      <c r="C43" s="20"/>
      <c r="D43" s="3" t="s">
        <v>116</v>
      </c>
      <c r="E43" s="20"/>
      <c r="F43" s="31" t="s">
        <v>198</v>
      </c>
      <c r="G43" s="20" t="s">
        <v>121</v>
      </c>
      <c r="H43" s="22"/>
      <c r="I43" s="23">
        <v>873</v>
      </c>
      <c r="J43" s="19">
        <v>18700000000</v>
      </c>
      <c r="K43" s="19"/>
      <c r="L43" s="20" t="s">
        <v>47</v>
      </c>
      <c r="M43" s="20" t="s">
        <v>127</v>
      </c>
      <c r="N43" s="3" t="s">
        <v>128</v>
      </c>
    </row>
    <row r="44" spans="1:14">
      <c r="A44" s="3">
        <v>35</v>
      </c>
      <c r="B44" s="20" t="s">
        <v>69</v>
      </c>
      <c r="C44" s="20"/>
      <c r="D44" s="3" t="s">
        <v>116</v>
      </c>
      <c r="E44" s="20"/>
      <c r="F44" s="31" t="s">
        <v>198</v>
      </c>
      <c r="G44" s="20" t="s">
        <v>121</v>
      </c>
      <c r="H44" s="22"/>
      <c r="I44" s="23">
        <v>873</v>
      </c>
      <c r="J44" s="19">
        <v>13500000000</v>
      </c>
      <c r="K44" s="19"/>
      <c r="L44" s="20" t="s">
        <v>47</v>
      </c>
      <c r="M44" s="20" t="s">
        <v>127</v>
      </c>
      <c r="N44" s="3" t="s">
        <v>128</v>
      </c>
    </row>
    <row r="45" spans="1:14">
      <c r="A45" s="3">
        <v>36</v>
      </c>
      <c r="B45" s="20" t="s">
        <v>70</v>
      </c>
      <c r="C45" s="20"/>
      <c r="D45" s="3" t="s">
        <v>116</v>
      </c>
      <c r="E45" s="20"/>
      <c r="F45" s="31" t="s">
        <v>198</v>
      </c>
      <c r="G45" s="20" t="s">
        <v>121</v>
      </c>
      <c r="H45" s="22"/>
      <c r="I45" s="23">
        <v>873</v>
      </c>
      <c r="J45" s="19">
        <v>18400000000</v>
      </c>
      <c r="K45" s="19"/>
      <c r="L45" s="20" t="s">
        <v>47</v>
      </c>
      <c r="M45" s="20" t="s">
        <v>127</v>
      </c>
      <c r="N45" s="3" t="s">
        <v>128</v>
      </c>
    </row>
    <row r="46" spans="1:14">
      <c r="A46" s="3">
        <v>37</v>
      </c>
      <c r="B46" s="21" t="s">
        <v>165</v>
      </c>
      <c r="C46" s="20"/>
      <c r="D46" s="34" t="s">
        <v>117</v>
      </c>
      <c r="E46" s="20"/>
      <c r="F46" s="31" t="s">
        <v>198</v>
      </c>
      <c r="G46" s="20" t="s">
        <v>121</v>
      </c>
      <c r="H46" s="22"/>
      <c r="I46" s="23">
        <v>298</v>
      </c>
      <c r="J46" s="19">
        <v>17100000000</v>
      </c>
      <c r="K46" s="19"/>
      <c r="L46" s="21" t="s">
        <v>47</v>
      </c>
      <c r="M46" s="21" t="s">
        <v>127</v>
      </c>
      <c r="N46" s="35" t="s">
        <v>168</v>
      </c>
    </row>
    <row r="47" spans="1:14">
      <c r="A47" s="3">
        <v>38</v>
      </c>
      <c r="B47" s="21" t="s">
        <v>68</v>
      </c>
      <c r="C47" s="20"/>
      <c r="D47" s="34" t="s">
        <v>117</v>
      </c>
      <c r="E47" s="20"/>
      <c r="F47" s="31" t="s">
        <v>198</v>
      </c>
      <c r="G47" s="20" t="s">
        <v>121</v>
      </c>
      <c r="H47" s="22"/>
      <c r="I47" s="23">
        <v>298</v>
      </c>
      <c r="J47" s="19">
        <v>15800000000</v>
      </c>
      <c r="K47" s="19"/>
      <c r="L47" s="21" t="s">
        <v>47</v>
      </c>
      <c r="M47" s="21" t="s">
        <v>127</v>
      </c>
      <c r="N47" s="35" t="s">
        <v>168</v>
      </c>
    </row>
    <row r="48" spans="1:14">
      <c r="A48" s="3">
        <v>39</v>
      </c>
      <c r="B48" s="21" t="s">
        <v>166</v>
      </c>
      <c r="C48" s="20"/>
      <c r="D48" s="34" t="s">
        <v>117</v>
      </c>
      <c r="E48" s="20"/>
      <c r="F48" s="31" t="s">
        <v>198</v>
      </c>
      <c r="G48" s="20" t="s">
        <v>121</v>
      </c>
      <c r="H48" s="22"/>
      <c r="I48" s="23">
        <v>298</v>
      </c>
      <c r="J48" s="19">
        <v>14200000000</v>
      </c>
      <c r="K48" s="19"/>
      <c r="L48" s="21" t="s">
        <v>47</v>
      </c>
      <c r="M48" s="21" t="s">
        <v>127</v>
      </c>
      <c r="N48" s="35" t="s">
        <v>168</v>
      </c>
    </row>
    <row r="49" spans="1:14">
      <c r="A49" s="3">
        <v>40</v>
      </c>
      <c r="B49" s="21" t="s">
        <v>167</v>
      </c>
      <c r="C49" s="20"/>
      <c r="D49" s="34" t="s">
        <v>117</v>
      </c>
      <c r="E49" s="20"/>
      <c r="F49" s="31" t="s">
        <v>198</v>
      </c>
      <c r="G49" s="20" t="s">
        <v>121</v>
      </c>
      <c r="H49" s="22"/>
      <c r="I49" s="23">
        <v>298</v>
      </c>
      <c r="J49" s="19">
        <v>12600000000</v>
      </c>
      <c r="K49" s="19"/>
      <c r="L49" s="21" t="s">
        <v>47</v>
      </c>
      <c r="M49" s="21" t="s">
        <v>127</v>
      </c>
      <c r="N49" s="35" t="s">
        <v>168</v>
      </c>
    </row>
    <row r="50" spans="1:14">
      <c r="A50" s="3">
        <v>41</v>
      </c>
      <c r="B50" s="34" t="s">
        <v>69</v>
      </c>
      <c r="C50" s="20"/>
      <c r="D50" s="34" t="s">
        <v>117</v>
      </c>
      <c r="E50" s="20"/>
      <c r="F50" s="31" t="s">
        <v>198</v>
      </c>
      <c r="G50" s="20" t="s">
        <v>121</v>
      </c>
      <c r="H50" s="22"/>
      <c r="I50" s="23">
        <v>298</v>
      </c>
      <c r="J50" s="19">
        <v>5400000000</v>
      </c>
      <c r="K50" s="19"/>
      <c r="L50" s="21" t="s">
        <v>47</v>
      </c>
      <c r="M50" s="21" t="s">
        <v>127</v>
      </c>
      <c r="N50" s="35" t="s">
        <v>168</v>
      </c>
    </row>
    <row r="51" spans="1:14">
      <c r="A51" s="3">
        <v>42</v>
      </c>
      <c r="B51" s="21" t="s">
        <v>70</v>
      </c>
      <c r="C51" s="20"/>
      <c r="D51" s="34" t="s">
        <v>117</v>
      </c>
      <c r="E51" s="20"/>
      <c r="F51" s="31" t="s">
        <v>198</v>
      </c>
      <c r="G51" s="20" t="s">
        <v>121</v>
      </c>
      <c r="H51" s="22"/>
      <c r="I51" s="23">
        <v>298</v>
      </c>
      <c r="J51" s="19">
        <v>12300000000</v>
      </c>
      <c r="K51" s="19"/>
      <c r="L51" s="21" t="s">
        <v>47</v>
      </c>
      <c r="M51" s="21" t="s">
        <v>127</v>
      </c>
      <c r="N51" s="35" t="s">
        <v>168</v>
      </c>
    </row>
    <row r="52" spans="1:14">
      <c r="A52" s="3">
        <v>43</v>
      </c>
      <c r="B52" s="20" t="s">
        <v>71</v>
      </c>
      <c r="C52" s="20"/>
      <c r="E52" s="20"/>
      <c r="F52" s="31" t="s">
        <v>198</v>
      </c>
      <c r="G52" s="20" t="s">
        <v>121</v>
      </c>
      <c r="H52" s="22"/>
      <c r="I52" s="23">
        <v>298</v>
      </c>
      <c r="J52" s="19">
        <v>7576000000</v>
      </c>
      <c r="K52" s="19"/>
      <c r="L52" s="20" t="s">
        <v>47</v>
      </c>
      <c r="M52" s="20" t="s">
        <v>129</v>
      </c>
      <c r="N52" s="27" t="s">
        <v>163</v>
      </c>
    </row>
    <row r="53" spans="1:14">
      <c r="A53" s="3">
        <v>44</v>
      </c>
      <c r="B53" s="31" t="s">
        <v>173</v>
      </c>
      <c r="C53" s="20"/>
      <c r="E53" s="20"/>
      <c r="F53" s="31" t="s">
        <v>198</v>
      </c>
      <c r="G53" s="20" t="s">
        <v>121</v>
      </c>
      <c r="H53" s="22"/>
      <c r="I53" s="23">
        <v>1273</v>
      </c>
      <c r="J53" s="19">
        <v>1900000000</v>
      </c>
      <c r="K53" s="19"/>
      <c r="L53" s="20" t="s">
        <v>47</v>
      </c>
      <c r="M53" s="20" t="s">
        <v>124</v>
      </c>
      <c r="N53" s="26" t="s">
        <v>130</v>
      </c>
    </row>
    <row r="54" spans="1:14">
      <c r="A54" s="3">
        <v>45</v>
      </c>
      <c r="B54" s="31" t="s">
        <v>174</v>
      </c>
      <c r="C54" s="20"/>
      <c r="E54" s="20"/>
      <c r="F54" s="31" t="s">
        <v>198</v>
      </c>
      <c r="G54" s="20" t="s">
        <v>121</v>
      </c>
      <c r="H54" s="22"/>
      <c r="I54" s="23">
        <v>1273</v>
      </c>
      <c r="J54" s="19">
        <v>2100000000</v>
      </c>
      <c r="K54" s="19"/>
      <c r="L54" s="20" t="s">
        <v>47</v>
      </c>
      <c r="M54" s="20" t="s">
        <v>124</v>
      </c>
      <c r="N54" s="3" t="s">
        <v>130</v>
      </c>
    </row>
    <row r="55" spans="1:14">
      <c r="A55" s="3">
        <v>46</v>
      </c>
      <c r="B55" s="31" t="s">
        <v>175</v>
      </c>
      <c r="C55" s="20"/>
      <c r="E55" s="20"/>
      <c r="F55" s="31" t="s">
        <v>198</v>
      </c>
      <c r="G55" s="20" t="s">
        <v>121</v>
      </c>
      <c r="H55" s="22"/>
      <c r="I55" s="23">
        <v>1273</v>
      </c>
      <c r="J55" s="19">
        <v>3400000000</v>
      </c>
      <c r="K55" s="19"/>
      <c r="L55" s="20" t="s">
        <v>47</v>
      </c>
      <c r="M55" s="20" t="s">
        <v>124</v>
      </c>
      <c r="N55" s="3" t="s">
        <v>130</v>
      </c>
    </row>
    <row r="56" spans="1:14">
      <c r="A56" s="3">
        <v>47</v>
      </c>
      <c r="B56" s="31" t="s">
        <v>176</v>
      </c>
      <c r="C56" s="20"/>
      <c r="E56" s="20"/>
      <c r="F56" s="31" t="s">
        <v>198</v>
      </c>
      <c r="G56" s="20" t="s">
        <v>121</v>
      </c>
      <c r="H56" s="22"/>
      <c r="I56" s="23">
        <v>1273</v>
      </c>
      <c r="J56" s="19">
        <v>5200000000</v>
      </c>
      <c r="K56" s="19"/>
      <c r="L56" s="20" t="s">
        <v>47</v>
      </c>
      <c r="M56" s="20" t="s">
        <v>124</v>
      </c>
      <c r="N56" s="3" t="s">
        <v>130</v>
      </c>
    </row>
    <row r="57" spans="1:14">
      <c r="A57" s="3">
        <v>48</v>
      </c>
      <c r="B57" s="31" t="s">
        <v>177</v>
      </c>
      <c r="C57" s="20"/>
      <c r="E57" s="20"/>
      <c r="F57" s="31" t="s">
        <v>198</v>
      </c>
      <c r="G57" s="20" t="s">
        <v>121</v>
      </c>
      <c r="H57" s="22"/>
      <c r="I57" s="23">
        <v>1273</v>
      </c>
      <c r="J57" s="19">
        <v>7800000000</v>
      </c>
      <c r="K57" s="19"/>
      <c r="L57" s="20" t="s">
        <v>47</v>
      </c>
      <c r="M57" s="20" t="s">
        <v>124</v>
      </c>
      <c r="N57" s="3" t="s">
        <v>130</v>
      </c>
    </row>
    <row r="58" spans="1:14">
      <c r="A58" s="3">
        <v>49</v>
      </c>
      <c r="B58" s="20" t="s">
        <v>72</v>
      </c>
      <c r="C58" s="20"/>
      <c r="D58" s="3" t="s">
        <v>117</v>
      </c>
      <c r="E58" s="20"/>
      <c r="F58" s="31" t="s">
        <v>198</v>
      </c>
      <c r="G58" s="20" t="s">
        <v>121</v>
      </c>
      <c r="H58" s="22"/>
      <c r="I58" s="23"/>
      <c r="J58" s="19">
        <f>727*9807000</f>
        <v>7129689000</v>
      </c>
      <c r="K58" s="19"/>
      <c r="L58" s="20" t="s">
        <v>47</v>
      </c>
      <c r="M58" s="20" t="s">
        <v>124</v>
      </c>
      <c r="N58" s="26" t="s">
        <v>131</v>
      </c>
    </row>
    <row r="59" spans="1:14">
      <c r="A59" s="3">
        <v>50</v>
      </c>
      <c r="B59" s="20" t="s">
        <v>73</v>
      </c>
      <c r="C59" s="20"/>
      <c r="D59" s="3" t="s">
        <v>117</v>
      </c>
      <c r="E59" s="20"/>
      <c r="F59" s="31" t="s">
        <v>198</v>
      </c>
      <c r="G59" s="20" t="s">
        <v>121</v>
      </c>
      <c r="H59" s="22"/>
      <c r="I59" s="23"/>
      <c r="J59" s="19">
        <f>501*9807000</f>
        <v>4913307000</v>
      </c>
      <c r="K59" s="19"/>
      <c r="L59" s="20" t="s">
        <v>47</v>
      </c>
      <c r="M59" s="20" t="s">
        <v>124</v>
      </c>
      <c r="N59" s="3" t="s">
        <v>131</v>
      </c>
    </row>
    <row r="60" spans="1:14">
      <c r="A60" s="3">
        <v>51</v>
      </c>
      <c r="B60" s="20" t="s">
        <v>74</v>
      </c>
      <c r="C60" s="20"/>
      <c r="D60" s="3" t="s">
        <v>117</v>
      </c>
      <c r="E60" s="20"/>
      <c r="F60" s="31" t="s">
        <v>198</v>
      </c>
      <c r="G60" s="20" t="s">
        <v>121</v>
      </c>
      <c r="H60" s="22"/>
      <c r="I60" s="23"/>
      <c r="J60" s="19">
        <f>518*9807000</f>
        <v>5080026000</v>
      </c>
      <c r="K60" s="19"/>
      <c r="L60" s="20" t="s">
        <v>47</v>
      </c>
      <c r="M60" s="20" t="s">
        <v>124</v>
      </c>
      <c r="N60" s="3" t="s">
        <v>131</v>
      </c>
    </row>
    <row r="61" spans="1:14">
      <c r="A61" s="3">
        <v>52</v>
      </c>
      <c r="B61" s="20" t="s">
        <v>75</v>
      </c>
      <c r="C61" s="20"/>
      <c r="D61" s="3" t="s">
        <v>117</v>
      </c>
      <c r="E61" s="20"/>
      <c r="F61" s="31" t="s">
        <v>198</v>
      </c>
      <c r="G61" s="20" t="s">
        <v>121</v>
      </c>
      <c r="H61" s="22"/>
      <c r="I61" s="23"/>
      <c r="J61" s="19">
        <f>612*9807000</f>
        <v>6001884000</v>
      </c>
      <c r="K61" s="19"/>
      <c r="L61" s="20" t="s">
        <v>47</v>
      </c>
      <c r="M61" s="20" t="s">
        <v>124</v>
      </c>
      <c r="N61" s="3" t="s">
        <v>131</v>
      </c>
    </row>
    <row r="62" spans="1:14">
      <c r="A62" s="3">
        <v>53</v>
      </c>
      <c r="B62" s="20" t="s">
        <v>72</v>
      </c>
      <c r="C62" s="20" t="s">
        <v>115</v>
      </c>
      <c r="D62" s="3" t="s">
        <v>116</v>
      </c>
      <c r="E62" s="20"/>
      <c r="F62" s="31" t="s">
        <v>198</v>
      </c>
      <c r="G62" s="20" t="s">
        <v>121</v>
      </c>
      <c r="H62" s="22"/>
      <c r="I62" s="23">
        <v>1623</v>
      </c>
      <c r="J62" s="19">
        <f>677*9807000</f>
        <v>6639339000</v>
      </c>
      <c r="K62" s="19"/>
      <c r="L62" s="20" t="s">
        <v>47</v>
      </c>
      <c r="M62" s="20" t="s">
        <v>124</v>
      </c>
      <c r="N62" s="3" t="s">
        <v>131</v>
      </c>
    </row>
    <row r="63" spans="1:14">
      <c r="A63" s="3">
        <v>54</v>
      </c>
      <c r="B63" s="20" t="s">
        <v>73</v>
      </c>
      <c r="C63" s="20" t="s">
        <v>115</v>
      </c>
      <c r="D63" s="3" t="s">
        <v>116</v>
      </c>
      <c r="E63" s="20"/>
      <c r="F63" s="31" t="s">
        <v>198</v>
      </c>
      <c r="G63" s="20" t="s">
        <v>121</v>
      </c>
      <c r="H63" s="22"/>
      <c r="I63" s="23">
        <v>1623</v>
      </c>
      <c r="J63" s="19">
        <f>531*9807000</f>
        <v>5207517000</v>
      </c>
      <c r="K63" s="19"/>
      <c r="L63" s="20" t="s">
        <v>47</v>
      </c>
      <c r="M63" s="20" t="s">
        <v>124</v>
      </c>
      <c r="N63" s="3" t="s">
        <v>131</v>
      </c>
    </row>
    <row r="64" spans="1:14">
      <c r="A64" s="3">
        <v>55</v>
      </c>
      <c r="B64" s="20" t="s">
        <v>74</v>
      </c>
      <c r="C64" s="20" t="s">
        <v>115</v>
      </c>
      <c r="D64" s="3" t="s">
        <v>116</v>
      </c>
      <c r="E64" s="20"/>
      <c r="F64" s="31" t="s">
        <v>198</v>
      </c>
      <c r="G64" s="20" t="s">
        <v>121</v>
      </c>
      <c r="H64" s="22"/>
      <c r="I64" s="23">
        <v>1623</v>
      </c>
      <c r="J64" s="19">
        <f>504*9807000</f>
        <v>4942728000</v>
      </c>
      <c r="K64" s="19"/>
      <c r="L64" s="20" t="s">
        <v>47</v>
      </c>
      <c r="M64" s="20" t="s">
        <v>124</v>
      </c>
      <c r="N64" s="3" t="s">
        <v>131</v>
      </c>
    </row>
    <row r="65" spans="1:14">
      <c r="A65" s="3">
        <v>56</v>
      </c>
      <c r="B65" s="20" t="s">
        <v>75</v>
      </c>
      <c r="C65" s="20" t="s">
        <v>115</v>
      </c>
      <c r="D65" s="3" t="s">
        <v>116</v>
      </c>
      <c r="E65" s="20"/>
      <c r="F65" s="31" t="s">
        <v>198</v>
      </c>
      <c r="G65" s="20" t="s">
        <v>121</v>
      </c>
      <c r="H65" s="22"/>
      <c r="I65" s="23">
        <v>1623</v>
      </c>
      <c r="J65" s="19">
        <f>587*9807000</f>
        <v>5756709000</v>
      </c>
      <c r="K65" s="19"/>
      <c r="L65" s="20" t="s">
        <v>47</v>
      </c>
      <c r="M65" s="20" t="s">
        <v>124</v>
      </c>
      <c r="N65" s="3" t="s">
        <v>131</v>
      </c>
    </row>
    <row r="66" spans="1:14">
      <c r="A66" s="3">
        <v>57</v>
      </c>
      <c r="B66" s="20" t="s">
        <v>76</v>
      </c>
      <c r="C66" s="20" t="s">
        <v>115</v>
      </c>
      <c r="D66" s="3" t="s">
        <v>117</v>
      </c>
      <c r="E66" s="20"/>
      <c r="F66" s="31" t="s">
        <v>198</v>
      </c>
      <c r="G66" s="20" t="s">
        <v>121</v>
      </c>
      <c r="H66" s="22"/>
      <c r="I66" s="23"/>
      <c r="J66" s="19">
        <f>458*9807000</f>
        <v>4491606000</v>
      </c>
      <c r="K66" s="19"/>
      <c r="L66" s="20" t="s">
        <v>47</v>
      </c>
      <c r="M66" s="20" t="s">
        <v>127</v>
      </c>
      <c r="N66" s="26" t="s">
        <v>132</v>
      </c>
    </row>
    <row r="67" spans="1:14">
      <c r="A67" s="3">
        <v>58</v>
      </c>
      <c r="B67" s="20" t="s">
        <v>77</v>
      </c>
      <c r="C67" s="20" t="s">
        <v>115</v>
      </c>
      <c r="D67" s="3" t="s">
        <v>117</v>
      </c>
      <c r="E67" s="20"/>
      <c r="F67" s="31" t="s">
        <v>198</v>
      </c>
      <c r="G67" s="20" t="s">
        <v>121</v>
      </c>
      <c r="H67" s="22"/>
      <c r="I67" s="23"/>
      <c r="J67" s="19">
        <f>431*9807000</f>
        <v>4226817000</v>
      </c>
      <c r="K67" s="19"/>
      <c r="L67" s="20" t="s">
        <v>47</v>
      </c>
      <c r="M67" s="20" t="s">
        <v>127</v>
      </c>
      <c r="N67" s="3" t="s">
        <v>132</v>
      </c>
    </row>
    <row r="68" spans="1:14">
      <c r="A68" s="3">
        <v>59</v>
      </c>
      <c r="B68" s="20" t="s">
        <v>78</v>
      </c>
      <c r="C68" s="20" t="s">
        <v>115</v>
      </c>
      <c r="D68" s="3" t="s">
        <v>117</v>
      </c>
      <c r="E68" s="20"/>
      <c r="F68" s="31" t="s">
        <v>198</v>
      </c>
      <c r="G68" s="20" t="s">
        <v>121</v>
      </c>
      <c r="H68" s="22"/>
      <c r="I68" s="23"/>
      <c r="J68" s="19">
        <f>448*9807000</f>
        <v>4393536000</v>
      </c>
      <c r="K68" s="19"/>
      <c r="L68" s="20" t="s">
        <v>47</v>
      </c>
      <c r="M68" s="20" t="s">
        <v>127</v>
      </c>
      <c r="N68" s="3" t="s">
        <v>132</v>
      </c>
    </row>
    <row r="69" spans="1:14">
      <c r="A69" s="3">
        <v>60</v>
      </c>
      <c r="B69" s="20" t="s">
        <v>79</v>
      </c>
      <c r="C69" s="20" t="s">
        <v>115</v>
      </c>
      <c r="D69" s="3" t="s">
        <v>117</v>
      </c>
      <c r="E69" s="20"/>
      <c r="F69" s="31" t="s">
        <v>198</v>
      </c>
      <c r="G69" s="20" t="s">
        <v>121</v>
      </c>
      <c r="H69" s="22"/>
      <c r="I69" s="23"/>
      <c r="J69" s="19">
        <f>270*9807000</f>
        <v>2647890000</v>
      </c>
      <c r="K69" s="19"/>
      <c r="L69" s="20" t="s">
        <v>47</v>
      </c>
      <c r="M69" s="20" t="s">
        <v>127</v>
      </c>
      <c r="N69" s="3" t="s">
        <v>132</v>
      </c>
    </row>
    <row r="70" spans="1:14">
      <c r="A70" s="3">
        <v>61</v>
      </c>
      <c r="B70" s="20" t="s">
        <v>80</v>
      </c>
      <c r="C70" s="20" t="s">
        <v>115</v>
      </c>
      <c r="D70" s="3" t="s">
        <v>117</v>
      </c>
      <c r="E70" s="20"/>
      <c r="F70" s="31" t="s">
        <v>198</v>
      </c>
      <c r="G70" s="20" t="s">
        <v>121</v>
      </c>
      <c r="H70" s="22"/>
      <c r="I70" s="23"/>
      <c r="J70" s="19">
        <f>495*9807000</f>
        <v>4854465000</v>
      </c>
      <c r="K70" s="19"/>
      <c r="L70" s="20" t="s">
        <v>47</v>
      </c>
      <c r="M70" s="20" t="s">
        <v>127</v>
      </c>
      <c r="N70" s="3" t="s">
        <v>132</v>
      </c>
    </row>
    <row r="71" spans="1:14">
      <c r="A71" s="3">
        <v>62</v>
      </c>
      <c r="B71" s="20" t="s">
        <v>81</v>
      </c>
      <c r="C71" s="20" t="s">
        <v>115</v>
      </c>
      <c r="D71" s="3" t="s">
        <v>117</v>
      </c>
      <c r="E71" s="20"/>
      <c r="F71" s="31" t="s">
        <v>198</v>
      </c>
      <c r="G71" s="20" t="s">
        <v>121</v>
      </c>
      <c r="H71" s="22"/>
      <c r="I71" s="23"/>
      <c r="J71" s="19">
        <f>539*9807000</f>
        <v>5285973000</v>
      </c>
      <c r="K71" s="19"/>
      <c r="L71" s="20" t="s">
        <v>47</v>
      </c>
      <c r="M71" s="20" t="s">
        <v>127</v>
      </c>
      <c r="N71" s="3" t="s">
        <v>132</v>
      </c>
    </row>
    <row r="72" spans="1:14">
      <c r="A72" s="3">
        <v>63</v>
      </c>
      <c r="B72" s="20" t="s">
        <v>82</v>
      </c>
      <c r="C72" s="20" t="s">
        <v>115</v>
      </c>
      <c r="D72" s="3" t="s">
        <v>117</v>
      </c>
      <c r="E72" s="20"/>
      <c r="F72" s="31" t="s">
        <v>198</v>
      </c>
      <c r="G72" s="20" t="s">
        <v>121</v>
      </c>
      <c r="H72" s="22"/>
      <c r="I72" s="23"/>
      <c r="J72" s="19">
        <f>630*9807000</f>
        <v>6178410000</v>
      </c>
      <c r="K72" s="19"/>
      <c r="L72" s="20" t="s">
        <v>47</v>
      </c>
      <c r="M72" s="20" t="s">
        <v>127</v>
      </c>
      <c r="N72" s="3" t="s">
        <v>132</v>
      </c>
    </row>
    <row r="73" spans="1:14">
      <c r="A73" s="3">
        <v>64</v>
      </c>
      <c r="B73" s="20" t="s">
        <v>83</v>
      </c>
      <c r="C73" s="20" t="s">
        <v>115</v>
      </c>
      <c r="D73" s="3" t="s">
        <v>117</v>
      </c>
      <c r="E73" s="20"/>
      <c r="F73" s="31" t="s">
        <v>198</v>
      </c>
      <c r="G73" s="20" t="s">
        <v>121</v>
      </c>
      <c r="H73" s="22"/>
      <c r="I73" s="23"/>
      <c r="J73" s="19">
        <f>509*9807000</f>
        <v>4991763000</v>
      </c>
      <c r="K73" s="19"/>
      <c r="L73" s="20" t="s">
        <v>47</v>
      </c>
      <c r="M73" s="20" t="s">
        <v>127</v>
      </c>
      <c r="N73" s="3" t="s">
        <v>132</v>
      </c>
    </row>
    <row r="74" spans="1:14">
      <c r="A74" s="3">
        <v>65</v>
      </c>
      <c r="B74" s="31" t="s">
        <v>158</v>
      </c>
      <c r="C74" s="20"/>
      <c r="E74" s="20"/>
      <c r="F74" s="31" t="s">
        <v>198</v>
      </c>
      <c r="G74" s="20" t="s">
        <v>121</v>
      </c>
      <c r="H74" s="22"/>
      <c r="I74" s="23">
        <v>873</v>
      </c>
      <c r="J74" s="19">
        <v>15000000000</v>
      </c>
      <c r="K74" s="19"/>
      <c r="L74" s="20" t="s">
        <v>47</v>
      </c>
      <c r="M74" s="20"/>
      <c r="N74" s="26" t="s">
        <v>133</v>
      </c>
    </row>
    <row r="75" spans="1:14">
      <c r="A75" s="3">
        <v>66</v>
      </c>
      <c r="B75" s="31" t="s">
        <v>159</v>
      </c>
      <c r="C75" s="20"/>
      <c r="E75" s="20"/>
      <c r="F75" s="31" t="s">
        <v>198</v>
      </c>
      <c r="G75" s="20" t="s">
        <v>121</v>
      </c>
      <c r="H75" s="22"/>
      <c r="I75" s="23">
        <v>873</v>
      </c>
      <c r="J75" s="19">
        <v>25000000000</v>
      </c>
      <c r="K75" s="19"/>
      <c r="L75" s="20" t="s">
        <v>47</v>
      </c>
      <c r="M75" s="20"/>
      <c r="N75" s="26" t="s">
        <v>133</v>
      </c>
    </row>
    <row r="76" spans="1:14">
      <c r="A76" s="3">
        <v>67</v>
      </c>
      <c r="B76" s="31" t="s">
        <v>160</v>
      </c>
      <c r="C76" s="20"/>
      <c r="E76" s="20"/>
      <c r="F76" s="31" t="s">
        <v>198</v>
      </c>
      <c r="G76" s="20" t="s">
        <v>121</v>
      </c>
      <c r="H76" s="22"/>
      <c r="I76" s="23">
        <v>873</v>
      </c>
      <c r="J76" s="19">
        <v>24000000000</v>
      </c>
      <c r="K76" s="19"/>
      <c r="L76" s="20" t="s">
        <v>47</v>
      </c>
      <c r="M76" s="20"/>
      <c r="N76" s="26" t="s">
        <v>133</v>
      </c>
    </row>
    <row r="77" spans="1:14">
      <c r="A77" s="3">
        <v>68</v>
      </c>
      <c r="B77" s="31" t="s">
        <v>178</v>
      </c>
      <c r="C77" s="20" t="s">
        <v>115</v>
      </c>
      <c r="E77" s="20"/>
      <c r="F77" s="31" t="s">
        <v>198</v>
      </c>
      <c r="G77" s="20" t="s">
        <v>121</v>
      </c>
      <c r="H77" s="22"/>
      <c r="I77" s="23">
        <v>1273</v>
      </c>
      <c r="J77" s="19">
        <v>6624000000</v>
      </c>
      <c r="K77" s="19"/>
      <c r="L77" s="20" t="s">
        <v>47</v>
      </c>
      <c r="M77" s="20" t="s">
        <v>127</v>
      </c>
      <c r="N77" s="26" t="s">
        <v>134</v>
      </c>
    </row>
    <row r="78" spans="1:14">
      <c r="A78" s="3">
        <v>69</v>
      </c>
      <c r="B78" s="31" t="s">
        <v>179</v>
      </c>
      <c r="C78" s="20" t="s">
        <v>115</v>
      </c>
      <c r="E78" s="20"/>
      <c r="F78" s="31" t="s">
        <v>198</v>
      </c>
      <c r="G78" s="20" t="s">
        <v>121</v>
      </c>
      <c r="H78" s="22"/>
      <c r="I78" s="23">
        <v>1273</v>
      </c>
      <c r="J78" s="19">
        <v>6910000000</v>
      </c>
      <c r="K78" s="19"/>
      <c r="L78" s="20" t="s">
        <v>47</v>
      </c>
      <c r="M78" s="20" t="s">
        <v>127</v>
      </c>
      <c r="N78" s="26" t="s">
        <v>134</v>
      </c>
    </row>
    <row r="79" spans="1:14">
      <c r="A79" s="3">
        <v>70</v>
      </c>
      <c r="B79" s="31" t="s">
        <v>180</v>
      </c>
      <c r="C79" s="20" t="s">
        <v>115</v>
      </c>
      <c r="E79" s="20"/>
      <c r="F79" s="31" t="s">
        <v>198</v>
      </c>
      <c r="G79" s="20" t="s">
        <v>121</v>
      </c>
      <c r="H79" s="22"/>
      <c r="I79" s="23">
        <v>1573</v>
      </c>
      <c r="J79" s="19">
        <v>7403000000</v>
      </c>
      <c r="K79" s="19"/>
      <c r="L79" s="20" t="s">
        <v>47</v>
      </c>
      <c r="M79" s="20" t="s">
        <v>127</v>
      </c>
      <c r="N79" s="26" t="s">
        <v>134</v>
      </c>
    </row>
    <row r="80" spans="1:14" ht="21">
      <c r="A80" s="3">
        <v>71</v>
      </c>
      <c r="B80" s="20" t="s">
        <v>84</v>
      </c>
      <c r="C80" s="20" t="s">
        <v>115</v>
      </c>
      <c r="E80" s="52"/>
      <c r="F80" s="31" t="s">
        <v>198</v>
      </c>
      <c r="G80" s="20" t="s">
        <v>121</v>
      </c>
      <c r="H80" s="22"/>
      <c r="I80" s="23">
        <v>2373</v>
      </c>
      <c r="J80" s="19">
        <f>410*9807000</f>
        <v>4020870000</v>
      </c>
      <c r="K80" s="19"/>
      <c r="L80" s="20" t="s">
        <v>47</v>
      </c>
      <c r="M80" s="20" t="s">
        <v>135</v>
      </c>
      <c r="N80" s="26" t="s">
        <v>136</v>
      </c>
    </row>
    <row r="81" spans="1:14">
      <c r="A81" s="3">
        <v>72</v>
      </c>
      <c r="B81" s="20" t="s">
        <v>85</v>
      </c>
      <c r="C81" s="20" t="s">
        <v>115</v>
      </c>
      <c r="E81" s="20"/>
      <c r="F81" s="31" t="s">
        <v>198</v>
      </c>
      <c r="G81" s="20" t="s">
        <v>121</v>
      </c>
      <c r="H81" s="22"/>
      <c r="I81" s="23">
        <v>2373</v>
      </c>
      <c r="J81" s="19">
        <f>383*9807000</f>
        <v>3756081000</v>
      </c>
      <c r="K81" s="19"/>
      <c r="L81" s="20" t="s">
        <v>47</v>
      </c>
      <c r="M81" s="20" t="s">
        <v>135</v>
      </c>
      <c r="N81" s="26" t="s">
        <v>136</v>
      </c>
    </row>
    <row r="82" spans="1:14">
      <c r="A82" s="3">
        <v>73</v>
      </c>
      <c r="B82" s="31" t="s">
        <v>156</v>
      </c>
      <c r="C82" s="20" t="s">
        <v>115</v>
      </c>
      <c r="E82" s="20"/>
      <c r="F82" s="31" t="s">
        <v>198</v>
      </c>
      <c r="G82" s="20" t="s">
        <v>121</v>
      </c>
      <c r="H82" s="22"/>
      <c r="I82" s="23">
        <v>2373</v>
      </c>
      <c r="J82" s="19">
        <f>530*9807000</f>
        <v>5197710000</v>
      </c>
      <c r="K82" s="19"/>
      <c r="L82" s="20" t="s">
        <v>47</v>
      </c>
      <c r="M82" s="20" t="s">
        <v>135</v>
      </c>
      <c r="N82" s="26" t="s">
        <v>136</v>
      </c>
    </row>
    <row r="83" spans="1:14">
      <c r="A83" s="3">
        <v>74</v>
      </c>
      <c r="B83" s="31" t="s">
        <v>157</v>
      </c>
      <c r="C83" s="20" t="s">
        <v>115</v>
      </c>
      <c r="E83" s="20"/>
      <c r="F83" s="31" t="s">
        <v>198</v>
      </c>
      <c r="G83" s="20" t="s">
        <v>121</v>
      </c>
      <c r="H83" s="22"/>
      <c r="I83" s="23">
        <v>2373</v>
      </c>
      <c r="J83" s="19">
        <v>609</v>
      </c>
      <c r="K83" s="19"/>
      <c r="L83" s="20" t="s">
        <v>47</v>
      </c>
      <c r="M83" s="20" t="s">
        <v>135</v>
      </c>
      <c r="N83" s="26" t="s">
        <v>136</v>
      </c>
    </row>
    <row r="84" spans="1:14">
      <c r="A84" s="3">
        <v>75</v>
      </c>
      <c r="B84" s="20" t="s">
        <v>86</v>
      </c>
      <c r="C84" s="20" t="s">
        <v>115</v>
      </c>
      <c r="E84" s="20"/>
      <c r="F84" s="31" t="s">
        <v>198</v>
      </c>
      <c r="G84" s="20" t="s">
        <v>121</v>
      </c>
      <c r="H84" s="22"/>
      <c r="I84" s="23">
        <v>298</v>
      </c>
      <c r="J84" s="19">
        <v>1320000000</v>
      </c>
      <c r="K84" s="19"/>
      <c r="L84" s="20" t="s">
        <v>47</v>
      </c>
      <c r="M84" s="20" t="s">
        <v>137</v>
      </c>
      <c r="N84" s="26" t="s">
        <v>138</v>
      </c>
    </row>
    <row r="85" spans="1:14">
      <c r="A85" s="3">
        <v>76</v>
      </c>
      <c r="B85" s="20" t="s">
        <v>87</v>
      </c>
      <c r="C85" s="20" t="s">
        <v>115</v>
      </c>
      <c r="E85" s="20"/>
      <c r="F85" s="31" t="s">
        <v>198</v>
      </c>
      <c r="G85" s="20" t="s">
        <v>121</v>
      </c>
      <c r="H85" s="22"/>
      <c r="I85" s="23">
        <v>298</v>
      </c>
      <c r="J85" s="19">
        <v>873000000</v>
      </c>
      <c r="K85" s="19"/>
      <c r="L85" s="20" t="s">
        <v>47</v>
      </c>
      <c r="M85" s="20" t="s">
        <v>137</v>
      </c>
      <c r="N85" s="26" t="s">
        <v>138</v>
      </c>
    </row>
    <row r="86" spans="1:14">
      <c r="A86" s="3">
        <v>77</v>
      </c>
      <c r="B86" s="20" t="s">
        <v>88</v>
      </c>
      <c r="C86" s="20" t="s">
        <v>115</v>
      </c>
      <c r="E86" s="20"/>
      <c r="F86" s="31" t="s">
        <v>198</v>
      </c>
      <c r="G86" s="20" t="s">
        <v>121</v>
      </c>
      <c r="H86" s="22"/>
      <c r="I86" s="23">
        <v>298</v>
      </c>
      <c r="J86" s="19">
        <v>970000000</v>
      </c>
      <c r="K86" s="19"/>
      <c r="L86" s="20" t="s">
        <v>47</v>
      </c>
      <c r="M86" s="20" t="s">
        <v>137</v>
      </c>
      <c r="N86" s="26" t="s">
        <v>138</v>
      </c>
    </row>
    <row r="87" spans="1:14">
      <c r="A87" s="3">
        <v>78</v>
      </c>
      <c r="B87" s="20" t="s">
        <v>89</v>
      </c>
      <c r="C87" s="20" t="s">
        <v>115</v>
      </c>
      <c r="E87" s="20"/>
      <c r="F87" s="31" t="s">
        <v>198</v>
      </c>
      <c r="G87" s="20" t="s">
        <v>121</v>
      </c>
      <c r="H87" s="22"/>
      <c r="I87" s="23">
        <v>298</v>
      </c>
      <c r="J87" s="19">
        <v>628000000</v>
      </c>
      <c r="K87" s="19"/>
      <c r="L87" s="20" t="s">
        <v>47</v>
      </c>
      <c r="M87" s="20" t="s">
        <v>137</v>
      </c>
      <c r="N87" s="26" t="s">
        <v>138</v>
      </c>
    </row>
    <row r="88" spans="1:14">
      <c r="A88" s="3">
        <v>79</v>
      </c>
      <c r="B88" s="20" t="s">
        <v>84</v>
      </c>
      <c r="C88" s="20" t="s">
        <v>115</v>
      </c>
      <c r="E88" s="20"/>
      <c r="F88" s="31" t="s">
        <v>198</v>
      </c>
      <c r="G88" s="20" t="s">
        <v>121</v>
      </c>
      <c r="H88" s="22"/>
      <c r="I88" s="23">
        <v>298</v>
      </c>
      <c r="J88" s="19">
        <v>3430000000</v>
      </c>
      <c r="K88" s="19"/>
      <c r="L88" s="20" t="s">
        <v>47</v>
      </c>
      <c r="M88" s="20" t="s">
        <v>137</v>
      </c>
      <c r="N88" s="26" t="s">
        <v>138</v>
      </c>
    </row>
    <row r="89" spans="1:14">
      <c r="A89" s="3">
        <v>80</v>
      </c>
      <c r="B89" s="49" t="s">
        <v>200</v>
      </c>
      <c r="C89" s="20" t="s">
        <v>115</v>
      </c>
      <c r="E89" s="20"/>
      <c r="F89" s="31" t="s">
        <v>198</v>
      </c>
      <c r="G89" s="20" t="s">
        <v>121</v>
      </c>
      <c r="H89" s="22"/>
      <c r="I89" s="23">
        <v>298</v>
      </c>
      <c r="J89" s="19">
        <v>3113000000</v>
      </c>
      <c r="K89" s="19"/>
      <c r="L89" s="20" t="s">
        <v>47</v>
      </c>
      <c r="M89" s="20" t="s">
        <v>137</v>
      </c>
      <c r="N89" s="26" t="s">
        <v>138</v>
      </c>
    </row>
    <row r="90" spans="1:14">
      <c r="A90" s="3">
        <v>81</v>
      </c>
      <c r="B90" s="49" t="s">
        <v>201</v>
      </c>
      <c r="C90" s="20" t="s">
        <v>115</v>
      </c>
      <c r="E90" s="20"/>
      <c r="F90" s="31" t="s">
        <v>198</v>
      </c>
      <c r="G90" s="20" t="s">
        <v>121</v>
      </c>
      <c r="H90" s="22"/>
      <c r="I90" s="23">
        <v>298</v>
      </c>
      <c r="J90" s="19">
        <v>4830000000</v>
      </c>
      <c r="K90" s="19"/>
      <c r="L90" s="20" t="s">
        <v>47</v>
      </c>
      <c r="M90" s="20" t="s">
        <v>137</v>
      </c>
      <c r="N90" s="26" t="s">
        <v>138</v>
      </c>
    </row>
    <row r="91" spans="1:14">
      <c r="A91" s="3">
        <v>82</v>
      </c>
      <c r="B91" s="49" t="s">
        <v>202</v>
      </c>
      <c r="C91" s="20" t="s">
        <v>115</v>
      </c>
      <c r="E91" s="20"/>
      <c r="F91" s="31" t="s">
        <v>198</v>
      </c>
      <c r="G91" s="20" t="s">
        <v>121</v>
      </c>
      <c r="H91" s="22"/>
      <c r="I91" s="23">
        <v>298</v>
      </c>
      <c r="J91" s="19">
        <v>4380000000</v>
      </c>
      <c r="K91" s="19"/>
      <c r="L91" s="20" t="s">
        <v>47</v>
      </c>
      <c r="M91" s="20" t="s">
        <v>137</v>
      </c>
      <c r="N91" s="26" t="s">
        <v>138</v>
      </c>
    </row>
    <row r="92" spans="1:14">
      <c r="A92" s="3">
        <v>83</v>
      </c>
      <c r="B92" s="20" t="s">
        <v>87</v>
      </c>
      <c r="C92" s="20" t="s">
        <v>115</v>
      </c>
      <c r="D92" s="50" t="s">
        <v>204</v>
      </c>
      <c r="E92" s="49" t="s">
        <v>216</v>
      </c>
      <c r="F92" s="31" t="s">
        <v>198</v>
      </c>
      <c r="G92" s="20" t="s">
        <v>121</v>
      </c>
      <c r="H92" s="22"/>
      <c r="I92" s="23">
        <v>298</v>
      </c>
      <c r="J92" s="19">
        <f>103*9807000</f>
        <v>1010121000</v>
      </c>
      <c r="K92" s="19"/>
      <c r="L92" s="20" t="s">
        <v>47</v>
      </c>
      <c r="M92" s="20" t="s">
        <v>139</v>
      </c>
      <c r="N92" s="26" t="s">
        <v>140</v>
      </c>
    </row>
    <row r="93" spans="1:14">
      <c r="A93" s="3">
        <v>84</v>
      </c>
      <c r="B93" s="49" t="s">
        <v>217</v>
      </c>
      <c r="D93" s="50" t="s">
        <v>204</v>
      </c>
      <c r="E93" s="49" t="s">
        <v>216</v>
      </c>
      <c r="F93" s="31" t="s">
        <v>198</v>
      </c>
      <c r="G93" s="20" t="s">
        <v>121</v>
      </c>
      <c r="H93" s="22"/>
      <c r="I93" s="23">
        <v>298</v>
      </c>
      <c r="J93" s="19">
        <f>204*9807000</f>
        <v>2000628000</v>
      </c>
      <c r="K93" s="19"/>
      <c r="L93" s="20" t="s">
        <v>47</v>
      </c>
      <c r="M93" s="20" t="s">
        <v>139</v>
      </c>
      <c r="N93" s="26" t="s">
        <v>140</v>
      </c>
    </row>
    <row r="94" spans="1:14">
      <c r="A94" s="3">
        <v>85</v>
      </c>
      <c r="B94" s="49" t="s">
        <v>218</v>
      </c>
      <c r="D94" s="50" t="s">
        <v>204</v>
      </c>
      <c r="E94" s="49" t="s">
        <v>216</v>
      </c>
      <c r="F94" s="31" t="s">
        <v>198</v>
      </c>
      <c r="G94" s="20" t="s">
        <v>121</v>
      </c>
      <c r="H94" s="22"/>
      <c r="I94" s="23">
        <v>298</v>
      </c>
      <c r="J94" s="19">
        <f>244*9807000</f>
        <v>2392908000</v>
      </c>
      <c r="K94" s="19"/>
      <c r="L94" s="20" t="s">
        <v>47</v>
      </c>
      <c r="M94" s="20" t="s">
        <v>139</v>
      </c>
      <c r="N94" s="26" t="s">
        <v>140</v>
      </c>
    </row>
    <row r="95" spans="1:14">
      <c r="A95" s="3">
        <v>86</v>
      </c>
      <c r="B95" s="49" t="s">
        <v>203</v>
      </c>
      <c r="C95" s="50" t="s">
        <v>115</v>
      </c>
      <c r="D95" s="50" t="s">
        <v>204</v>
      </c>
      <c r="E95" s="51" t="s">
        <v>205</v>
      </c>
      <c r="F95" s="31" t="s">
        <v>198</v>
      </c>
      <c r="G95" s="20" t="s">
        <v>121</v>
      </c>
      <c r="H95" s="22"/>
      <c r="I95" s="3">
        <v>298</v>
      </c>
      <c r="J95" s="19">
        <v>1910000000</v>
      </c>
      <c r="K95" s="19"/>
      <c r="L95" s="20" t="s">
        <v>47</v>
      </c>
      <c r="M95" s="20" t="s">
        <v>137</v>
      </c>
      <c r="N95" s="28" t="s">
        <v>141</v>
      </c>
    </row>
    <row r="96" spans="1:14">
      <c r="A96" s="3">
        <v>87</v>
      </c>
      <c r="B96" s="49" t="s">
        <v>203</v>
      </c>
      <c r="C96" s="50" t="s">
        <v>115</v>
      </c>
      <c r="D96" s="50" t="s">
        <v>204</v>
      </c>
      <c r="E96" s="51" t="s">
        <v>206</v>
      </c>
      <c r="F96" s="31" t="s">
        <v>198</v>
      </c>
      <c r="G96" s="20" t="s">
        <v>121</v>
      </c>
      <c r="H96" s="22"/>
      <c r="I96" s="3">
        <v>298</v>
      </c>
      <c r="J96" s="19">
        <v>1890000000</v>
      </c>
      <c r="K96" s="19"/>
      <c r="L96" s="20" t="s">
        <v>47</v>
      </c>
      <c r="M96" s="20" t="s">
        <v>137</v>
      </c>
      <c r="N96" s="28" t="s">
        <v>141</v>
      </c>
    </row>
    <row r="97" spans="1:14">
      <c r="A97" s="3">
        <v>88</v>
      </c>
      <c r="B97" s="49" t="s">
        <v>203</v>
      </c>
      <c r="C97" s="50" t="s">
        <v>115</v>
      </c>
      <c r="D97" s="50" t="s">
        <v>204</v>
      </c>
      <c r="E97" s="51" t="s">
        <v>207</v>
      </c>
      <c r="F97" s="31" t="s">
        <v>198</v>
      </c>
      <c r="G97" s="20" t="s">
        <v>121</v>
      </c>
      <c r="H97" s="22"/>
      <c r="I97" s="3">
        <v>298</v>
      </c>
      <c r="J97" s="19">
        <v>1840000000</v>
      </c>
      <c r="K97" s="19"/>
      <c r="L97" s="20" t="s">
        <v>47</v>
      </c>
      <c r="M97" s="20" t="s">
        <v>137</v>
      </c>
      <c r="N97" s="28" t="s">
        <v>141</v>
      </c>
    </row>
    <row r="98" spans="1:14">
      <c r="A98" s="3">
        <v>89</v>
      </c>
      <c r="B98" s="49" t="s">
        <v>203</v>
      </c>
      <c r="C98" s="50" t="s">
        <v>115</v>
      </c>
      <c r="D98" s="50" t="s">
        <v>204</v>
      </c>
      <c r="E98" s="51" t="s">
        <v>208</v>
      </c>
      <c r="F98" s="31" t="s">
        <v>198</v>
      </c>
      <c r="G98" s="20" t="s">
        <v>121</v>
      </c>
      <c r="H98" s="22"/>
      <c r="I98" s="3">
        <v>298</v>
      </c>
      <c r="J98" s="19">
        <v>1820000000</v>
      </c>
      <c r="K98" s="19"/>
      <c r="L98" s="20" t="s">
        <v>47</v>
      </c>
      <c r="M98" s="20" t="s">
        <v>137</v>
      </c>
      <c r="N98" s="28" t="s">
        <v>141</v>
      </c>
    </row>
    <row r="99" spans="1:14">
      <c r="A99" s="3">
        <v>90</v>
      </c>
      <c r="B99" s="49" t="s">
        <v>203</v>
      </c>
      <c r="C99" s="50" t="s">
        <v>115</v>
      </c>
      <c r="D99" s="50" t="s">
        <v>204</v>
      </c>
      <c r="E99" s="51" t="s">
        <v>209</v>
      </c>
      <c r="F99" s="31" t="s">
        <v>198</v>
      </c>
      <c r="G99" s="20" t="s">
        <v>121</v>
      </c>
      <c r="H99" s="22"/>
      <c r="I99" s="3">
        <v>298</v>
      </c>
      <c r="J99" s="19">
        <v>1850000000</v>
      </c>
      <c r="K99" s="19"/>
      <c r="L99" s="20" t="s">
        <v>47</v>
      </c>
      <c r="M99" s="20" t="s">
        <v>137</v>
      </c>
      <c r="N99" s="28" t="s">
        <v>141</v>
      </c>
    </row>
    <row r="100" spans="1:14">
      <c r="A100" s="3">
        <v>91</v>
      </c>
      <c r="B100" s="49" t="s">
        <v>203</v>
      </c>
      <c r="C100" s="50" t="s">
        <v>115</v>
      </c>
      <c r="D100" s="50" t="s">
        <v>204</v>
      </c>
      <c r="E100" s="51" t="s">
        <v>210</v>
      </c>
      <c r="F100" s="31" t="s">
        <v>198</v>
      </c>
      <c r="G100" s="20" t="s">
        <v>121</v>
      </c>
      <c r="H100" s="22"/>
      <c r="I100" s="3">
        <v>298</v>
      </c>
      <c r="J100" s="19">
        <v>1810000000</v>
      </c>
      <c r="K100" s="19"/>
      <c r="L100" s="20" t="s">
        <v>47</v>
      </c>
      <c r="M100" s="20" t="s">
        <v>137</v>
      </c>
      <c r="N100" s="28" t="s">
        <v>141</v>
      </c>
    </row>
    <row r="101" spans="1:14">
      <c r="A101" s="3">
        <v>92</v>
      </c>
      <c r="B101" s="49" t="s">
        <v>203</v>
      </c>
      <c r="C101" s="50" t="s">
        <v>115</v>
      </c>
      <c r="D101" s="50" t="s">
        <v>204</v>
      </c>
      <c r="E101" s="51" t="s">
        <v>211</v>
      </c>
      <c r="F101" s="31" t="s">
        <v>198</v>
      </c>
      <c r="G101" s="20" t="s">
        <v>121</v>
      </c>
      <c r="H101" s="22"/>
      <c r="I101" s="3">
        <v>298</v>
      </c>
      <c r="J101" s="19">
        <v>1750000000</v>
      </c>
      <c r="K101" s="19"/>
      <c r="L101" s="20" t="s">
        <v>47</v>
      </c>
      <c r="M101" s="20" t="s">
        <v>137</v>
      </c>
      <c r="N101" s="28" t="s">
        <v>141</v>
      </c>
    </row>
    <row r="102" spans="1:14">
      <c r="A102" s="3">
        <v>93</v>
      </c>
      <c r="B102" s="49" t="s">
        <v>203</v>
      </c>
      <c r="C102" s="50" t="s">
        <v>115</v>
      </c>
      <c r="D102" s="50" t="s">
        <v>204</v>
      </c>
      <c r="E102" s="51" t="s">
        <v>212</v>
      </c>
      <c r="F102" s="31" t="s">
        <v>198</v>
      </c>
      <c r="G102" s="20" t="s">
        <v>121</v>
      </c>
      <c r="H102" s="22"/>
      <c r="I102" s="3">
        <v>298</v>
      </c>
      <c r="J102" s="19">
        <v>1920000000</v>
      </c>
      <c r="K102" s="19"/>
      <c r="L102" s="20" t="s">
        <v>47</v>
      </c>
      <c r="M102" s="20" t="s">
        <v>137</v>
      </c>
      <c r="N102" s="28" t="s">
        <v>141</v>
      </c>
    </row>
    <row r="103" spans="1:14">
      <c r="A103" s="3">
        <v>94</v>
      </c>
      <c r="B103" s="49" t="s">
        <v>203</v>
      </c>
      <c r="C103" s="50" t="s">
        <v>115</v>
      </c>
      <c r="D103" s="50" t="s">
        <v>204</v>
      </c>
      <c r="E103" s="51" t="s">
        <v>213</v>
      </c>
      <c r="F103" s="31" t="s">
        <v>198</v>
      </c>
      <c r="G103" s="20" t="s">
        <v>121</v>
      </c>
      <c r="H103" s="22"/>
      <c r="I103" s="3">
        <v>298</v>
      </c>
      <c r="J103" s="19">
        <v>1950000000</v>
      </c>
      <c r="K103" s="19"/>
      <c r="L103" s="20" t="s">
        <v>47</v>
      </c>
      <c r="M103" s="20" t="s">
        <v>137</v>
      </c>
      <c r="N103" s="28" t="s">
        <v>141</v>
      </c>
    </row>
    <row r="104" spans="1:14">
      <c r="A104" s="3">
        <v>95</v>
      </c>
      <c r="B104" s="49" t="s">
        <v>203</v>
      </c>
      <c r="C104" s="50" t="s">
        <v>115</v>
      </c>
      <c r="D104" s="50" t="s">
        <v>204</v>
      </c>
      <c r="E104" s="51" t="s">
        <v>214</v>
      </c>
      <c r="F104" s="31" t="s">
        <v>198</v>
      </c>
      <c r="G104" s="20" t="s">
        <v>121</v>
      </c>
      <c r="H104" s="22"/>
      <c r="I104" s="3">
        <v>298</v>
      </c>
      <c r="J104" s="19">
        <v>2040000000</v>
      </c>
      <c r="K104" s="19"/>
      <c r="L104" s="20" t="s">
        <v>47</v>
      </c>
      <c r="M104" s="20" t="s">
        <v>137</v>
      </c>
      <c r="N104" s="28" t="s">
        <v>141</v>
      </c>
    </row>
    <row r="105" spans="1:14">
      <c r="A105" s="3">
        <v>96</v>
      </c>
      <c r="B105" s="49" t="s">
        <v>203</v>
      </c>
      <c r="C105" s="50" t="s">
        <v>115</v>
      </c>
      <c r="D105" s="50" t="s">
        <v>204</v>
      </c>
      <c r="E105" s="51" t="s">
        <v>215</v>
      </c>
      <c r="F105" s="31" t="s">
        <v>198</v>
      </c>
      <c r="G105" s="20" t="s">
        <v>121</v>
      </c>
      <c r="H105" s="22"/>
      <c r="I105" s="3">
        <v>298</v>
      </c>
      <c r="J105" s="19">
        <v>1980000000</v>
      </c>
      <c r="K105" s="19"/>
      <c r="L105" s="20" t="s">
        <v>47</v>
      </c>
      <c r="M105" s="20" t="s">
        <v>137</v>
      </c>
      <c r="N105" s="28" t="s">
        <v>141</v>
      </c>
    </row>
    <row r="106" spans="1:14">
      <c r="A106" s="3">
        <v>97</v>
      </c>
      <c r="B106" s="20" t="s">
        <v>90</v>
      </c>
      <c r="C106" s="3" t="s">
        <v>115</v>
      </c>
      <c r="E106" s="20"/>
      <c r="F106" s="31" t="s">
        <v>198</v>
      </c>
      <c r="G106" s="20" t="s">
        <v>121</v>
      </c>
      <c r="H106" s="22"/>
      <c r="I106" s="23"/>
      <c r="J106" s="19">
        <f>400*9807000</f>
        <v>3922800000</v>
      </c>
      <c r="K106" s="19"/>
      <c r="L106" s="20" t="s">
        <v>47</v>
      </c>
      <c r="M106" s="20" t="s">
        <v>142</v>
      </c>
      <c r="N106" s="26" t="s">
        <v>143</v>
      </c>
    </row>
    <row r="107" spans="1:14">
      <c r="A107" s="3">
        <v>98</v>
      </c>
      <c r="B107" s="20" t="s">
        <v>91</v>
      </c>
      <c r="C107" s="3" t="s">
        <v>115</v>
      </c>
      <c r="E107" s="20"/>
      <c r="F107" s="31" t="s">
        <v>198</v>
      </c>
      <c r="G107" s="20" t="s">
        <v>121</v>
      </c>
      <c r="H107" s="22"/>
      <c r="I107" s="23"/>
      <c r="J107" s="19">
        <f>490*9807000</f>
        <v>4805430000</v>
      </c>
      <c r="K107" s="19"/>
      <c r="L107" s="20" t="s">
        <v>47</v>
      </c>
      <c r="M107" s="20" t="s">
        <v>142</v>
      </c>
      <c r="N107" s="26" t="s">
        <v>143</v>
      </c>
    </row>
    <row r="108" spans="1:14">
      <c r="A108" s="3">
        <v>99</v>
      </c>
      <c r="B108" s="20" t="s">
        <v>92</v>
      </c>
      <c r="C108" s="3" t="s">
        <v>115</v>
      </c>
      <c r="E108" s="20"/>
      <c r="F108" s="31" t="s">
        <v>198</v>
      </c>
      <c r="G108" s="20" t="s">
        <v>121</v>
      </c>
      <c r="H108" s="22"/>
      <c r="I108" s="23"/>
      <c r="J108" s="19">
        <f>575*9807000</f>
        <v>5639025000</v>
      </c>
      <c r="K108" s="19"/>
      <c r="L108" s="20" t="s">
        <v>47</v>
      </c>
      <c r="M108" s="20" t="s">
        <v>142</v>
      </c>
      <c r="N108" s="26" t="s">
        <v>143</v>
      </c>
    </row>
    <row r="109" spans="1:14">
      <c r="A109" s="3">
        <v>100</v>
      </c>
      <c r="B109" s="20" t="s">
        <v>93</v>
      </c>
      <c r="C109" s="3" t="s">
        <v>115</v>
      </c>
      <c r="E109" s="20"/>
      <c r="F109" s="31" t="s">
        <v>198</v>
      </c>
      <c r="G109" s="20" t="s">
        <v>121</v>
      </c>
      <c r="H109" s="22"/>
      <c r="I109" s="23"/>
      <c r="J109" s="19">
        <f>600*9807000</f>
        <v>5884200000</v>
      </c>
      <c r="K109" s="19"/>
      <c r="L109" s="20" t="s">
        <v>47</v>
      </c>
      <c r="M109" s="20" t="s">
        <v>142</v>
      </c>
      <c r="N109" s="26" t="s">
        <v>143</v>
      </c>
    </row>
    <row r="110" spans="1:14">
      <c r="A110" s="3">
        <v>101</v>
      </c>
      <c r="B110" s="20" t="s">
        <v>94</v>
      </c>
      <c r="C110" s="3" t="s">
        <v>115</v>
      </c>
      <c r="D110" s="3" t="s">
        <v>117</v>
      </c>
      <c r="E110" s="20"/>
      <c r="F110" s="31" t="s">
        <v>198</v>
      </c>
      <c r="G110" s="20" t="s">
        <v>121</v>
      </c>
      <c r="H110" s="22"/>
      <c r="I110" s="23"/>
      <c r="J110" s="19">
        <f>443*9807000</f>
        <v>4344501000</v>
      </c>
      <c r="K110" s="19"/>
      <c r="L110" s="20" t="s">
        <v>47</v>
      </c>
      <c r="M110" s="20" t="s">
        <v>137</v>
      </c>
      <c r="N110" s="26" t="s">
        <v>144</v>
      </c>
    </row>
    <row r="111" spans="1:14">
      <c r="A111" s="3">
        <v>102</v>
      </c>
      <c r="B111" s="31" t="s">
        <v>181</v>
      </c>
      <c r="C111" s="3" t="s">
        <v>115</v>
      </c>
      <c r="D111" s="3" t="s">
        <v>117</v>
      </c>
      <c r="E111" s="20"/>
      <c r="F111" s="31" t="s">
        <v>198</v>
      </c>
      <c r="G111" s="20" t="s">
        <v>121</v>
      </c>
      <c r="H111" s="22"/>
      <c r="I111" s="23"/>
      <c r="J111" s="19">
        <f>504*9807000</f>
        <v>4942728000</v>
      </c>
      <c r="K111" s="19"/>
      <c r="L111" s="20" t="s">
        <v>47</v>
      </c>
      <c r="M111" s="20" t="s">
        <v>137</v>
      </c>
      <c r="N111" s="26" t="s">
        <v>144</v>
      </c>
    </row>
    <row r="112" spans="1:14">
      <c r="A112" s="3">
        <v>103</v>
      </c>
      <c r="B112" s="20" t="s">
        <v>95</v>
      </c>
      <c r="C112" s="3" t="s">
        <v>115</v>
      </c>
      <c r="D112" s="3" t="s">
        <v>117</v>
      </c>
      <c r="E112" s="20"/>
      <c r="F112" s="31" t="s">
        <v>198</v>
      </c>
      <c r="G112" s="20" t="s">
        <v>121</v>
      </c>
      <c r="H112" s="22"/>
      <c r="I112" s="23"/>
      <c r="J112" s="19">
        <f>298*9807000</f>
        <v>2922486000</v>
      </c>
      <c r="K112" s="19"/>
      <c r="L112" s="20" t="s">
        <v>47</v>
      </c>
      <c r="M112" s="20" t="s">
        <v>137</v>
      </c>
      <c r="N112" s="26" t="s">
        <v>144</v>
      </c>
    </row>
    <row r="113" spans="1:14">
      <c r="A113" s="3">
        <v>104</v>
      </c>
      <c r="B113" s="20" t="s">
        <v>96</v>
      </c>
      <c r="C113" s="3" t="s">
        <v>115</v>
      </c>
      <c r="D113" s="3" t="s">
        <v>117</v>
      </c>
      <c r="E113" s="20"/>
      <c r="F113" s="31" t="s">
        <v>198</v>
      </c>
      <c r="G113" s="20" t="s">
        <v>121</v>
      </c>
      <c r="H113" s="22"/>
      <c r="I113" s="23"/>
      <c r="J113" s="19">
        <f>493*9807000</f>
        <v>4834851000</v>
      </c>
      <c r="K113" s="19"/>
      <c r="L113" s="20" t="s">
        <v>47</v>
      </c>
      <c r="M113" s="20" t="s">
        <v>137</v>
      </c>
      <c r="N113" s="26" t="s">
        <v>144</v>
      </c>
    </row>
    <row r="114" spans="1:14">
      <c r="A114" s="3">
        <v>105</v>
      </c>
      <c r="B114" s="20" t="s">
        <v>97</v>
      </c>
      <c r="C114" s="3" t="s">
        <v>115</v>
      </c>
      <c r="D114" s="3" t="s">
        <v>117</v>
      </c>
      <c r="E114" s="20"/>
      <c r="F114" s="31" t="s">
        <v>198</v>
      </c>
      <c r="G114" s="20" t="s">
        <v>121</v>
      </c>
      <c r="H114" s="22"/>
      <c r="I114" s="23"/>
      <c r="J114" s="19">
        <f>447*9807000</f>
        <v>4383729000</v>
      </c>
      <c r="K114" s="19"/>
      <c r="L114" s="20" t="s">
        <v>47</v>
      </c>
      <c r="M114" s="20" t="s">
        <v>137</v>
      </c>
      <c r="N114" s="26" t="s">
        <v>144</v>
      </c>
    </row>
    <row r="115" spans="1:14">
      <c r="A115" s="3">
        <v>106</v>
      </c>
      <c r="B115" s="20" t="s">
        <v>98</v>
      </c>
      <c r="C115" s="3" t="s">
        <v>115</v>
      </c>
      <c r="D115" s="3" t="s">
        <v>117</v>
      </c>
      <c r="E115" s="20"/>
      <c r="F115" s="31" t="s">
        <v>198</v>
      </c>
      <c r="G115" s="20" t="s">
        <v>121</v>
      </c>
      <c r="H115" s="22"/>
      <c r="I115" s="23"/>
      <c r="J115" s="19">
        <f>454*9807000</f>
        <v>4452378000</v>
      </c>
      <c r="K115" s="19"/>
      <c r="L115" s="20" t="s">
        <v>47</v>
      </c>
      <c r="M115" s="20" t="s">
        <v>137</v>
      </c>
      <c r="N115" s="26" t="s">
        <v>144</v>
      </c>
    </row>
    <row r="116" spans="1:14">
      <c r="A116" s="3">
        <v>107</v>
      </c>
      <c r="B116" s="20" t="s">
        <v>99</v>
      </c>
      <c r="C116" s="3" t="s">
        <v>115</v>
      </c>
      <c r="D116" s="3" t="s">
        <v>117</v>
      </c>
      <c r="E116" s="20"/>
      <c r="F116" s="31" t="s">
        <v>198</v>
      </c>
      <c r="G116" s="20" t="s">
        <v>121</v>
      </c>
      <c r="H116" s="22"/>
      <c r="I116" s="23"/>
      <c r="J116" s="19">
        <f>535*9807000</f>
        <v>5246745000</v>
      </c>
      <c r="K116" s="19"/>
      <c r="L116" s="20" t="s">
        <v>47</v>
      </c>
      <c r="M116" s="20" t="s">
        <v>137</v>
      </c>
      <c r="N116" s="26" t="s">
        <v>144</v>
      </c>
    </row>
    <row r="117" spans="1:14">
      <c r="A117" s="3">
        <v>108</v>
      </c>
      <c r="B117" s="20" t="s">
        <v>100</v>
      </c>
      <c r="C117" s="3" t="s">
        <v>115</v>
      </c>
      <c r="D117" s="3" t="s">
        <v>117</v>
      </c>
      <c r="E117" s="20"/>
      <c r="F117" s="31" t="s">
        <v>198</v>
      </c>
      <c r="G117" s="20" t="s">
        <v>121</v>
      </c>
      <c r="H117" s="22"/>
      <c r="I117" s="23"/>
      <c r="J117" s="19">
        <f>705*9807000</f>
        <v>6913935000</v>
      </c>
      <c r="K117" s="19"/>
      <c r="L117" s="20" t="s">
        <v>47</v>
      </c>
      <c r="M117" s="20" t="s">
        <v>137</v>
      </c>
      <c r="N117" s="26" t="s">
        <v>144</v>
      </c>
    </row>
    <row r="118" spans="1:14">
      <c r="A118" s="3">
        <v>109</v>
      </c>
      <c r="B118" s="20" t="s">
        <v>101</v>
      </c>
      <c r="C118" s="3" t="s">
        <v>115</v>
      </c>
      <c r="D118" s="3" t="s">
        <v>117</v>
      </c>
      <c r="E118" s="20"/>
      <c r="F118" s="31" t="s">
        <v>198</v>
      </c>
      <c r="G118" s="20" t="s">
        <v>121</v>
      </c>
      <c r="H118" s="22"/>
      <c r="I118" s="23"/>
      <c r="J118" s="19">
        <f>542*9807000</f>
        <v>5315394000</v>
      </c>
      <c r="K118" s="19"/>
      <c r="L118" s="20" t="s">
        <v>47</v>
      </c>
      <c r="M118" s="20" t="s">
        <v>137</v>
      </c>
      <c r="N118" s="26" t="s">
        <v>144</v>
      </c>
    </row>
    <row r="119" spans="1:14">
      <c r="A119" s="3">
        <v>110</v>
      </c>
      <c r="B119" s="20" t="s">
        <v>102</v>
      </c>
      <c r="C119" s="3" t="s">
        <v>115</v>
      </c>
      <c r="D119" s="3" t="s">
        <v>117</v>
      </c>
      <c r="E119" s="20"/>
      <c r="F119" s="31" t="s">
        <v>198</v>
      </c>
      <c r="G119" s="20" t="s">
        <v>121</v>
      </c>
      <c r="H119" s="22"/>
      <c r="I119" s="23"/>
      <c r="J119" s="19">
        <f>505*9807000</f>
        <v>4952535000</v>
      </c>
      <c r="K119" s="19"/>
      <c r="L119" s="20" t="s">
        <v>47</v>
      </c>
      <c r="M119" s="20" t="s">
        <v>137</v>
      </c>
      <c r="N119" s="26" t="s">
        <v>144</v>
      </c>
    </row>
    <row r="120" spans="1:14">
      <c r="A120" s="3">
        <v>111</v>
      </c>
      <c r="B120" s="20" t="s">
        <v>103</v>
      </c>
      <c r="C120" s="3" t="s">
        <v>115</v>
      </c>
      <c r="D120" s="3" t="s">
        <v>117</v>
      </c>
      <c r="E120" s="20"/>
      <c r="F120" s="31" t="s">
        <v>198</v>
      </c>
      <c r="G120" s="20" t="s">
        <v>121</v>
      </c>
      <c r="H120" s="22"/>
      <c r="I120" s="23"/>
      <c r="J120" s="19">
        <f>558*9807000</f>
        <v>5472306000</v>
      </c>
      <c r="K120" s="19"/>
      <c r="L120" s="20" t="s">
        <v>47</v>
      </c>
      <c r="M120" s="20" t="s">
        <v>137</v>
      </c>
      <c r="N120" s="26" t="s">
        <v>144</v>
      </c>
    </row>
    <row r="121" spans="1:14">
      <c r="A121" s="3">
        <v>112</v>
      </c>
      <c r="B121" s="20" t="s">
        <v>104</v>
      </c>
      <c r="C121" s="3" t="s">
        <v>115</v>
      </c>
      <c r="D121" s="3" t="s">
        <v>117</v>
      </c>
      <c r="E121" s="20"/>
      <c r="F121" s="31" t="s">
        <v>198</v>
      </c>
      <c r="G121" s="20" t="s">
        <v>121</v>
      </c>
      <c r="H121" s="22"/>
      <c r="I121" s="23"/>
      <c r="J121" s="19">
        <f>390*9807000</f>
        <v>3824730000</v>
      </c>
      <c r="K121" s="19"/>
      <c r="L121" s="20" t="s">
        <v>47</v>
      </c>
      <c r="M121" s="20" t="s">
        <v>137</v>
      </c>
      <c r="N121" s="26" t="s">
        <v>144</v>
      </c>
    </row>
    <row r="122" spans="1:14">
      <c r="A122" s="3">
        <v>113</v>
      </c>
      <c r="B122" s="20" t="s">
        <v>105</v>
      </c>
      <c r="C122" s="3" t="s">
        <v>115</v>
      </c>
      <c r="D122" s="36" t="s">
        <v>194</v>
      </c>
      <c r="E122" s="20"/>
      <c r="F122" s="31" t="s">
        <v>198</v>
      </c>
      <c r="G122" s="20" t="s">
        <v>121</v>
      </c>
      <c r="H122" s="22"/>
      <c r="I122" s="23">
        <v>1423</v>
      </c>
      <c r="J122" s="19">
        <v>11400000000</v>
      </c>
      <c r="K122" s="19"/>
      <c r="L122" s="20" t="s">
        <v>47</v>
      </c>
      <c r="M122" s="20" t="s">
        <v>124</v>
      </c>
      <c r="N122" s="29" t="s">
        <v>164</v>
      </c>
    </row>
    <row r="123" spans="1:14">
      <c r="A123" s="3">
        <v>114</v>
      </c>
      <c r="B123" s="20" t="s">
        <v>105</v>
      </c>
      <c r="C123" s="3" t="s">
        <v>115</v>
      </c>
      <c r="D123" s="36" t="s">
        <v>194</v>
      </c>
      <c r="E123" s="20"/>
      <c r="F123" s="31" t="s">
        <v>198</v>
      </c>
      <c r="G123" s="20" t="s">
        <v>121</v>
      </c>
      <c r="H123" s="22"/>
      <c r="I123" s="23">
        <v>1523</v>
      </c>
      <c r="J123" s="19">
        <v>10300000000</v>
      </c>
      <c r="K123" s="19"/>
      <c r="L123" s="20" t="s">
        <v>47</v>
      </c>
      <c r="M123" s="20" t="s">
        <v>124</v>
      </c>
      <c r="N123" s="29" t="s">
        <v>164</v>
      </c>
    </row>
    <row r="124" spans="1:14">
      <c r="A124" s="3">
        <v>115</v>
      </c>
      <c r="B124" s="20" t="s">
        <v>105</v>
      </c>
      <c r="C124" s="3" t="s">
        <v>115</v>
      </c>
      <c r="D124" s="36" t="s">
        <v>194</v>
      </c>
      <c r="E124" s="20"/>
      <c r="F124" s="31" t="s">
        <v>198</v>
      </c>
      <c r="G124" s="20" t="s">
        <v>121</v>
      </c>
      <c r="H124" s="22"/>
      <c r="I124" s="23">
        <v>1623</v>
      </c>
      <c r="J124" s="19">
        <v>10200000000</v>
      </c>
      <c r="K124" s="19"/>
      <c r="L124" s="20" t="s">
        <v>47</v>
      </c>
      <c r="M124" s="20" t="s">
        <v>124</v>
      </c>
      <c r="N124" s="29" t="s">
        <v>164</v>
      </c>
    </row>
    <row r="125" spans="1:14">
      <c r="A125" s="3">
        <v>116</v>
      </c>
      <c r="B125" s="20" t="s">
        <v>105</v>
      </c>
      <c r="C125" s="3" t="s">
        <v>115</v>
      </c>
      <c r="D125" s="36" t="s">
        <v>194</v>
      </c>
      <c r="E125" s="20"/>
      <c r="F125" s="31" t="s">
        <v>198</v>
      </c>
      <c r="G125" s="20" t="s">
        <v>121</v>
      </c>
      <c r="H125" s="22"/>
      <c r="I125" s="23">
        <v>1773</v>
      </c>
      <c r="J125" s="19">
        <v>8800000000</v>
      </c>
      <c r="K125" s="19"/>
      <c r="L125" s="20" t="s">
        <v>47</v>
      </c>
      <c r="M125" s="20" t="s">
        <v>124</v>
      </c>
      <c r="N125" s="29" t="s">
        <v>164</v>
      </c>
    </row>
    <row r="126" spans="1:14">
      <c r="A126" s="3">
        <v>117</v>
      </c>
      <c r="B126" s="20" t="s">
        <v>95</v>
      </c>
      <c r="C126" s="3" t="s">
        <v>115</v>
      </c>
      <c r="D126" s="3" t="s">
        <v>117</v>
      </c>
      <c r="E126" s="20"/>
      <c r="F126" s="31" t="s">
        <v>198</v>
      </c>
      <c r="G126" s="20" t="s">
        <v>121</v>
      </c>
      <c r="H126" s="22"/>
      <c r="I126" s="23"/>
      <c r="J126" s="19">
        <f>298*9807000</f>
        <v>2922486000</v>
      </c>
      <c r="K126" s="19"/>
      <c r="L126" s="20" t="s">
        <v>47</v>
      </c>
      <c r="M126" s="20" t="s">
        <v>139</v>
      </c>
      <c r="N126" s="26" t="s">
        <v>145</v>
      </c>
    </row>
    <row r="127" spans="1:14">
      <c r="A127" s="3">
        <v>118</v>
      </c>
      <c r="B127" s="20" t="s">
        <v>95</v>
      </c>
      <c r="C127" s="3" t="s">
        <v>115</v>
      </c>
      <c r="D127" s="36" t="s">
        <v>194</v>
      </c>
      <c r="E127" s="20"/>
      <c r="F127" s="31" t="s">
        <v>198</v>
      </c>
      <c r="G127" s="20" t="s">
        <v>121</v>
      </c>
      <c r="H127" s="22"/>
      <c r="I127" s="23">
        <v>1773</v>
      </c>
      <c r="J127" s="19">
        <f>427.9*9807000</f>
        <v>4196415300</v>
      </c>
      <c r="K127" s="19"/>
      <c r="L127" s="20" t="s">
        <v>47</v>
      </c>
      <c r="M127" s="20" t="s">
        <v>139</v>
      </c>
      <c r="N127" s="26" t="s">
        <v>145</v>
      </c>
    </row>
    <row r="128" spans="1:14">
      <c r="A128" s="3">
        <v>119</v>
      </c>
      <c r="B128" s="20" t="s">
        <v>95</v>
      </c>
      <c r="C128" s="3" t="s">
        <v>115</v>
      </c>
      <c r="D128" s="36" t="s">
        <v>194</v>
      </c>
      <c r="E128" s="20"/>
      <c r="F128" s="31" t="s">
        <v>198</v>
      </c>
      <c r="G128" s="20" t="s">
        <v>121</v>
      </c>
      <c r="H128" s="22"/>
      <c r="I128" s="23">
        <v>1873</v>
      </c>
      <c r="J128" s="19">
        <f>444.3*9807000</f>
        <v>4357250100</v>
      </c>
      <c r="K128" s="19"/>
      <c r="L128" s="20" t="s">
        <v>47</v>
      </c>
      <c r="M128" s="20" t="s">
        <v>139</v>
      </c>
      <c r="N128" s="26" t="s">
        <v>145</v>
      </c>
    </row>
    <row r="129" spans="1:14">
      <c r="A129" s="3">
        <v>120</v>
      </c>
      <c r="B129" s="20" t="s">
        <v>95</v>
      </c>
      <c r="C129" s="3" t="s">
        <v>115</v>
      </c>
      <c r="D129" s="36" t="s">
        <v>194</v>
      </c>
      <c r="E129" s="20"/>
      <c r="F129" s="31" t="s">
        <v>198</v>
      </c>
      <c r="G129" s="20" t="s">
        <v>121</v>
      </c>
      <c r="H129" s="22"/>
      <c r="I129" s="23">
        <v>1973</v>
      </c>
      <c r="J129" s="19">
        <f>510.9*9807000</f>
        <v>5010396300</v>
      </c>
      <c r="K129" s="19"/>
      <c r="L129" s="20" t="s">
        <v>47</v>
      </c>
      <c r="M129" s="20" t="s">
        <v>139</v>
      </c>
      <c r="N129" s="26" t="s">
        <v>145</v>
      </c>
    </row>
    <row r="130" spans="1:14">
      <c r="A130" s="3">
        <v>121</v>
      </c>
      <c r="B130" s="31" t="s">
        <v>182</v>
      </c>
      <c r="C130" s="3" t="s">
        <v>115</v>
      </c>
      <c r="D130" s="3" t="s">
        <v>118</v>
      </c>
      <c r="E130" s="20"/>
      <c r="F130" s="31" t="s">
        <v>198</v>
      </c>
      <c r="G130" s="20" t="s">
        <v>121</v>
      </c>
      <c r="H130" s="22"/>
      <c r="I130" s="23">
        <v>1673</v>
      </c>
      <c r="J130" s="19">
        <f>340*9807000</f>
        <v>3334380000</v>
      </c>
      <c r="K130" s="19"/>
      <c r="L130" s="20" t="s">
        <v>47</v>
      </c>
      <c r="M130" s="20" t="s">
        <v>146</v>
      </c>
      <c r="N130" s="26" t="s">
        <v>147</v>
      </c>
    </row>
    <row r="131" spans="1:14">
      <c r="A131" s="3">
        <v>122</v>
      </c>
      <c r="B131" s="31" t="s">
        <v>183</v>
      </c>
      <c r="D131" s="3" t="s">
        <v>118</v>
      </c>
      <c r="E131" s="20"/>
      <c r="F131" s="31" t="s">
        <v>198</v>
      </c>
      <c r="G131" s="20" t="s">
        <v>121</v>
      </c>
      <c r="H131" s="22"/>
      <c r="I131" s="23">
        <v>1673</v>
      </c>
      <c r="J131" s="19">
        <f>357*9807000</f>
        <v>3501099000</v>
      </c>
      <c r="K131" s="19"/>
      <c r="L131" s="20" t="s">
        <v>47</v>
      </c>
      <c r="M131" s="20" t="s">
        <v>146</v>
      </c>
      <c r="N131" s="26" t="s">
        <v>147</v>
      </c>
    </row>
    <row r="132" spans="1:14">
      <c r="A132" s="3">
        <v>123</v>
      </c>
      <c r="B132" s="31" t="s">
        <v>184</v>
      </c>
      <c r="D132" s="3" t="s">
        <v>118</v>
      </c>
      <c r="E132" s="20"/>
      <c r="F132" s="31" t="s">
        <v>198</v>
      </c>
      <c r="G132" s="20" t="s">
        <v>121</v>
      </c>
      <c r="H132" s="22"/>
      <c r="I132" s="23">
        <v>1673</v>
      </c>
      <c r="J132" s="19">
        <f>457*9807000</f>
        <v>4481799000</v>
      </c>
      <c r="K132" s="19"/>
      <c r="L132" s="20" t="s">
        <v>47</v>
      </c>
      <c r="M132" s="20" t="s">
        <v>146</v>
      </c>
      <c r="N132" s="26" t="s">
        <v>147</v>
      </c>
    </row>
    <row r="133" spans="1:14">
      <c r="A133" s="3">
        <v>124</v>
      </c>
      <c r="B133" s="31" t="s">
        <v>185</v>
      </c>
      <c r="D133" s="3" t="s">
        <v>118</v>
      </c>
      <c r="E133" s="20"/>
      <c r="F133" s="31" t="s">
        <v>198</v>
      </c>
      <c r="G133" s="20" t="s">
        <v>121</v>
      </c>
      <c r="H133" s="22"/>
      <c r="I133" s="23">
        <v>1673</v>
      </c>
      <c r="J133" s="19">
        <f>414*9807000</f>
        <v>4060098000</v>
      </c>
      <c r="K133" s="19"/>
      <c r="L133" s="20" t="s">
        <v>47</v>
      </c>
      <c r="M133" s="20" t="s">
        <v>146</v>
      </c>
      <c r="N133" s="26" t="s">
        <v>147</v>
      </c>
    </row>
    <row r="134" spans="1:14">
      <c r="A134" s="3">
        <v>125</v>
      </c>
      <c r="B134" s="20" t="s">
        <v>106</v>
      </c>
      <c r="D134" s="37" t="s">
        <v>117</v>
      </c>
      <c r="E134" s="20"/>
      <c r="F134" s="31" t="s">
        <v>198</v>
      </c>
      <c r="G134" s="20" t="s">
        <v>121</v>
      </c>
      <c r="H134" s="22"/>
      <c r="I134" s="23">
        <v>1673</v>
      </c>
      <c r="J134" s="19">
        <v>1569000000</v>
      </c>
      <c r="K134" s="19"/>
      <c r="L134" s="20" t="s">
        <v>47</v>
      </c>
      <c r="M134" s="38" t="s">
        <v>149</v>
      </c>
      <c r="N134" s="35" t="s">
        <v>169</v>
      </c>
    </row>
    <row r="135" spans="1:14">
      <c r="A135" s="3">
        <v>126</v>
      </c>
      <c r="B135" s="38" t="s">
        <v>170</v>
      </c>
      <c r="D135" s="37" t="s">
        <v>117</v>
      </c>
      <c r="E135" s="20"/>
      <c r="F135" s="31" t="s">
        <v>198</v>
      </c>
      <c r="G135" s="20" t="s">
        <v>121</v>
      </c>
      <c r="H135" s="22"/>
      <c r="I135" s="23">
        <v>1673</v>
      </c>
      <c r="J135" s="19">
        <v>1667000000</v>
      </c>
      <c r="K135" s="19"/>
      <c r="L135" s="20" t="s">
        <v>47</v>
      </c>
      <c r="M135" s="38" t="s">
        <v>149</v>
      </c>
      <c r="N135" s="35" t="s">
        <v>169</v>
      </c>
    </row>
    <row r="136" spans="1:14">
      <c r="A136" s="3">
        <v>127</v>
      </c>
      <c r="B136" s="38" t="s">
        <v>171</v>
      </c>
      <c r="D136" s="37" t="s">
        <v>117</v>
      </c>
      <c r="E136" s="20"/>
      <c r="F136" s="31" t="s">
        <v>198</v>
      </c>
      <c r="G136" s="20" t="s">
        <v>121</v>
      </c>
      <c r="H136" s="22"/>
      <c r="I136" s="23">
        <v>1673</v>
      </c>
      <c r="J136" s="19">
        <v>5139000000</v>
      </c>
      <c r="K136" s="19"/>
      <c r="L136" s="20" t="s">
        <v>47</v>
      </c>
      <c r="M136" s="38" t="s">
        <v>149</v>
      </c>
      <c r="N136" s="35" t="s">
        <v>169</v>
      </c>
    </row>
    <row r="137" spans="1:14">
      <c r="A137" s="3">
        <v>128</v>
      </c>
      <c r="B137" s="20" t="s">
        <v>107</v>
      </c>
      <c r="D137" s="37" t="s">
        <v>117</v>
      </c>
      <c r="E137" s="20"/>
      <c r="F137" s="31" t="s">
        <v>198</v>
      </c>
      <c r="G137" s="20" t="s">
        <v>121</v>
      </c>
      <c r="H137" s="22"/>
      <c r="I137" s="23">
        <v>1673</v>
      </c>
      <c r="J137" s="19">
        <v>6375000000</v>
      </c>
      <c r="K137" s="19"/>
      <c r="L137" s="38" t="s">
        <v>47</v>
      </c>
      <c r="M137" s="38" t="s">
        <v>149</v>
      </c>
      <c r="N137" s="35" t="s">
        <v>169</v>
      </c>
    </row>
    <row r="138" spans="1:14">
      <c r="A138" s="3">
        <v>129</v>
      </c>
      <c r="B138" s="20" t="s">
        <v>106</v>
      </c>
      <c r="D138" s="37" t="s">
        <v>116</v>
      </c>
      <c r="E138" s="20"/>
      <c r="F138" s="31" t="s">
        <v>198</v>
      </c>
      <c r="G138" s="20" t="s">
        <v>121</v>
      </c>
      <c r="H138" s="22"/>
      <c r="I138" s="23">
        <v>1673</v>
      </c>
      <c r="J138" s="19">
        <v>1314000000</v>
      </c>
      <c r="K138" s="19"/>
      <c r="L138" s="20" t="s">
        <v>47</v>
      </c>
      <c r="M138" s="38" t="s">
        <v>149</v>
      </c>
      <c r="N138" s="35" t="s">
        <v>169</v>
      </c>
    </row>
    <row r="139" spans="1:14">
      <c r="A139" s="3">
        <v>130</v>
      </c>
      <c r="B139" s="38" t="s">
        <v>170</v>
      </c>
      <c r="D139" s="37" t="s">
        <v>116</v>
      </c>
      <c r="E139" s="20"/>
      <c r="F139" s="31" t="s">
        <v>198</v>
      </c>
      <c r="G139" s="20" t="s">
        <v>121</v>
      </c>
      <c r="H139" s="22"/>
      <c r="I139" s="23">
        <v>1673</v>
      </c>
      <c r="J139" s="19">
        <v>1324000000</v>
      </c>
      <c r="K139" s="19"/>
      <c r="L139" s="38" t="s">
        <v>47</v>
      </c>
      <c r="M139" s="38" t="s">
        <v>149</v>
      </c>
      <c r="N139" s="35" t="s">
        <v>169</v>
      </c>
    </row>
    <row r="140" spans="1:14">
      <c r="A140" s="3">
        <v>131</v>
      </c>
      <c r="B140" s="38" t="s">
        <v>171</v>
      </c>
      <c r="D140" s="37" t="s">
        <v>116</v>
      </c>
      <c r="E140" s="20"/>
      <c r="F140" s="31" t="s">
        <v>198</v>
      </c>
      <c r="G140" s="20" t="s">
        <v>121</v>
      </c>
      <c r="H140" s="22"/>
      <c r="I140" s="23">
        <v>1673</v>
      </c>
      <c r="J140" s="19">
        <v>5757000000</v>
      </c>
      <c r="K140" s="19"/>
      <c r="L140" s="20" t="s">
        <v>47</v>
      </c>
      <c r="M140" s="38" t="s">
        <v>149</v>
      </c>
      <c r="N140" s="35" t="s">
        <v>169</v>
      </c>
    </row>
    <row r="141" spans="1:14">
      <c r="A141" s="3">
        <v>132</v>
      </c>
      <c r="B141" s="20" t="s">
        <v>107</v>
      </c>
      <c r="D141" s="37" t="s">
        <v>116</v>
      </c>
      <c r="E141" s="20"/>
      <c r="F141" s="31" t="s">
        <v>198</v>
      </c>
      <c r="G141" s="20" t="s">
        <v>121</v>
      </c>
      <c r="H141" s="22"/>
      <c r="I141" s="23">
        <v>1673</v>
      </c>
      <c r="J141" s="19">
        <v>6237000000</v>
      </c>
      <c r="K141" s="19"/>
      <c r="L141" s="38" t="s">
        <v>47</v>
      </c>
      <c r="M141" s="38" t="s">
        <v>149</v>
      </c>
      <c r="N141" s="35" t="s">
        <v>169</v>
      </c>
    </row>
    <row r="142" spans="1:14">
      <c r="A142" s="3">
        <v>133</v>
      </c>
      <c r="B142" s="20" t="s">
        <v>108</v>
      </c>
      <c r="E142" s="20"/>
      <c r="F142" s="31" t="s">
        <v>198</v>
      </c>
      <c r="G142" s="20" t="s">
        <v>121</v>
      </c>
      <c r="H142" s="22"/>
      <c r="I142" s="23"/>
      <c r="J142" s="19">
        <f>940*9807000</f>
        <v>9218580000</v>
      </c>
      <c r="K142" s="19"/>
      <c r="L142" s="20" t="s">
        <v>47</v>
      </c>
      <c r="M142" s="20"/>
      <c r="N142" s="30" t="s">
        <v>148</v>
      </c>
    </row>
    <row r="143" spans="1:14">
      <c r="A143" s="3">
        <v>134</v>
      </c>
      <c r="B143" s="31" t="s">
        <v>172</v>
      </c>
      <c r="C143" s="3" t="s">
        <v>119</v>
      </c>
      <c r="E143" s="20"/>
      <c r="F143" s="31" t="s">
        <v>198</v>
      </c>
      <c r="G143" s="20" t="s">
        <v>121</v>
      </c>
      <c r="H143" s="22"/>
      <c r="I143" s="23"/>
      <c r="J143" s="19">
        <v>1360000000000</v>
      </c>
      <c r="K143" s="19"/>
      <c r="L143" s="20" t="s">
        <v>47</v>
      </c>
      <c r="M143" s="20" t="s">
        <v>149</v>
      </c>
      <c r="N143" s="30" t="s">
        <v>150</v>
      </c>
    </row>
    <row r="144" spans="1:14">
      <c r="A144" s="3">
        <v>135</v>
      </c>
      <c r="B144" s="31" t="s">
        <v>186</v>
      </c>
      <c r="C144" s="3" t="s">
        <v>119</v>
      </c>
      <c r="D144" s="36" t="s">
        <v>194</v>
      </c>
      <c r="E144" s="20"/>
      <c r="F144" s="31" t="s">
        <v>198</v>
      </c>
      <c r="G144" s="20" t="s">
        <v>121</v>
      </c>
      <c r="H144" s="22"/>
      <c r="I144" s="23">
        <v>1523</v>
      </c>
      <c r="J144" s="19">
        <f>341*9807000</f>
        <v>3344187000</v>
      </c>
      <c r="K144" s="19"/>
      <c r="L144" s="20" t="s">
        <v>47</v>
      </c>
      <c r="M144" s="20" t="s">
        <v>127</v>
      </c>
      <c r="N144" s="28" t="s">
        <v>151</v>
      </c>
    </row>
    <row r="145" spans="1:14">
      <c r="A145" s="3">
        <v>136</v>
      </c>
      <c r="B145" s="31" t="s">
        <v>187</v>
      </c>
      <c r="C145" s="3" t="s">
        <v>119</v>
      </c>
      <c r="D145" s="36" t="s">
        <v>194</v>
      </c>
      <c r="E145" s="20"/>
      <c r="F145" s="31" t="s">
        <v>198</v>
      </c>
      <c r="G145" s="20" t="s">
        <v>121</v>
      </c>
      <c r="H145" s="22"/>
      <c r="I145" s="23">
        <v>1523</v>
      </c>
      <c r="J145" s="19">
        <f>338*9807000</f>
        <v>3314766000</v>
      </c>
      <c r="K145" s="19"/>
      <c r="L145" s="20" t="s">
        <v>47</v>
      </c>
      <c r="M145" s="20" t="s">
        <v>127</v>
      </c>
      <c r="N145" s="28" t="s">
        <v>151</v>
      </c>
    </row>
    <row r="146" spans="1:14">
      <c r="A146" s="3">
        <v>137</v>
      </c>
      <c r="B146" s="31" t="s">
        <v>188</v>
      </c>
      <c r="C146" s="3" t="s">
        <v>119</v>
      </c>
      <c r="D146" s="36" t="s">
        <v>194</v>
      </c>
      <c r="E146" s="20"/>
      <c r="F146" s="31" t="s">
        <v>198</v>
      </c>
      <c r="G146" s="20" t="s">
        <v>121</v>
      </c>
      <c r="H146" s="22"/>
      <c r="I146" s="23">
        <v>1523</v>
      </c>
      <c r="J146" s="19">
        <f>340*9807000</f>
        <v>3334380000</v>
      </c>
      <c r="K146" s="19"/>
      <c r="L146" s="20" t="s">
        <v>47</v>
      </c>
      <c r="M146" s="20" t="s">
        <v>127</v>
      </c>
      <c r="N146" s="28" t="s">
        <v>151</v>
      </c>
    </row>
    <row r="147" spans="1:14">
      <c r="A147" s="3">
        <v>138</v>
      </c>
      <c r="B147" s="31" t="s">
        <v>189</v>
      </c>
      <c r="C147" s="3" t="s">
        <v>119</v>
      </c>
      <c r="D147" s="36" t="s">
        <v>194</v>
      </c>
      <c r="E147" s="20"/>
      <c r="F147" s="31" t="s">
        <v>198</v>
      </c>
      <c r="G147" s="20" t="s">
        <v>121</v>
      </c>
      <c r="H147" s="22"/>
      <c r="I147" s="23">
        <v>1523</v>
      </c>
      <c r="J147" s="19">
        <f>345*9807000</f>
        <v>3383415000</v>
      </c>
      <c r="K147" s="19"/>
      <c r="L147" s="20" t="s">
        <v>47</v>
      </c>
      <c r="M147" s="20" t="s">
        <v>127</v>
      </c>
      <c r="N147" s="28" t="s">
        <v>151</v>
      </c>
    </row>
    <row r="148" spans="1:14">
      <c r="A148" s="3">
        <v>139</v>
      </c>
      <c r="B148" s="31" t="s">
        <v>186</v>
      </c>
      <c r="C148" s="3" t="s">
        <v>119</v>
      </c>
      <c r="D148" s="36" t="s">
        <v>194</v>
      </c>
      <c r="E148" s="20"/>
      <c r="F148" s="31" t="s">
        <v>198</v>
      </c>
      <c r="G148" s="20" t="s">
        <v>121</v>
      </c>
      <c r="H148" s="22"/>
      <c r="I148" s="23">
        <v>1573</v>
      </c>
      <c r="J148" s="19">
        <f>334*9807000</f>
        <v>3275538000</v>
      </c>
      <c r="K148" s="19"/>
      <c r="L148" s="20" t="s">
        <v>47</v>
      </c>
      <c r="M148" s="20" t="s">
        <v>127</v>
      </c>
      <c r="N148" s="28" t="s">
        <v>151</v>
      </c>
    </row>
    <row r="149" spans="1:14">
      <c r="A149" s="3">
        <v>140</v>
      </c>
      <c r="B149" s="31" t="s">
        <v>187</v>
      </c>
      <c r="C149" s="3" t="s">
        <v>119</v>
      </c>
      <c r="D149" s="36" t="s">
        <v>194</v>
      </c>
      <c r="E149" s="20"/>
      <c r="F149" s="31" t="s">
        <v>198</v>
      </c>
      <c r="G149" s="20" t="s">
        <v>121</v>
      </c>
      <c r="H149" s="22"/>
      <c r="I149" s="23">
        <v>1573</v>
      </c>
      <c r="J149" s="19">
        <f>340*9807000</f>
        <v>3334380000</v>
      </c>
      <c r="K149" s="19"/>
      <c r="L149" s="20" t="s">
        <v>47</v>
      </c>
      <c r="M149" s="20" t="s">
        <v>127</v>
      </c>
      <c r="N149" s="28" t="s">
        <v>151</v>
      </c>
    </row>
    <row r="150" spans="1:14">
      <c r="A150" s="3">
        <v>141</v>
      </c>
      <c r="B150" s="31" t="s">
        <v>188</v>
      </c>
      <c r="C150" s="3" t="s">
        <v>119</v>
      </c>
      <c r="D150" s="36" t="s">
        <v>194</v>
      </c>
      <c r="E150" s="20"/>
      <c r="F150" s="31" t="s">
        <v>198</v>
      </c>
      <c r="G150" s="20" t="s">
        <v>121</v>
      </c>
      <c r="H150" s="22"/>
      <c r="I150" s="23">
        <v>1573</v>
      </c>
      <c r="J150" s="19">
        <f>340*9807000</f>
        <v>3334380000</v>
      </c>
      <c r="K150" s="19"/>
      <c r="L150" s="20" t="s">
        <v>47</v>
      </c>
      <c r="M150" s="20" t="s">
        <v>127</v>
      </c>
      <c r="N150" s="28" t="s">
        <v>151</v>
      </c>
    </row>
    <row r="151" spans="1:14">
      <c r="A151" s="3">
        <v>142</v>
      </c>
      <c r="B151" s="31" t="s">
        <v>189</v>
      </c>
      <c r="C151" s="3" t="s">
        <v>119</v>
      </c>
      <c r="D151" s="36" t="s">
        <v>194</v>
      </c>
      <c r="E151" s="20"/>
      <c r="F151" s="31" t="s">
        <v>198</v>
      </c>
      <c r="G151" s="20" t="s">
        <v>121</v>
      </c>
      <c r="H151" s="22"/>
      <c r="I151" s="23">
        <v>1573</v>
      </c>
      <c r="J151" s="19">
        <f>331*9807000</f>
        <v>3246117000</v>
      </c>
      <c r="K151" s="19"/>
      <c r="L151" s="20" t="s">
        <v>47</v>
      </c>
      <c r="M151" s="20" t="s">
        <v>127</v>
      </c>
      <c r="N151" s="28" t="s">
        <v>151</v>
      </c>
    </row>
    <row r="152" spans="1:14">
      <c r="A152" s="3">
        <v>143</v>
      </c>
      <c r="B152" s="20" t="s">
        <v>109</v>
      </c>
      <c r="D152" s="3" t="s">
        <v>117</v>
      </c>
      <c r="E152" s="20"/>
      <c r="F152" s="31" t="s">
        <v>198</v>
      </c>
      <c r="G152" s="20" t="s">
        <v>121</v>
      </c>
      <c r="H152" s="22"/>
      <c r="I152" s="23"/>
      <c r="J152" s="19">
        <f>459*9807000</f>
        <v>4501413000</v>
      </c>
      <c r="K152" s="19"/>
      <c r="L152" s="20" t="s">
        <v>47</v>
      </c>
      <c r="M152" s="20" t="s">
        <v>152</v>
      </c>
      <c r="N152" s="30" t="s">
        <v>153</v>
      </c>
    </row>
    <row r="153" spans="1:14">
      <c r="A153" s="3">
        <v>144</v>
      </c>
      <c r="B153" s="20" t="s">
        <v>109</v>
      </c>
      <c r="D153" s="3" t="s">
        <v>120</v>
      </c>
      <c r="E153" s="20"/>
      <c r="F153" s="31" t="s">
        <v>198</v>
      </c>
      <c r="G153" s="20" t="s">
        <v>121</v>
      </c>
      <c r="H153" s="22"/>
      <c r="I153" s="23">
        <v>1673</v>
      </c>
      <c r="J153" s="19">
        <f>487*9807000</f>
        <v>4776009000</v>
      </c>
      <c r="K153" s="19"/>
      <c r="L153" s="20" t="s">
        <v>47</v>
      </c>
      <c r="M153" s="20" t="s">
        <v>152</v>
      </c>
      <c r="N153" s="30" t="s">
        <v>153</v>
      </c>
    </row>
    <row r="154" spans="1:14">
      <c r="A154" s="3">
        <v>145</v>
      </c>
      <c r="B154" s="20" t="s">
        <v>109</v>
      </c>
      <c r="D154" s="36" t="s">
        <v>194</v>
      </c>
      <c r="E154" s="20"/>
      <c r="F154" s="31" t="s">
        <v>198</v>
      </c>
      <c r="G154" s="20" t="s">
        <v>121</v>
      </c>
      <c r="H154" s="22"/>
      <c r="I154" s="23">
        <v>1273</v>
      </c>
      <c r="J154" s="19">
        <f>456*9807000</f>
        <v>4471992000</v>
      </c>
      <c r="K154" s="19"/>
      <c r="L154" s="20" t="s">
        <v>47</v>
      </c>
      <c r="M154" s="20" t="s">
        <v>152</v>
      </c>
      <c r="N154" s="30" t="s">
        <v>153</v>
      </c>
    </row>
    <row r="155" spans="1:14">
      <c r="A155" s="3">
        <v>146</v>
      </c>
      <c r="B155" s="20" t="s">
        <v>109</v>
      </c>
      <c r="D155" s="36" t="s">
        <v>194</v>
      </c>
      <c r="E155" s="20"/>
      <c r="F155" s="31" t="s">
        <v>198</v>
      </c>
      <c r="G155" s="20" t="s">
        <v>121</v>
      </c>
      <c r="H155" s="22"/>
      <c r="I155" s="23">
        <v>1073</v>
      </c>
      <c r="J155" s="19">
        <f>516*9807000</f>
        <v>5060412000</v>
      </c>
      <c r="K155" s="19"/>
      <c r="L155" s="20" t="s">
        <v>47</v>
      </c>
      <c r="M155" s="20" t="s">
        <v>152</v>
      </c>
      <c r="N155" s="30" t="s">
        <v>153</v>
      </c>
    </row>
    <row r="156" spans="1:14">
      <c r="A156" s="3">
        <v>147</v>
      </c>
      <c r="B156" s="20" t="s">
        <v>110</v>
      </c>
      <c r="D156" s="3" t="s">
        <v>117</v>
      </c>
      <c r="E156" s="20"/>
      <c r="F156" s="31" t="s">
        <v>198</v>
      </c>
      <c r="G156" s="20" t="s">
        <v>121</v>
      </c>
      <c r="H156" s="22"/>
      <c r="I156" s="23"/>
      <c r="J156" s="19">
        <f>445*9807000</f>
        <v>4364115000</v>
      </c>
      <c r="K156" s="19"/>
      <c r="L156" s="20" t="s">
        <v>47</v>
      </c>
      <c r="M156" s="20" t="s">
        <v>152</v>
      </c>
      <c r="N156" s="30" t="s">
        <v>153</v>
      </c>
    </row>
    <row r="157" spans="1:14">
      <c r="A157" s="3">
        <v>148</v>
      </c>
      <c r="B157" s="20" t="s">
        <v>110</v>
      </c>
      <c r="D157" s="3" t="s">
        <v>120</v>
      </c>
      <c r="E157" s="20"/>
      <c r="F157" s="31" t="s">
        <v>198</v>
      </c>
      <c r="G157" s="20" t="s">
        <v>121</v>
      </c>
      <c r="H157" s="22"/>
      <c r="I157" s="23">
        <v>1673</v>
      </c>
      <c r="J157" s="19">
        <f>459*9807000</f>
        <v>4501413000</v>
      </c>
      <c r="K157" s="19"/>
      <c r="L157" s="20" t="s">
        <v>47</v>
      </c>
      <c r="M157" s="20" t="s">
        <v>152</v>
      </c>
      <c r="N157" s="30" t="s">
        <v>153</v>
      </c>
    </row>
    <row r="158" spans="1:14">
      <c r="A158" s="3">
        <v>149</v>
      </c>
      <c r="B158" s="20" t="s">
        <v>110</v>
      </c>
      <c r="D158" s="36" t="s">
        <v>194</v>
      </c>
      <c r="E158" s="20"/>
      <c r="F158" s="31" t="s">
        <v>198</v>
      </c>
      <c r="G158" s="20" t="s">
        <v>121</v>
      </c>
      <c r="H158" s="22"/>
      <c r="I158" s="23">
        <v>1273</v>
      </c>
      <c r="J158" s="19">
        <f>459*9807000</f>
        <v>4501413000</v>
      </c>
      <c r="K158" s="19"/>
      <c r="L158" s="20" t="s">
        <v>47</v>
      </c>
      <c r="M158" s="20" t="s">
        <v>152</v>
      </c>
      <c r="N158" s="30" t="s">
        <v>153</v>
      </c>
    </row>
    <row r="159" spans="1:14">
      <c r="A159" s="3">
        <v>150</v>
      </c>
      <c r="B159" s="20" t="s">
        <v>110</v>
      </c>
      <c r="D159" s="36" t="s">
        <v>194</v>
      </c>
      <c r="E159" s="20"/>
      <c r="F159" s="31" t="s">
        <v>198</v>
      </c>
      <c r="G159" s="20" t="s">
        <v>121</v>
      </c>
      <c r="H159" s="22"/>
      <c r="I159" s="23">
        <v>1073</v>
      </c>
      <c r="J159" s="19">
        <f>522*9807000</f>
        <v>5119254000</v>
      </c>
      <c r="K159" s="19"/>
      <c r="L159" s="20" t="s">
        <v>47</v>
      </c>
      <c r="M159" s="20" t="s">
        <v>152</v>
      </c>
      <c r="N159" s="30" t="s">
        <v>153</v>
      </c>
    </row>
    <row r="160" spans="1:14">
      <c r="A160" s="3">
        <v>151</v>
      </c>
      <c r="B160" s="20" t="s">
        <v>111</v>
      </c>
      <c r="C160" s="3" t="s">
        <v>115</v>
      </c>
      <c r="E160" s="20"/>
      <c r="F160" s="31" t="s">
        <v>198</v>
      </c>
      <c r="G160" s="20" t="s">
        <v>121</v>
      </c>
      <c r="H160" s="22"/>
      <c r="I160" s="23"/>
      <c r="J160" s="19">
        <f>960*9807000</f>
        <v>9414720000</v>
      </c>
      <c r="K160" s="19"/>
      <c r="L160" s="20" t="s">
        <v>47</v>
      </c>
      <c r="M160" s="20" t="s">
        <v>152</v>
      </c>
      <c r="N160" s="30" t="s">
        <v>154</v>
      </c>
    </row>
    <row r="161" spans="1:14">
      <c r="A161" s="3">
        <v>152</v>
      </c>
      <c r="B161" s="20" t="s">
        <v>112</v>
      </c>
      <c r="C161" s="3" t="s">
        <v>115</v>
      </c>
      <c r="E161" s="20"/>
      <c r="F161" s="31" t="s">
        <v>198</v>
      </c>
      <c r="G161" s="20" t="s">
        <v>121</v>
      </c>
      <c r="H161" s="22"/>
      <c r="I161" s="23"/>
      <c r="J161" s="19">
        <f>920*9807000</f>
        <v>9022440000</v>
      </c>
      <c r="K161" s="19"/>
      <c r="L161" s="20" t="s">
        <v>47</v>
      </c>
      <c r="M161" s="20" t="s">
        <v>152</v>
      </c>
      <c r="N161" s="30" t="s">
        <v>154</v>
      </c>
    </row>
    <row r="162" spans="1:14">
      <c r="A162" s="3">
        <v>153</v>
      </c>
      <c r="B162" s="31" t="s">
        <v>161</v>
      </c>
      <c r="C162" s="3" t="s">
        <v>115</v>
      </c>
      <c r="E162" s="20"/>
      <c r="F162" s="31" t="s">
        <v>198</v>
      </c>
      <c r="G162" s="20" t="s">
        <v>121</v>
      </c>
      <c r="H162" s="22"/>
      <c r="I162" s="23"/>
      <c r="J162" s="19">
        <f>830*9807000</f>
        <v>8139810000</v>
      </c>
      <c r="K162" s="19"/>
      <c r="L162" s="20" t="s">
        <v>47</v>
      </c>
      <c r="M162" s="20" t="s">
        <v>152</v>
      </c>
      <c r="N162" s="30" t="s">
        <v>154</v>
      </c>
    </row>
    <row r="163" spans="1:14">
      <c r="A163" s="3">
        <v>154</v>
      </c>
      <c r="B163" s="20" t="s">
        <v>113</v>
      </c>
      <c r="C163" s="3" t="s">
        <v>115</v>
      </c>
      <c r="E163" s="20"/>
      <c r="F163" s="31" t="s">
        <v>198</v>
      </c>
      <c r="G163" s="20" t="s">
        <v>121</v>
      </c>
      <c r="H163" s="22"/>
      <c r="I163" s="23"/>
      <c r="J163" s="19">
        <f>840*9807000</f>
        <v>8237880000</v>
      </c>
      <c r="K163" s="19"/>
      <c r="L163" s="20" t="s">
        <v>47</v>
      </c>
      <c r="M163" s="20" t="s">
        <v>152</v>
      </c>
      <c r="N163" s="30" t="s">
        <v>154</v>
      </c>
    </row>
    <row r="164" spans="1:14">
      <c r="A164" s="3">
        <v>155</v>
      </c>
      <c r="B164" s="20" t="s">
        <v>114</v>
      </c>
      <c r="C164" s="3" t="s">
        <v>115</v>
      </c>
      <c r="E164" s="20"/>
      <c r="F164" s="31" t="s">
        <v>198</v>
      </c>
      <c r="G164" s="20" t="s">
        <v>121</v>
      </c>
      <c r="H164" s="22"/>
      <c r="I164" s="23"/>
      <c r="J164" s="19">
        <f>850*9807000</f>
        <v>8335950000</v>
      </c>
      <c r="K164" s="19"/>
      <c r="L164" s="20" t="s">
        <v>47</v>
      </c>
      <c r="M164" s="20" t="s">
        <v>152</v>
      </c>
      <c r="N164" s="30" t="s">
        <v>154</v>
      </c>
    </row>
    <row r="165" spans="1:14">
      <c r="A165" s="3">
        <v>156</v>
      </c>
      <c r="B165" s="31" t="s">
        <v>190</v>
      </c>
      <c r="C165" s="3" t="s">
        <v>115</v>
      </c>
      <c r="D165" s="3" t="s">
        <v>117</v>
      </c>
      <c r="E165" s="20"/>
      <c r="F165" s="31" t="s">
        <v>198</v>
      </c>
      <c r="G165" s="20" t="s">
        <v>121</v>
      </c>
      <c r="H165" s="22"/>
      <c r="I165" s="23"/>
      <c r="J165" s="19">
        <f>829*9807000</f>
        <v>8130003000</v>
      </c>
      <c r="K165" s="19"/>
      <c r="L165" s="20" t="s">
        <v>47</v>
      </c>
      <c r="M165" s="20" t="s">
        <v>135</v>
      </c>
      <c r="N165" s="26" t="s">
        <v>155</v>
      </c>
    </row>
    <row r="166" spans="1:14">
      <c r="A166" s="3">
        <v>157</v>
      </c>
      <c r="B166" s="31" t="s">
        <v>190</v>
      </c>
      <c r="C166" s="36" t="s">
        <v>191</v>
      </c>
      <c r="D166" s="36" t="s">
        <v>194</v>
      </c>
      <c r="E166" s="20"/>
      <c r="F166" s="31" t="s">
        <v>198</v>
      </c>
      <c r="G166" s="20" t="s">
        <v>121</v>
      </c>
      <c r="H166" s="22"/>
      <c r="I166" s="23">
        <v>1073</v>
      </c>
      <c r="J166" s="19">
        <f>920*9807000</f>
        <v>9022440000</v>
      </c>
      <c r="K166" s="19"/>
      <c r="L166" s="20" t="s">
        <v>47</v>
      </c>
      <c r="M166" s="20" t="s">
        <v>135</v>
      </c>
      <c r="N166" s="26" t="s">
        <v>155</v>
      </c>
    </row>
    <row r="167" spans="1:14">
      <c r="A167" s="3">
        <v>158</v>
      </c>
      <c r="B167" s="31" t="s">
        <v>190</v>
      </c>
      <c r="C167" s="36" t="s">
        <v>195</v>
      </c>
      <c r="D167" s="36" t="s">
        <v>194</v>
      </c>
      <c r="E167" s="31" t="s">
        <v>197</v>
      </c>
      <c r="F167" s="31" t="s">
        <v>198</v>
      </c>
      <c r="G167" s="20" t="s">
        <v>121</v>
      </c>
      <c r="H167" s="22"/>
      <c r="I167" s="23">
        <v>1273</v>
      </c>
      <c r="J167" s="19">
        <f>931*9807000</f>
        <v>9130317000</v>
      </c>
      <c r="K167" s="19"/>
      <c r="L167" s="20" t="s">
        <v>47</v>
      </c>
      <c r="M167" s="20" t="s">
        <v>135</v>
      </c>
      <c r="N167" s="26" t="s">
        <v>155</v>
      </c>
    </row>
    <row r="168" spans="1:14">
      <c r="A168" s="3">
        <v>159</v>
      </c>
      <c r="B168" s="31" t="s">
        <v>190</v>
      </c>
      <c r="C168" s="36" t="s">
        <v>196</v>
      </c>
      <c r="D168" s="36" t="s">
        <v>194</v>
      </c>
      <c r="E168" s="31" t="s">
        <v>197</v>
      </c>
      <c r="F168" s="31" t="s">
        <v>198</v>
      </c>
      <c r="G168" s="20" t="s">
        <v>121</v>
      </c>
      <c r="H168" s="22"/>
      <c r="I168" s="23">
        <v>1473</v>
      </c>
      <c r="J168" s="19">
        <f>960*9807000</f>
        <v>9414720000</v>
      </c>
      <c r="K168" s="19"/>
      <c r="L168" s="20" t="s">
        <v>47</v>
      </c>
      <c r="M168" s="20" t="s">
        <v>135</v>
      </c>
      <c r="N168" s="26" t="s">
        <v>155</v>
      </c>
    </row>
    <row r="169" spans="1:14">
      <c r="E169" s="20"/>
      <c r="F169" s="31"/>
      <c r="G169" s="20"/>
      <c r="H169" s="22"/>
      <c r="I169" s="23"/>
      <c r="K169" s="19"/>
      <c r="L169" s="31"/>
      <c r="M169" s="20"/>
    </row>
    <row r="170" spans="1:14">
      <c r="E170" s="20"/>
      <c r="F170" s="31"/>
      <c r="G170" s="20"/>
      <c r="H170" s="22"/>
      <c r="I170" s="23"/>
      <c r="K170" s="19"/>
      <c r="L170" s="31"/>
      <c r="M170" s="20"/>
    </row>
    <row r="171" spans="1:14">
      <c r="E171" s="20"/>
      <c r="F171" s="31"/>
      <c r="G171" s="20"/>
      <c r="H171" s="22"/>
      <c r="I171" s="23"/>
      <c r="K171" s="19"/>
      <c r="L171" s="31"/>
      <c r="M171" s="20"/>
    </row>
    <row r="172" spans="1:14">
      <c r="E172" s="20"/>
      <c r="F172" s="31"/>
      <c r="G172" s="20"/>
      <c r="H172" s="22"/>
      <c r="I172" s="23"/>
      <c r="K172" s="19"/>
      <c r="L172" s="31"/>
      <c r="M172" s="20"/>
    </row>
    <row r="173" spans="1:14">
      <c r="E173" s="20"/>
      <c r="F173" s="31"/>
      <c r="G173" s="20"/>
      <c r="H173" s="22"/>
      <c r="I173" s="23"/>
      <c r="K173" s="19"/>
      <c r="L173" s="31"/>
      <c r="M173" s="20"/>
    </row>
    <row r="174" spans="1:14">
      <c r="E174" s="20"/>
      <c r="F174" s="31"/>
      <c r="G174" s="20"/>
      <c r="H174" s="22"/>
      <c r="I174" s="23"/>
      <c r="K174" s="19"/>
      <c r="L174" s="31"/>
      <c r="M174" s="20"/>
    </row>
    <row r="175" spans="1:14">
      <c r="E175" s="20"/>
      <c r="F175" s="31"/>
      <c r="G175" s="20"/>
      <c r="H175" s="22"/>
      <c r="I175" s="23"/>
      <c r="K175" s="19"/>
      <c r="L175" s="31"/>
      <c r="M175" s="20"/>
    </row>
    <row r="176" spans="1:14">
      <c r="E176" s="20"/>
      <c r="F176" s="31"/>
      <c r="G176" s="20"/>
      <c r="H176" s="22"/>
      <c r="I176" s="23"/>
      <c r="K176" s="19"/>
      <c r="L176" s="31"/>
      <c r="M176" s="20"/>
    </row>
    <row r="177" spans="4:13">
      <c r="E177" s="20"/>
      <c r="F177" s="31"/>
      <c r="G177" s="20"/>
      <c r="H177" s="22"/>
      <c r="I177" s="23"/>
      <c r="K177" s="19"/>
      <c r="L177" s="31"/>
      <c r="M177" s="20"/>
    </row>
    <row r="178" spans="4:13">
      <c r="E178" s="20"/>
      <c r="F178" s="31"/>
      <c r="G178" s="20"/>
      <c r="H178" s="22"/>
      <c r="I178" s="23"/>
      <c r="K178" s="19"/>
      <c r="L178" s="31"/>
      <c r="M178" s="20"/>
    </row>
    <row r="179" spans="4:13">
      <c r="E179" s="20"/>
      <c r="F179" s="31"/>
      <c r="G179" s="20"/>
      <c r="H179" s="22"/>
      <c r="I179" s="23"/>
      <c r="K179" s="19"/>
      <c r="L179" s="31"/>
      <c r="M179" s="20"/>
    </row>
    <row r="180" spans="4:13">
      <c r="E180" s="20"/>
      <c r="F180" s="31"/>
      <c r="G180" s="20"/>
      <c r="H180" s="22"/>
      <c r="I180" s="23"/>
      <c r="K180" s="19"/>
      <c r="L180" s="31"/>
      <c r="M180" s="20"/>
    </row>
    <row r="181" spans="4:13">
      <c r="E181" s="20"/>
      <c r="F181" s="31"/>
      <c r="G181" s="20"/>
      <c r="H181" s="22"/>
      <c r="I181" s="23"/>
      <c r="K181" s="19"/>
      <c r="L181" s="31"/>
      <c r="M181" s="20"/>
    </row>
    <row r="182" spans="4:13">
      <c r="E182" s="20"/>
      <c r="F182" s="31"/>
      <c r="G182" s="20"/>
      <c r="H182" s="22"/>
      <c r="I182" s="23"/>
      <c r="K182" s="19"/>
      <c r="L182" s="31"/>
      <c r="M182" s="20"/>
    </row>
    <row r="183" spans="4:13">
      <c r="E183" s="20"/>
      <c r="F183" s="31"/>
      <c r="G183" s="20"/>
      <c r="H183" s="22"/>
      <c r="I183" s="23"/>
      <c r="K183" s="19"/>
      <c r="L183" s="31"/>
      <c r="M183" s="20"/>
    </row>
    <row r="184" spans="4:13">
      <c r="E184" s="20"/>
      <c r="F184" s="31"/>
      <c r="G184" s="20"/>
      <c r="H184" s="22"/>
      <c r="I184" s="23"/>
      <c r="K184" s="19"/>
      <c r="L184" s="31"/>
      <c r="M184" s="20"/>
    </row>
    <row r="185" spans="4:13">
      <c r="E185" s="20"/>
      <c r="F185" s="31"/>
      <c r="G185" s="20"/>
      <c r="H185" s="22"/>
      <c r="I185" s="23"/>
      <c r="K185" s="19"/>
      <c r="L185" s="31"/>
      <c r="M185" s="20"/>
    </row>
    <row r="186" spans="4:13">
      <c r="E186" s="20"/>
      <c r="F186" s="31"/>
      <c r="G186" s="20"/>
      <c r="H186" s="22"/>
      <c r="I186" s="23"/>
      <c r="K186" s="19"/>
      <c r="L186" s="31"/>
      <c r="M186" s="20"/>
    </row>
    <row r="187" spans="4:13">
      <c r="E187" s="20"/>
      <c r="F187" s="31"/>
      <c r="G187" s="20"/>
      <c r="H187" s="22"/>
      <c r="I187" s="23"/>
      <c r="K187" s="19"/>
      <c r="L187" s="31"/>
      <c r="M187" s="20"/>
    </row>
    <row r="188" spans="4:13">
      <c r="D188" s="22"/>
      <c r="E188" s="20"/>
      <c r="F188" s="32"/>
      <c r="G188" s="20"/>
      <c r="H188" s="22"/>
      <c r="I188" s="23"/>
      <c r="K188" s="19"/>
      <c r="L188" s="31"/>
      <c r="M188" s="20"/>
    </row>
    <row r="189" spans="4:13">
      <c r="D189" s="22"/>
      <c r="E189" s="20"/>
      <c r="F189" s="32"/>
      <c r="G189" s="20"/>
      <c r="H189" s="22"/>
      <c r="I189" s="23"/>
      <c r="K189" s="19"/>
      <c r="L189" s="31"/>
      <c r="M189" s="20"/>
    </row>
    <row r="190" spans="4:13">
      <c r="D190" s="22"/>
      <c r="E190" s="20"/>
      <c r="F190" s="32"/>
      <c r="G190" s="20"/>
      <c r="H190" s="22"/>
      <c r="I190" s="23"/>
      <c r="K190" s="19"/>
      <c r="L190" s="31"/>
      <c r="M190" s="20"/>
    </row>
    <row r="191" spans="4:13">
      <c r="D191" s="22"/>
      <c r="E191" s="20"/>
      <c r="F191" s="32"/>
      <c r="G191" s="20"/>
      <c r="H191" s="22"/>
      <c r="I191" s="23"/>
      <c r="K191" s="19"/>
      <c r="L191" s="31"/>
      <c r="M191" s="20"/>
    </row>
    <row r="192" spans="4:13">
      <c r="D192" s="22"/>
      <c r="E192" s="20"/>
      <c r="F192" s="32"/>
      <c r="G192" s="20"/>
      <c r="H192" s="22"/>
      <c r="I192" s="23"/>
      <c r="K192" s="19"/>
      <c r="L192" s="31"/>
      <c r="M192" s="20"/>
    </row>
    <row r="193" spans="4:13">
      <c r="D193" s="22"/>
      <c r="E193" s="20"/>
      <c r="F193" s="32"/>
      <c r="G193" s="20"/>
      <c r="H193" s="22"/>
      <c r="I193" s="23"/>
      <c r="K193" s="19"/>
      <c r="L193" s="31"/>
      <c r="M193" s="20"/>
    </row>
    <row r="194" spans="4:13">
      <c r="D194" s="22"/>
      <c r="E194" s="20"/>
      <c r="F194" s="32"/>
      <c r="G194" s="20"/>
      <c r="H194" s="22"/>
      <c r="I194" s="23"/>
      <c r="K194" s="19"/>
      <c r="L194" s="31"/>
      <c r="M194" s="20"/>
    </row>
    <row r="195" spans="4:13">
      <c r="D195" s="22"/>
      <c r="E195" s="20"/>
      <c r="F195" s="32"/>
      <c r="G195" s="20"/>
      <c r="H195" s="22"/>
      <c r="I195" s="23"/>
      <c r="K195" s="19"/>
      <c r="L195" s="31"/>
      <c r="M195" s="20"/>
    </row>
    <row r="196" spans="4:13">
      <c r="D196" s="22"/>
      <c r="E196" s="20"/>
      <c r="F196" s="32"/>
      <c r="G196" s="20"/>
      <c r="H196" s="22"/>
      <c r="I196" s="23"/>
      <c r="K196" s="19"/>
      <c r="L196" s="31"/>
      <c r="M196" s="20"/>
    </row>
    <row r="197" spans="4:13">
      <c r="D197" s="22"/>
      <c r="E197" s="20"/>
      <c r="F197" s="32"/>
      <c r="G197" s="20"/>
      <c r="H197" s="22"/>
      <c r="I197" s="23"/>
      <c r="K197" s="19"/>
      <c r="L197" s="31"/>
      <c r="M197" s="20"/>
    </row>
    <row r="198" spans="4:13">
      <c r="D198" s="22"/>
      <c r="E198" s="20"/>
      <c r="F198" s="32"/>
      <c r="G198" s="20"/>
      <c r="H198" s="22"/>
      <c r="I198" s="23"/>
      <c r="K198" s="19"/>
      <c r="L198" s="31"/>
      <c r="M198" s="20"/>
    </row>
    <row r="199" spans="4:13">
      <c r="D199" s="22"/>
      <c r="E199" s="20"/>
      <c r="F199" s="32"/>
      <c r="G199" s="20"/>
      <c r="H199" s="22"/>
      <c r="I199" s="23"/>
      <c r="K199" s="19"/>
      <c r="L199" s="31"/>
      <c r="M199" s="20"/>
    </row>
    <row r="200" spans="4:13">
      <c r="D200" s="22"/>
      <c r="E200" s="20"/>
      <c r="F200" s="32"/>
      <c r="G200" s="20"/>
      <c r="H200" s="22"/>
      <c r="I200" s="23"/>
      <c r="K200" s="19"/>
      <c r="L200" s="31"/>
      <c r="M200" s="20"/>
    </row>
    <row r="201" spans="4:13">
      <c r="D201" s="22"/>
      <c r="E201" s="20"/>
      <c r="F201" s="32"/>
      <c r="G201" s="20"/>
      <c r="H201" s="22"/>
      <c r="I201" s="23"/>
      <c r="K201" s="19"/>
      <c r="L201" s="31"/>
      <c r="M201" s="20"/>
    </row>
    <row r="202" spans="4:13">
      <c r="D202" s="22"/>
      <c r="E202" s="20"/>
      <c r="F202" s="32"/>
      <c r="G202" s="20"/>
      <c r="H202" s="22"/>
      <c r="I202" s="23"/>
      <c r="K202" s="19"/>
      <c r="L202" s="31"/>
      <c r="M202" s="20"/>
    </row>
    <row r="203" spans="4:13">
      <c r="D203" s="22"/>
      <c r="E203" s="20"/>
      <c r="F203" s="32"/>
      <c r="G203" s="20"/>
      <c r="H203" s="22"/>
      <c r="I203" s="23"/>
      <c r="K203" s="19"/>
      <c r="L203" s="31"/>
      <c r="M203" s="20"/>
    </row>
    <row r="204" spans="4:13">
      <c r="D204" s="22"/>
      <c r="E204" s="20"/>
      <c r="F204" s="32"/>
      <c r="G204" s="20"/>
      <c r="H204" s="22"/>
      <c r="I204" s="23"/>
      <c r="K204" s="19"/>
      <c r="L204" s="31"/>
      <c r="M204" s="20"/>
    </row>
    <row r="205" spans="4:13">
      <c r="D205" s="22"/>
      <c r="E205" s="20"/>
      <c r="F205" s="32"/>
      <c r="G205" s="20"/>
      <c r="H205" s="22"/>
      <c r="I205" s="23"/>
      <c r="K205" s="19"/>
      <c r="L205" s="31"/>
      <c r="M205" s="20"/>
    </row>
    <row r="206" spans="4:13">
      <c r="D206" s="22"/>
      <c r="E206" s="20"/>
      <c r="F206" s="32"/>
      <c r="G206" s="20"/>
      <c r="H206" s="22"/>
      <c r="I206" s="23"/>
      <c r="K206" s="19"/>
      <c r="L206" s="31"/>
      <c r="M206" s="20"/>
    </row>
    <row r="207" spans="4:13">
      <c r="D207" s="22"/>
      <c r="E207" s="20"/>
      <c r="F207" s="32"/>
      <c r="G207" s="20"/>
      <c r="H207" s="22"/>
      <c r="I207" s="23"/>
      <c r="K207" s="19"/>
      <c r="L207" s="31"/>
      <c r="M207" s="20"/>
    </row>
    <row r="208" spans="4:13">
      <c r="D208" s="22"/>
      <c r="E208" s="20"/>
      <c r="F208" s="32"/>
      <c r="G208" s="20"/>
      <c r="H208" s="22"/>
      <c r="I208" s="23"/>
      <c r="K208" s="19"/>
      <c r="L208" s="31"/>
      <c r="M208" s="20"/>
    </row>
    <row r="209" spans="4:13">
      <c r="D209" s="22"/>
      <c r="E209" s="20"/>
      <c r="F209" s="32"/>
      <c r="G209" s="20"/>
      <c r="H209" s="22"/>
      <c r="I209" s="23"/>
      <c r="K209" s="19"/>
      <c r="L209" s="31"/>
      <c r="M209" s="20"/>
    </row>
    <row r="210" spans="4:13">
      <c r="D210" s="22"/>
      <c r="E210" s="20"/>
      <c r="F210" s="32"/>
      <c r="G210" s="20"/>
      <c r="H210" s="22"/>
      <c r="I210" s="23"/>
      <c r="K210" s="19"/>
      <c r="L210" s="31"/>
      <c r="M210" s="20"/>
    </row>
    <row r="211" spans="4:13">
      <c r="D211" s="22"/>
      <c r="E211" s="20"/>
      <c r="F211" s="32"/>
      <c r="G211" s="20"/>
      <c r="H211" s="22"/>
      <c r="I211" s="23"/>
      <c r="K211" s="19"/>
      <c r="L211" s="31"/>
      <c r="M211" s="20"/>
    </row>
    <row r="212" spans="4:13">
      <c r="D212" s="22"/>
      <c r="E212" s="20"/>
      <c r="F212" s="32"/>
      <c r="G212" s="20"/>
      <c r="H212" s="22"/>
      <c r="I212" s="23"/>
      <c r="K212" s="19"/>
      <c r="L212" s="31"/>
      <c r="M212" s="20"/>
    </row>
    <row r="213" spans="4:13">
      <c r="D213" s="22"/>
      <c r="E213" s="20"/>
      <c r="F213" s="32"/>
      <c r="G213" s="20"/>
      <c r="H213" s="22"/>
      <c r="I213" s="23"/>
      <c r="K213" s="19"/>
      <c r="L213" s="31"/>
      <c r="M213" s="20"/>
    </row>
    <row r="214" spans="4:13">
      <c r="D214" s="22"/>
      <c r="E214" s="20"/>
      <c r="F214" s="32"/>
      <c r="G214" s="20"/>
      <c r="H214" s="22"/>
      <c r="I214" s="23"/>
      <c r="K214" s="19"/>
      <c r="L214" s="31"/>
      <c r="M214" s="20"/>
    </row>
    <row r="215" spans="4:13">
      <c r="D215" s="22"/>
      <c r="E215" s="20"/>
      <c r="F215" s="32"/>
      <c r="G215" s="20"/>
      <c r="H215" s="22"/>
      <c r="I215" s="23"/>
      <c r="K215" s="19"/>
      <c r="L215" s="31"/>
      <c r="M215" s="20"/>
    </row>
    <row r="216" spans="4:13">
      <c r="D216" s="22"/>
      <c r="E216" s="20"/>
      <c r="F216" s="32"/>
      <c r="G216" s="20"/>
      <c r="H216" s="22"/>
      <c r="I216" s="23"/>
      <c r="K216" s="19"/>
      <c r="L216" s="31"/>
      <c r="M216" s="20"/>
    </row>
    <row r="217" spans="4:13">
      <c r="D217" s="22"/>
      <c r="E217" s="20"/>
      <c r="F217" s="32"/>
      <c r="G217" s="20"/>
      <c r="H217" s="22"/>
      <c r="I217" s="23"/>
      <c r="K217" s="19"/>
      <c r="L217" s="31"/>
      <c r="M217" s="20"/>
    </row>
    <row r="218" spans="4:13">
      <c r="D218" s="22"/>
      <c r="E218" s="20"/>
      <c r="F218" s="32"/>
      <c r="G218" s="20"/>
      <c r="H218" s="22"/>
      <c r="I218" s="23"/>
      <c r="K218" s="19"/>
      <c r="L218" s="31"/>
      <c r="M218" s="20"/>
    </row>
    <row r="219" spans="4:13">
      <c r="D219" s="22"/>
      <c r="E219" s="20"/>
      <c r="F219" s="32"/>
      <c r="G219" s="20"/>
      <c r="H219" s="22"/>
      <c r="I219" s="23"/>
      <c r="K219" s="19"/>
      <c r="L219" s="31"/>
      <c r="M219" s="20"/>
    </row>
    <row r="220" spans="4:13">
      <c r="D220" s="22"/>
      <c r="E220" s="20"/>
      <c r="F220" s="32"/>
      <c r="G220" s="20"/>
      <c r="H220" s="22"/>
      <c r="I220" s="23"/>
      <c r="K220" s="19"/>
      <c r="L220" s="31"/>
      <c r="M220" s="20"/>
    </row>
    <row r="221" spans="4:13">
      <c r="D221" s="22"/>
      <c r="E221" s="20"/>
      <c r="F221" s="32"/>
      <c r="G221" s="20"/>
      <c r="H221" s="22"/>
      <c r="I221" s="23"/>
      <c r="K221" s="19"/>
      <c r="L221" s="31"/>
      <c r="M221" s="20"/>
    </row>
    <row r="222" spans="4:13">
      <c r="D222" s="22"/>
      <c r="E222" s="20"/>
      <c r="F222" s="32"/>
      <c r="G222" s="20"/>
      <c r="H222" s="22"/>
      <c r="I222" s="23"/>
      <c r="K222" s="19"/>
      <c r="L222" s="31"/>
      <c r="M222" s="20"/>
    </row>
    <row r="223" spans="4:13">
      <c r="D223" s="22"/>
      <c r="E223" s="20"/>
      <c r="F223" s="32"/>
      <c r="G223" s="20"/>
      <c r="H223" s="22"/>
      <c r="I223" s="23"/>
      <c r="K223" s="19"/>
      <c r="L223" s="31"/>
      <c r="M223" s="20"/>
    </row>
    <row r="224" spans="4:13">
      <c r="D224" s="22"/>
      <c r="E224" s="20"/>
      <c r="F224" s="32"/>
      <c r="G224" s="20"/>
      <c r="H224" s="22"/>
      <c r="I224" s="23"/>
      <c r="K224" s="19"/>
      <c r="L224" s="31"/>
      <c r="M224" s="20"/>
    </row>
    <row r="225" spans="1:14">
      <c r="D225" s="22"/>
      <c r="E225" s="20"/>
      <c r="F225" s="32"/>
      <c r="G225" s="20"/>
      <c r="H225" s="22"/>
      <c r="I225" s="23"/>
      <c r="K225" s="19"/>
      <c r="L225" s="31"/>
      <c r="M225" s="20"/>
    </row>
    <row r="226" spans="1:14">
      <c r="D226" s="22"/>
      <c r="E226" s="20"/>
      <c r="F226" s="32"/>
      <c r="G226" s="20"/>
      <c r="H226" s="22"/>
      <c r="I226" s="23"/>
      <c r="K226" s="19"/>
      <c r="L226" s="31"/>
      <c r="M226" s="20"/>
    </row>
    <row r="227" spans="1:14">
      <c r="D227" s="22"/>
      <c r="E227" s="20"/>
      <c r="F227" s="32"/>
      <c r="G227" s="20"/>
      <c r="H227" s="22"/>
      <c r="I227" s="23"/>
      <c r="K227" s="19"/>
      <c r="L227" s="31"/>
      <c r="M227" s="20"/>
    </row>
    <row r="228" spans="1:14">
      <c r="D228" s="22"/>
      <c r="E228" s="20"/>
      <c r="F228" s="32"/>
      <c r="G228" s="20"/>
      <c r="H228" s="22"/>
      <c r="I228" s="23"/>
      <c r="K228" s="19"/>
      <c r="L228" s="31"/>
      <c r="M228" s="20"/>
    </row>
    <row r="229" spans="1:14">
      <c r="D229" s="22"/>
      <c r="E229" s="20"/>
      <c r="F229" s="32"/>
      <c r="G229" s="20"/>
      <c r="H229" s="22"/>
      <c r="I229" s="23"/>
      <c r="K229" s="19"/>
      <c r="L229" s="31"/>
      <c r="M229" s="20"/>
    </row>
    <row r="230" spans="1:14">
      <c r="D230" s="22"/>
      <c r="E230" s="20"/>
      <c r="F230" s="32"/>
      <c r="G230" s="20"/>
      <c r="H230" s="22"/>
      <c r="I230" s="23"/>
      <c r="K230" s="19"/>
      <c r="L230" s="31"/>
      <c r="M230" s="20"/>
    </row>
    <row r="231" spans="1:14">
      <c r="A231" s="24"/>
      <c r="B231" s="20"/>
      <c r="C231" s="22"/>
      <c r="D231" s="22"/>
      <c r="E231" s="20"/>
      <c r="F231" s="22"/>
      <c r="G231" s="22"/>
      <c r="H231" s="22"/>
      <c r="I231" s="23"/>
      <c r="J231" s="19"/>
      <c r="K231" s="19"/>
      <c r="L231" s="20"/>
      <c r="M231" s="20"/>
      <c r="N231" s="26"/>
    </row>
    <row r="232" spans="1:14">
      <c r="A232" s="24"/>
      <c r="B232" s="20"/>
      <c r="C232" s="22"/>
      <c r="D232" s="22"/>
      <c r="E232" s="20"/>
      <c r="F232" s="22"/>
      <c r="G232" s="22"/>
      <c r="H232" s="22"/>
      <c r="I232" s="23"/>
      <c r="J232" s="19"/>
      <c r="K232" s="19"/>
      <c r="L232" s="20"/>
      <c r="M232" s="20"/>
    </row>
    <row r="233" spans="1:14">
      <c r="A233" s="24"/>
      <c r="B233" s="20"/>
      <c r="C233" s="22"/>
      <c r="D233" s="22"/>
      <c r="E233" s="20"/>
      <c r="F233" s="22"/>
      <c r="G233" s="22"/>
      <c r="H233" s="22"/>
      <c r="I233" s="23"/>
      <c r="J233" s="19"/>
      <c r="K233" s="19"/>
      <c r="L233" s="20"/>
      <c r="M233" s="20"/>
    </row>
    <row r="234" spans="1:14">
      <c r="A234" s="24"/>
      <c r="B234" s="20"/>
      <c r="C234" s="22"/>
      <c r="D234" s="22"/>
      <c r="E234" s="20"/>
      <c r="F234" s="22"/>
      <c r="G234" s="22"/>
      <c r="H234" s="22"/>
      <c r="I234" s="23"/>
      <c r="J234" s="19"/>
      <c r="K234" s="19"/>
      <c r="L234" s="20"/>
      <c r="M234" s="20"/>
    </row>
    <row r="235" spans="1:14">
      <c r="A235" s="24"/>
      <c r="B235" s="20"/>
      <c r="C235" s="22"/>
      <c r="D235" s="22"/>
      <c r="E235" s="20"/>
      <c r="F235" s="22"/>
      <c r="G235" s="22"/>
      <c r="H235" s="22"/>
      <c r="I235" s="23"/>
      <c r="J235" s="19"/>
      <c r="K235" s="19"/>
      <c r="L235" s="20"/>
      <c r="M235" s="20"/>
    </row>
    <row r="236" spans="1:14">
      <c r="A236" s="24"/>
      <c r="B236" s="20"/>
      <c r="C236" s="22"/>
      <c r="D236" s="22"/>
      <c r="E236" s="20"/>
      <c r="F236" s="22"/>
      <c r="G236" s="22"/>
      <c r="H236" s="22"/>
      <c r="I236" s="23"/>
      <c r="J236" s="19"/>
      <c r="K236" s="19"/>
      <c r="L236" s="20"/>
      <c r="M236" s="20"/>
    </row>
    <row r="237" spans="1:14">
      <c r="A237" s="24"/>
      <c r="B237" s="20"/>
      <c r="C237" s="22"/>
      <c r="D237" s="22"/>
      <c r="E237" s="20"/>
      <c r="F237" s="22"/>
      <c r="G237" s="22"/>
      <c r="H237" s="22"/>
      <c r="I237" s="23"/>
      <c r="J237" s="19"/>
      <c r="K237" s="19"/>
      <c r="L237" s="20"/>
      <c r="M237" s="20"/>
    </row>
    <row r="238" spans="1:14">
      <c r="A238" s="24"/>
      <c r="B238" s="20"/>
      <c r="C238" s="22"/>
      <c r="D238" s="22"/>
      <c r="E238" s="20"/>
      <c r="F238" s="22"/>
      <c r="G238" s="22"/>
      <c r="H238" s="22"/>
      <c r="I238" s="23"/>
      <c r="J238" s="19"/>
      <c r="K238" s="19"/>
      <c r="L238" s="20"/>
      <c r="M238" s="20"/>
    </row>
    <row r="239" spans="1:14">
      <c r="A239" s="24"/>
      <c r="B239" s="20"/>
      <c r="C239" s="22"/>
      <c r="D239" s="22"/>
      <c r="E239" s="20"/>
      <c r="F239" s="22"/>
      <c r="G239" s="22"/>
      <c r="H239" s="22"/>
      <c r="I239" s="23"/>
      <c r="J239" s="19"/>
      <c r="K239" s="19"/>
      <c r="L239" s="20"/>
      <c r="M239" s="20"/>
      <c r="N239" s="26"/>
    </row>
    <row r="240" spans="1:14">
      <c r="A240" s="24"/>
      <c r="B240" s="20"/>
      <c r="C240" s="22"/>
      <c r="D240" s="22"/>
      <c r="E240" s="20"/>
      <c r="F240" s="22"/>
      <c r="G240" s="22"/>
      <c r="H240" s="22"/>
      <c r="I240" s="23"/>
      <c r="J240" s="19"/>
      <c r="K240" s="19"/>
      <c r="L240" s="20"/>
      <c r="M240" s="20"/>
    </row>
    <row r="241" spans="1:14">
      <c r="A241" s="24"/>
      <c r="B241" s="20"/>
      <c r="C241" s="22"/>
      <c r="D241" s="22"/>
      <c r="E241" s="20"/>
      <c r="F241" s="22"/>
      <c r="G241" s="22"/>
      <c r="H241" s="22"/>
      <c r="I241" s="23"/>
      <c r="J241" s="19"/>
      <c r="K241" s="19"/>
      <c r="L241" s="20"/>
      <c r="M241" s="20"/>
    </row>
    <row r="242" spans="1:14">
      <c r="A242" s="24"/>
      <c r="B242" s="20"/>
      <c r="C242" s="22"/>
      <c r="D242" s="22"/>
      <c r="E242" s="20"/>
      <c r="F242" s="22"/>
      <c r="G242" s="22"/>
      <c r="H242" s="22"/>
      <c r="I242" s="23"/>
      <c r="J242" s="19"/>
      <c r="K242" s="19"/>
      <c r="L242" s="20"/>
      <c r="M242" s="20"/>
    </row>
    <row r="243" spans="1:14">
      <c r="A243" s="24"/>
      <c r="B243" s="20"/>
      <c r="C243" s="22"/>
      <c r="D243" s="22"/>
      <c r="E243" s="20"/>
      <c r="F243" s="22"/>
      <c r="G243" s="22"/>
      <c r="H243" s="22"/>
      <c r="I243" s="23"/>
      <c r="J243" s="19"/>
      <c r="K243" s="19"/>
      <c r="L243" s="20"/>
      <c r="M243" s="20"/>
    </row>
    <row r="244" spans="1:14">
      <c r="A244" s="24"/>
      <c r="B244" s="20"/>
      <c r="C244" s="22"/>
      <c r="D244" s="22"/>
      <c r="E244" s="20"/>
      <c r="F244" s="22"/>
      <c r="G244" s="22"/>
      <c r="H244" s="22"/>
      <c r="I244" s="23"/>
      <c r="J244" s="19"/>
      <c r="K244" s="19"/>
      <c r="L244" s="20"/>
      <c r="M244" s="20"/>
    </row>
    <row r="245" spans="1:14">
      <c r="A245" s="24"/>
      <c r="B245" s="20"/>
      <c r="C245" s="22"/>
      <c r="D245" s="22"/>
      <c r="E245" s="20"/>
      <c r="F245" s="22"/>
      <c r="G245" s="22"/>
      <c r="H245" s="22"/>
      <c r="I245" s="23"/>
      <c r="J245" s="19"/>
      <c r="K245" s="19"/>
      <c r="L245" s="20"/>
      <c r="M245" s="20"/>
    </row>
    <row r="246" spans="1:14">
      <c r="A246" s="24"/>
      <c r="B246" s="20"/>
      <c r="C246" s="22"/>
      <c r="D246" s="22"/>
      <c r="E246" s="20"/>
      <c r="F246" s="22"/>
      <c r="G246" s="22"/>
      <c r="H246" s="22"/>
      <c r="I246" s="23"/>
      <c r="J246" s="19"/>
      <c r="K246" s="19"/>
      <c r="L246" s="20"/>
      <c r="M246" s="20"/>
    </row>
    <row r="247" spans="1:14">
      <c r="A247" s="24"/>
      <c r="B247" s="20"/>
      <c r="C247" s="22"/>
      <c r="D247" s="22"/>
      <c r="E247" s="20"/>
      <c r="F247" s="22"/>
      <c r="G247" s="22"/>
      <c r="H247" s="22"/>
      <c r="I247" s="23"/>
      <c r="J247" s="19"/>
      <c r="K247" s="19"/>
      <c r="L247" s="20"/>
      <c r="M247" s="20"/>
      <c r="N247" s="26"/>
    </row>
    <row r="248" spans="1:14">
      <c r="A248" s="24"/>
      <c r="B248" s="20"/>
      <c r="C248" s="22"/>
      <c r="D248" s="22"/>
      <c r="E248" s="20"/>
      <c r="F248" s="22"/>
      <c r="G248" s="22"/>
      <c r="H248" s="22"/>
      <c r="I248" s="23"/>
      <c r="J248" s="19"/>
      <c r="K248" s="19"/>
      <c r="L248" s="20"/>
      <c r="M248" s="20"/>
      <c r="N248" s="26"/>
    </row>
    <row r="249" spans="1:14">
      <c r="A249" s="24"/>
      <c r="B249" s="20"/>
      <c r="C249" s="22"/>
      <c r="D249" s="22"/>
      <c r="E249" s="20"/>
      <c r="F249" s="22"/>
      <c r="G249" s="22"/>
      <c r="H249" s="22"/>
      <c r="I249" s="23"/>
      <c r="J249" s="19"/>
      <c r="K249" s="19"/>
      <c r="L249" s="20"/>
      <c r="M249" s="20"/>
      <c r="N249" s="26"/>
    </row>
    <row r="250" spans="1:14">
      <c r="A250" s="24"/>
      <c r="B250" s="20"/>
      <c r="C250" s="22"/>
      <c r="D250" s="22"/>
      <c r="E250" s="20"/>
      <c r="F250" s="22"/>
      <c r="G250" s="22"/>
      <c r="H250" s="22"/>
      <c r="I250" s="23"/>
      <c r="J250" s="19"/>
      <c r="K250" s="19"/>
      <c r="L250" s="20"/>
      <c r="M250" s="20"/>
      <c r="N250" s="26"/>
    </row>
    <row r="251" spans="1:14">
      <c r="A251" s="24"/>
      <c r="B251" s="20"/>
      <c r="C251" s="22"/>
      <c r="D251" s="22"/>
      <c r="E251" s="20"/>
      <c r="F251" s="22"/>
      <c r="G251" s="22"/>
      <c r="H251" s="22"/>
      <c r="I251" s="23"/>
      <c r="J251" s="19"/>
      <c r="K251" s="19"/>
      <c r="L251" s="20"/>
      <c r="M251" s="20"/>
      <c r="N251" s="26"/>
    </row>
    <row r="252" spans="1:14">
      <c r="A252" s="24"/>
      <c r="B252" s="20"/>
      <c r="C252" s="22"/>
      <c r="D252" s="22"/>
      <c r="E252" s="20"/>
      <c r="F252" s="22"/>
      <c r="G252" s="22"/>
      <c r="H252" s="22"/>
      <c r="I252" s="23"/>
      <c r="J252" s="19"/>
      <c r="K252" s="19"/>
      <c r="L252" s="20"/>
      <c r="M252" s="20"/>
      <c r="N252" s="26"/>
    </row>
    <row r="253" spans="1:14">
      <c r="A253" s="24"/>
      <c r="B253" s="20"/>
      <c r="C253" s="22"/>
      <c r="D253" s="22"/>
      <c r="E253" s="20"/>
      <c r="F253" s="22"/>
      <c r="G253" s="22"/>
      <c r="H253" s="22"/>
      <c r="I253" s="23"/>
      <c r="J253" s="19"/>
      <c r="K253" s="19"/>
      <c r="L253" s="20"/>
      <c r="M253" s="20"/>
      <c r="N253" s="26"/>
    </row>
    <row r="254" spans="1:14">
      <c r="A254" s="24"/>
      <c r="B254" s="20"/>
      <c r="C254" s="22"/>
      <c r="D254" s="22"/>
      <c r="E254" s="20"/>
      <c r="F254" s="22"/>
      <c r="G254" s="22"/>
      <c r="H254" s="22"/>
      <c r="I254" s="23"/>
      <c r="J254" s="19"/>
      <c r="K254" s="19"/>
      <c r="L254" s="20"/>
      <c r="M254" s="20"/>
      <c r="N254" s="26"/>
    </row>
    <row r="255" spans="1:14">
      <c r="A255" s="24"/>
      <c r="B255" s="20"/>
      <c r="C255" s="22"/>
      <c r="D255" s="22"/>
      <c r="E255" s="20"/>
      <c r="F255" s="22"/>
      <c r="G255" s="22"/>
      <c r="H255" s="22"/>
      <c r="I255" s="23"/>
      <c r="J255" s="19"/>
      <c r="K255" s="19"/>
      <c r="L255" s="20"/>
      <c r="M255" s="20"/>
      <c r="N255" s="26"/>
    </row>
    <row r="256" spans="1:14">
      <c r="A256" s="24"/>
      <c r="B256" s="20"/>
      <c r="C256" s="22"/>
      <c r="D256" s="22"/>
      <c r="E256" s="20"/>
      <c r="F256" s="22"/>
      <c r="G256" s="22"/>
      <c r="H256" s="22"/>
      <c r="I256" s="23"/>
      <c r="J256" s="19"/>
      <c r="K256" s="19"/>
      <c r="L256" s="20"/>
      <c r="M256" s="20"/>
      <c r="N256" s="26"/>
    </row>
    <row r="257" spans="1:14">
      <c r="A257" s="24"/>
      <c r="B257" s="20"/>
      <c r="C257" s="22"/>
      <c r="D257" s="22"/>
      <c r="E257" s="20"/>
      <c r="F257" s="22"/>
      <c r="G257" s="22"/>
      <c r="H257" s="22"/>
      <c r="I257" s="23"/>
      <c r="J257" s="19"/>
      <c r="K257" s="19"/>
      <c r="L257" s="20"/>
      <c r="M257" s="20"/>
      <c r="N257" s="26"/>
    </row>
    <row r="258" spans="1:14">
      <c r="A258" s="24"/>
      <c r="B258" s="20"/>
      <c r="C258" s="22"/>
      <c r="D258" s="22"/>
      <c r="E258" s="20"/>
      <c r="F258" s="22"/>
      <c r="G258" s="22"/>
      <c r="H258" s="22"/>
      <c r="I258" s="23"/>
      <c r="J258" s="19"/>
      <c r="K258" s="19"/>
      <c r="L258" s="20"/>
      <c r="M258" s="20"/>
      <c r="N258" s="26"/>
    </row>
    <row r="259" spans="1:14">
      <c r="A259" s="24"/>
      <c r="B259" s="20"/>
      <c r="C259" s="22"/>
      <c r="D259" s="22"/>
      <c r="E259" s="20"/>
      <c r="F259" s="22"/>
      <c r="G259" s="22"/>
      <c r="H259" s="22"/>
      <c r="I259" s="23"/>
      <c r="J259" s="19"/>
      <c r="K259" s="19"/>
      <c r="L259" s="20"/>
      <c r="M259" s="20"/>
      <c r="N259" s="26"/>
    </row>
    <row r="260" spans="1:14">
      <c r="A260" s="24"/>
      <c r="B260" s="20"/>
      <c r="C260" s="22"/>
      <c r="D260" s="22"/>
      <c r="E260" s="20"/>
      <c r="F260" s="22"/>
      <c r="G260" s="22"/>
      <c r="H260" s="22"/>
      <c r="I260" s="23"/>
      <c r="J260" s="19"/>
      <c r="K260" s="19"/>
      <c r="L260" s="20"/>
      <c r="M260" s="20"/>
      <c r="N260" s="26"/>
    </row>
    <row r="261" spans="1:14">
      <c r="A261" s="24"/>
      <c r="B261" s="20"/>
      <c r="C261" s="22"/>
      <c r="D261" s="22"/>
      <c r="E261" s="20"/>
      <c r="F261" s="22"/>
      <c r="G261" s="22"/>
      <c r="H261" s="22"/>
      <c r="I261" s="23"/>
      <c r="J261" s="19"/>
      <c r="K261" s="19"/>
      <c r="L261" s="20"/>
      <c r="M261" s="20"/>
      <c r="N261" s="26"/>
    </row>
    <row r="262" spans="1:14">
      <c r="A262" s="24"/>
      <c r="B262" s="20"/>
      <c r="C262" s="22"/>
      <c r="D262" s="22"/>
      <c r="E262" s="20"/>
      <c r="F262" s="22"/>
      <c r="G262" s="22"/>
      <c r="H262" s="22"/>
      <c r="I262" s="23"/>
      <c r="J262" s="19"/>
      <c r="K262" s="19"/>
      <c r="L262" s="20"/>
      <c r="M262" s="20"/>
      <c r="N262" s="26"/>
    </row>
    <row r="263" spans="1:14">
      <c r="A263" s="24"/>
      <c r="B263" s="20"/>
      <c r="C263" s="22"/>
      <c r="D263" s="22"/>
      <c r="E263" s="20"/>
      <c r="F263" s="22"/>
      <c r="G263" s="22"/>
      <c r="H263" s="22"/>
      <c r="I263" s="23"/>
      <c r="J263" s="19"/>
      <c r="K263" s="19"/>
      <c r="L263" s="20"/>
      <c r="M263" s="20"/>
      <c r="N263" s="26"/>
    </row>
    <row r="264" spans="1:14">
      <c r="A264" s="24"/>
      <c r="B264" s="20"/>
      <c r="C264" s="22"/>
      <c r="D264" s="22"/>
      <c r="E264" s="20"/>
      <c r="F264" s="22"/>
      <c r="G264" s="22"/>
      <c r="H264" s="22"/>
      <c r="I264" s="23"/>
      <c r="J264" s="19"/>
      <c r="K264" s="19"/>
      <c r="L264" s="20"/>
      <c r="M264" s="20"/>
      <c r="N264" s="26"/>
    </row>
    <row r="265" spans="1:14">
      <c r="A265" s="24"/>
      <c r="B265" s="20"/>
      <c r="C265" s="22"/>
      <c r="D265" s="22"/>
      <c r="E265" s="20"/>
      <c r="F265" s="22"/>
      <c r="G265" s="22"/>
      <c r="H265" s="22"/>
      <c r="I265" s="23"/>
      <c r="J265" s="19"/>
      <c r="K265" s="19"/>
      <c r="L265" s="20"/>
      <c r="M265" s="20"/>
      <c r="N265" s="26"/>
    </row>
    <row r="266" spans="1:14">
      <c r="A266" s="24"/>
      <c r="B266" s="20"/>
      <c r="C266" s="22"/>
      <c r="D266" s="22"/>
      <c r="E266" s="20"/>
      <c r="F266" s="22"/>
      <c r="G266" s="22"/>
      <c r="H266" s="22"/>
      <c r="I266" s="23"/>
      <c r="J266" s="19"/>
      <c r="K266" s="19"/>
      <c r="L266" s="20"/>
      <c r="M266" s="20"/>
      <c r="N266" s="26"/>
    </row>
    <row r="267" spans="1:14">
      <c r="A267" s="24"/>
      <c r="B267" s="20"/>
      <c r="C267" s="22"/>
      <c r="D267" s="22"/>
      <c r="E267" s="20"/>
      <c r="F267" s="22"/>
      <c r="G267" s="22"/>
      <c r="H267" s="22"/>
      <c r="I267" s="23"/>
      <c r="J267" s="19"/>
      <c r="K267" s="19"/>
      <c r="L267" s="20"/>
      <c r="M267" s="20"/>
      <c r="N267" s="26"/>
    </row>
    <row r="268" spans="1:14">
      <c r="A268" s="24"/>
      <c r="B268" s="20"/>
      <c r="C268" s="22"/>
      <c r="D268" s="22"/>
      <c r="E268" s="20"/>
      <c r="F268" s="22"/>
      <c r="G268" s="22"/>
      <c r="H268" s="22"/>
      <c r="I268" s="23"/>
      <c r="J268" s="19"/>
      <c r="K268" s="19"/>
      <c r="L268" s="20"/>
      <c r="M268" s="20"/>
      <c r="N268" s="28"/>
    </row>
    <row r="269" spans="1:14">
      <c r="A269" s="24"/>
      <c r="B269" s="20"/>
      <c r="C269" s="22"/>
      <c r="D269" s="22"/>
      <c r="E269" s="20"/>
      <c r="F269" s="22"/>
      <c r="G269" s="22"/>
      <c r="H269" s="22"/>
      <c r="I269" s="23"/>
      <c r="J269" s="19"/>
      <c r="K269" s="19"/>
      <c r="L269" s="20"/>
      <c r="M269" s="20"/>
      <c r="N269" s="28"/>
    </row>
    <row r="270" spans="1:14">
      <c r="A270" s="24"/>
      <c r="B270" s="20"/>
      <c r="C270" s="22"/>
      <c r="D270" s="22"/>
      <c r="E270" s="20"/>
      <c r="F270" s="22"/>
      <c r="G270" s="22"/>
      <c r="H270" s="22"/>
      <c r="I270" s="23"/>
      <c r="J270" s="19"/>
      <c r="K270" s="19"/>
      <c r="L270" s="20"/>
      <c r="M270" s="20"/>
      <c r="N270" s="28"/>
    </row>
    <row r="271" spans="1:14">
      <c r="A271" s="24"/>
      <c r="B271" s="20"/>
      <c r="C271" s="22"/>
      <c r="D271" s="22"/>
      <c r="E271" s="20"/>
      <c r="F271" s="22"/>
      <c r="G271" s="22"/>
      <c r="H271" s="22"/>
      <c r="I271" s="23"/>
      <c r="J271" s="19"/>
      <c r="K271" s="19"/>
      <c r="L271" s="20"/>
      <c r="M271" s="20"/>
      <c r="N271" s="28"/>
    </row>
    <row r="272" spans="1:14">
      <c r="A272" s="24"/>
      <c r="B272" s="20"/>
      <c r="C272" s="22"/>
      <c r="D272" s="22"/>
      <c r="E272" s="20"/>
      <c r="F272" s="22"/>
      <c r="G272" s="22"/>
      <c r="H272" s="22"/>
      <c r="I272" s="23"/>
      <c r="J272" s="19"/>
      <c r="K272" s="19"/>
      <c r="L272" s="20"/>
      <c r="M272" s="20"/>
      <c r="N272" s="28"/>
    </row>
    <row r="273" spans="1:14">
      <c r="A273" s="24"/>
      <c r="B273" s="20"/>
      <c r="C273" s="22"/>
      <c r="D273" s="22"/>
      <c r="E273" s="20"/>
      <c r="F273" s="22"/>
      <c r="G273" s="22"/>
      <c r="H273" s="22"/>
      <c r="I273" s="23"/>
      <c r="J273" s="19"/>
      <c r="K273" s="19"/>
      <c r="L273" s="20"/>
      <c r="M273" s="20"/>
      <c r="N273" s="28"/>
    </row>
    <row r="274" spans="1:14">
      <c r="A274" s="24"/>
      <c r="B274" s="20"/>
      <c r="C274" s="22"/>
      <c r="D274" s="22"/>
      <c r="E274" s="20"/>
      <c r="F274" s="22"/>
      <c r="G274" s="22"/>
      <c r="H274" s="22"/>
      <c r="I274" s="23"/>
      <c r="J274" s="19"/>
      <c r="K274" s="19"/>
      <c r="L274" s="20"/>
      <c r="M274" s="20"/>
      <c r="N274" s="28"/>
    </row>
    <row r="275" spans="1:14">
      <c r="A275" s="24"/>
      <c r="B275" s="20"/>
      <c r="C275" s="22"/>
      <c r="D275" s="22"/>
      <c r="E275" s="20"/>
      <c r="F275" s="22"/>
      <c r="G275" s="22"/>
      <c r="H275" s="22"/>
      <c r="I275" s="23"/>
      <c r="J275" s="19"/>
      <c r="K275" s="19"/>
      <c r="L275" s="20"/>
      <c r="M275" s="20"/>
      <c r="N275" s="28"/>
    </row>
    <row r="276" spans="1:14">
      <c r="A276" s="11"/>
      <c r="B276" s="20"/>
      <c r="C276" s="5"/>
      <c r="D276" s="5"/>
      <c r="F276" s="5"/>
      <c r="G276" s="5"/>
      <c r="H276" s="5"/>
      <c r="I276" s="23"/>
      <c r="J276" s="19"/>
      <c r="K276" s="19"/>
      <c r="L276" s="20"/>
      <c r="M276" s="20"/>
      <c r="N276" s="28"/>
    </row>
    <row r="277" spans="1:14">
      <c r="A277" s="11"/>
      <c r="B277" s="20"/>
      <c r="C277" s="5"/>
      <c r="D277" s="5"/>
      <c r="F277" s="5"/>
      <c r="G277" s="5"/>
      <c r="H277" s="5"/>
      <c r="I277" s="23"/>
      <c r="J277" s="19"/>
      <c r="K277" s="19"/>
      <c r="L277" s="20"/>
      <c r="M277" s="20"/>
      <c r="N277" s="28"/>
    </row>
    <row r="278" spans="1:14">
      <c r="A278" s="11"/>
      <c r="B278" s="20"/>
      <c r="C278" s="5"/>
      <c r="D278" s="5"/>
      <c r="F278" s="5"/>
      <c r="G278" s="5"/>
      <c r="H278" s="5"/>
      <c r="I278" s="23"/>
      <c r="J278" s="19"/>
      <c r="K278" s="19"/>
      <c r="L278" s="20"/>
      <c r="M278" s="20"/>
      <c r="N278" s="28"/>
    </row>
    <row r="279" spans="1:14">
      <c r="A279" s="11"/>
      <c r="B279" s="20"/>
      <c r="C279" s="5"/>
      <c r="D279" s="5"/>
      <c r="F279" s="5"/>
      <c r="G279" s="5"/>
      <c r="H279" s="5"/>
      <c r="I279" s="23"/>
      <c r="J279" s="19"/>
      <c r="K279" s="19"/>
      <c r="L279" s="20"/>
      <c r="M279" s="20"/>
      <c r="N279" s="26"/>
    </row>
    <row r="280" spans="1:14">
      <c r="A280" s="11"/>
      <c r="B280" s="20"/>
      <c r="C280" s="5"/>
      <c r="D280" s="5"/>
      <c r="F280" s="5"/>
      <c r="G280" s="5"/>
      <c r="H280" s="5"/>
      <c r="I280" s="23"/>
      <c r="J280" s="19"/>
      <c r="K280" s="19"/>
      <c r="L280" s="20"/>
      <c r="M280" s="20"/>
      <c r="N280" s="26"/>
    </row>
    <row r="281" spans="1:14">
      <c r="A281" s="11"/>
      <c r="B281" s="20"/>
      <c r="C281" s="5"/>
      <c r="D281" s="5"/>
      <c r="F281" s="5"/>
      <c r="G281" s="5"/>
      <c r="H281" s="5"/>
      <c r="I281" s="23"/>
      <c r="J281" s="19"/>
      <c r="K281" s="19"/>
      <c r="L281" s="20"/>
      <c r="M281" s="20"/>
      <c r="N281" s="26"/>
    </row>
    <row r="282" spans="1:14">
      <c r="A282" s="11"/>
      <c r="B282" s="20"/>
      <c r="C282" s="5"/>
      <c r="D282" s="5"/>
      <c r="F282" s="5"/>
      <c r="G282" s="5"/>
      <c r="H282" s="5"/>
      <c r="I282" s="23"/>
      <c r="J282" s="19"/>
      <c r="K282" s="19"/>
      <c r="L282" s="20"/>
      <c r="M282" s="20"/>
      <c r="N282" s="26"/>
    </row>
    <row r="283" spans="1:14">
      <c r="A283" s="11"/>
      <c r="B283" s="20"/>
      <c r="C283" s="5"/>
      <c r="D283" s="5"/>
      <c r="F283" s="5"/>
      <c r="G283" s="5"/>
      <c r="H283" s="5"/>
      <c r="I283" s="23"/>
      <c r="J283" s="19"/>
      <c r="K283" s="19"/>
      <c r="L283" s="20"/>
      <c r="M283" s="20"/>
      <c r="N283" s="26"/>
    </row>
    <row r="284" spans="1:14">
      <c r="A284" s="11"/>
      <c r="B284" s="20"/>
      <c r="C284" s="5"/>
      <c r="D284" s="5"/>
      <c r="F284" s="5"/>
      <c r="G284" s="5"/>
      <c r="H284" s="5"/>
      <c r="I284" s="23"/>
      <c r="J284" s="19"/>
      <c r="K284" s="19"/>
      <c r="L284" s="20"/>
      <c r="M284" s="20"/>
      <c r="N284" s="26"/>
    </row>
    <row r="285" spans="1:14">
      <c r="A285" s="11"/>
      <c r="B285" s="20"/>
      <c r="C285" s="5"/>
      <c r="D285" s="5"/>
      <c r="F285" s="5"/>
      <c r="G285" s="5"/>
      <c r="H285" s="5"/>
      <c r="I285" s="23"/>
      <c r="J285" s="19"/>
      <c r="K285" s="19"/>
      <c r="L285" s="20"/>
      <c r="M285" s="20"/>
      <c r="N285" s="26"/>
    </row>
    <row r="286" spans="1:14">
      <c r="A286" s="11"/>
      <c r="B286" s="20"/>
      <c r="C286" s="5"/>
      <c r="D286" s="5"/>
      <c r="F286" s="5"/>
      <c r="G286" s="5"/>
      <c r="H286" s="5"/>
      <c r="I286" s="23"/>
      <c r="J286" s="19"/>
      <c r="K286" s="19"/>
      <c r="L286" s="20"/>
      <c r="M286" s="20"/>
      <c r="N286" s="26"/>
    </row>
    <row r="287" spans="1:14">
      <c r="A287" s="11"/>
      <c r="B287" s="20"/>
      <c r="C287" s="5"/>
      <c r="D287" s="5"/>
      <c r="F287" s="5"/>
      <c r="G287" s="5"/>
      <c r="H287" s="5"/>
      <c r="I287" s="23"/>
      <c r="J287" s="19"/>
      <c r="K287" s="19"/>
      <c r="L287" s="20"/>
      <c r="M287" s="20"/>
      <c r="N287" s="26"/>
    </row>
    <row r="288" spans="1:14">
      <c r="A288" s="11"/>
      <c r="B288" s="20"/>
      <c r="C288" s="5"/>
      <c r="D288" s="5"/>
      <c r="F288" s="5"/>
      <c r="G288" s="5"/>
      <c r="H288" s="5"/>
      <c r="I288" s="23"/>
      <c r="J288" s="19"/>
      <c r="K288" s="19"/>
      <c r="L288" s="20"/>
      <c r="M288" s="20"/>
      <c r="N288" s="26"/>
    </row>
    <row r="289" spans="1:14">
      <c r="A289" s="11"/>
      <c r="B289" s="20"/>
      <c r="C289" s="5"/>
      <c r="D289" s="5"/>
      <c r="F289" s="5"/>
      <c r="G289" s="5"/>
      <c r="H289" s="5"/>
      <c r="I289" s="23"/>
      <c r="J289" s="19"/>
      <c r="K289" s="19"/>
      <c r="L289" s="20"/>
      <c r="M289" s="20"/>
      <c r="N289" s="26"/>
    </row>
    <row r="290" spans="1:14">
      <c r="A290" s="11"/>
      <c r="B290" s="20"/>
      <c r="C290" s="5"/>
      <c r="D290" s="5"/>
      <c r="F290" s="5"/>
      <c r="G290" s="5"/>
      <c r="H290" s="5"/>
      <c r="I290" s="23"/>
      <c r="J290" s="19"/>
      <c r="K290" s="19"/>
      <c r="L290" s="20"/>
      <c r="M290" s="20"/>
      <c r="N290" s="26"/>
    </row>
    <row r="291" spans="1:14">
      <c r="A291" s="11"/>
      <c r="B291" s="20"/>
      <c r="C291" s="5"/>
      <c r="D291" s="5"/>
      <c r="F291" s="5"/>
      <c r="G291" s="5"/>
      <c r="H291" s="5"/>
      <c r="I291" s="23"/>
      <c r="J291" s="19"/>
      <c r="K291" s="19"/>
      <c r="L291" s="20"/>
      <c r="M291" s="20"/>
      <c r="N291" s="26"/>
    </row>
    <row r="292" spans="1:14">
      <c r="A292" s="11"/>
      <c r="B292" s="20"/>
      <c r="C292" s="5"/>
      <c r="D292" s="5"/>
      <c r="F292" s="5"/>
      <c r="G292" s="5"/>
      <c r="H292" s="5"/>
      <c r="I292" s="23"/>
      <c r="J292" s="19"/>
      <c r="K292" s="19"/>
      <c r="L292" s="20"/>
      <c r="M292" s="20"/>
      <c r="N292" s="26"/>
    </row>
    <row r="293" spans="1:14">
      <c r="A293" s="11"/>
      <c r="B293" s="20"/>
      <c r="C293" s="5"/>
      <c r="D293" s="5"/>
      <c r="F293" s="5"/>
      <c r="G293" s="5"/>
      <c r="H293" s="5"/>
      <c r="I293" s="23"/>
      <c r="J293" s="19"/>
      <c r="K293" s="19"/>
      <c r="L293" s="20"/>
      <c r="M293" s="20"/>
      <c r="N293" s="26"/>
    </row>
    <row r="294" spans="1:14">
      <c r="A294" s="11"/>
      <c r="B294" s="20"/>
      <c r="C294" s="5"/>
      <c r="D294" s="5"/>
      <c r="F294" s="5"/>
      <c r="G294" s="5"/>
      <c r="H294" s="5"/>
      <c r="I294" s="23"/>
      <c r="J294" s="19"/>
      <c r="K294" s="19"/>
      <c r="L294" s="20"/>
      <c r="M294" s="20"/>
      <c r="N294" s="26"/>
    </row>
    <row r="295" spans="1:14">
      <c r="A295" s="11"/>
      <c r="B295" s="20"/>
      <c r="C295" s="5"/>
      <c r="D295" s="5"/>
      <c r="F295" s="5"/>
      <c r="G295" s="5"/>
      <c r="H295" s="5"/>
      <c r="I295" s="23"/>
      <c r="J295" s="19"/>
      <c r="K295" s="19"/>
      <c r="L295" s="20"/>
      <c r="M295" s="20"/>
      <c r="N295" s="29"/>
    </row>
    <row r="296" spans="1:14">
      <c r="A296" s="11"/>
      <c r="B296" s="20"/>
      <c r="C296" s="5"/>
      <c r="D296" s="5"/>
      <c r="F296" s="5"/>
      <c r="G296" s="5"/>
      <c r="H296" s="5"/>
      <c r="I296" s="23"/>
      <c r="J296" s="19"/>
      <c r="K296" s="19"/>
      <c r="L296" s="20"/>
      <c r="M296" s="20"/>
      <c r="N296" s="29"/>
    </row>
    <row r="297" spans="1:14">
      <c r="A297" s="11"/>
      <c r="B297" s="20"/>
      <c r="C297" s="5"/>
      <c r="D297" s="5"/>
      <c r="F297" s="5"/>
      <c r="G297" s="5"/>
      <c r="H297" s="5"/>
      <c r="I297" s="23"/>
      <c r="J297" s="19"/>
      <c r="K297" s="19"/>
      <c r="L297" s="20"/>
      <c r="M297" s="20"/>
      <c r="N297" s="29"/>
    </row>
    <row r="298" spans="1:14">
      <c r="A298" s="11"/>
      <c r="B298" s="20"/>
      <c r="C298" s="5"/>
      <c r="D298" s="5"/>
      <c r="F298" s="5"/>
      <c r="G298" s="5"/>
      <c r="H298" s="5"/>
      <c r="I298" s="23"/>
      <c r="J298" s="19"/>
      <c r="K298" s="19"/>
      <c r="L298" s="20"/>
      <c r="M298" s="20"/>
      <c r="N298" s="29"/>
    </row>
    <row r="299" spans="1:14">
      <c r="A299" s="11"/>
      <c r="B299" s="20"/>
      <c r="C299" s="5"/>
      <c r="D299" s="5"/>
      <c r="F299" s="5"/>
      <c r="G299" s="5"/>
      <c r="H299" s="5"/>
      <c r="I299" s="23"/>
      <c r="J299" s="19"/>
      <c r="K299" s="19"/>
      <c r="L299" s="20"/>
      <c r="M299" s="20"/>
      <c r="N299" s="26"/>
    </row>
    <row r="300" spans="1:14">
      <c r="A300" s="11"/>
      <c r="B300" s="20"/>
      <c r="C300" s="5"/>
      <c r="D300" s="5"/>
      <c r="F300" s="5"/>
      <c r="G300" s="5"/>
      <c r="H300" s="5"/>
      <c r="I300" s="23"/>
      <c r="J300" s="19"/>
      <c r="K300" s="19"/>
      <c r="L300" s="20"/>
      <c r="M300" s="20"/>
      <c r="N300" s="26"/>
    </row>
    <row r="301" spans="1:14">
      <c r="A301" s="11"/>
      <c r="B301" s="20"/>
      <c r="C301" s="5"/>
      <c r="D301" s="5"/>
      <c r="F301" s="5"/>
      <c r="G301" s="5"/>
      <c r="H301" s="5"/>
      <c r="I301" s="23"/>
      <c r="J301" s="19"/>
      <c r="K301" s="19"/>
      <c r="L301" s="20"/>
      <c r="M301" s="20"/>
      <c r="N301" s="26"/>
    </row>
    <row r="302" spans="1:14">
      <c r="A302" s="11"/>
      <c r="B302" s="20"/>
      <c r="C302" s="5"/>
      <c r="D302" s="5"/>
      <c r="F302" s="5"/>
      <c r="G302" s="5"/>
      <c r="H302" s="5"/>
      <c r="I302" s="23"/>
      <c r="J302" s="19"/>
      <c r="K302" s="19"/>
      <c r="L302" s="20"/>
      <c r="M302" s="20"/>
      <c r="N302" s="26"/>
    </row>
    <row r="303" spans="1:14">
      <c r="A303" s="11"/>
      <c r="B303" s="20"/>
      <c r="C303" s="5"/>
      <c r="D303" s="5"/>
      <c r="F303" s="5"/>
      <c r="G303" s="5"/>
      <c r="H303" s="5"/>
      <c r="I303" s="23"/>
      <c r="J303" s="19"/>
      <c r="K303" s="19"/>
      <c r="L303" s="20"/>
      <c r="M303" s="20"/>
      <c r="N303" s="26"/>
    </row>
    <row r="304" spans="1:14">
      <c r="A304" s="11"/>
      <c r="B304" s="20"/>
      <c r="C304" s="5"/>
      <c r="D304" s="5"/>
      <c r="F304" s="5"/>
      <c r="G304" s="5"/>
      <c r="H304" s="5"/>
      <c r="I304" s="23"/>
      <c r="J304" s="19"/>
      <c r="K304" s="19"/>
      <c r="L304" s="20"/>
      <c r="M304" s="20"/>
      <c r="N304" s="26"/>
    </row>
    <row r="305" spans="1:14">
      <c r="A305" s="11"/>
      <c r="B305" s="20"/>
      <c r="C305" s="5"/>
      <c r="D305" s="5"/>
      <c r="F305" s="5"/>
      <c r="G305" s="5"/>
      <c r="H305" s="5"/>
      <c r="I305" s="23"/>
      <c r="J305" s="19"/>
      <c r="K305" s="19"/>
      <c r="L305" s="20"/>
      <c r="M305" s="20"/>
      <c r="N305" s="26"/>
    </row>
    <row r="306" spans="1:14">
      <c r="A306" s="11"/>
      <c r="B306" s="20"/>
      <c r="C306" s="5"/>
      <c r="D306" s="5"/>
      <c r="F306" s="5"/>
      <c r="G306" s="5"/>
      <c r="H306" s="5"/>
      <c r="I306" s="23"/>
      <c r="J306" s="19"/>
      <c r="K306" s="19"/>
      <c r="L306" s="20"/>
      <c r="M306" s="20"/>
      <c r="N306" s="26"/>
    </row>
    <row r="307" spans="1:14">
      <c r="A307" s="11"/>
      <c r="B307" s="20"/>
      <c r="C307" s="5"/>
      <c r="D307" s="5"/>
      <c r="F307" s="5"/>
      <c r="G307" s="5"/>
      <c r="H307" s="5"/>
      <c r="I307" s="23"/>
      <c r="J307" s="19"/>
      <c r="K307" s="19"/>
      <c r="L307" s="20"/>
      <c r="M307" s="20"/>
      <c r="N307" s="26"/>
    </row>
    <row r="308" spans="1:14">
      <c r="A308" s="11"/>
      <c r="B308" s="20"/>
      <c r="C308" s="5"/>
      <c r="D308" s="5"/>
      <c r="F308" s="5"/>
      <c r="G308" s="5"/>
      <c r="H308" s="5"/>
      <c r="I308" s="23"/>
      <c r="J308" s="19"/>
      <c r="K308" s="19"/>
      <c r="L308" s="20"/>
      <c r="M308" s="20"/>
      <c r="N308" s="26"/>
    </row>
    <row r="309" spans="1:14">
      <c r="A309" s="11"/>
      <c r="B309" s="20"/>
      <c r="C309" s="5"/>
      <c r="D309" s="5"/>
      <c r="F309" s="5"/>
      <c r="G309" s="5"/>
      <c r="H309" s="5"/>
      <c r="I309" s="23"/>
      <c r="J309" s="19"/>
      <c r="K309" s="19"/>
      <c r="L309" s="20"/>
      <c r="M309" s="20"/>
      <c r="N309" s="26"/>
    </row>
    <row r="310" spans="1:14">
      <c r="A310" s="11"/>
      <c r="B310" s="20"/>
      <c r="C310" s="5"/>
      <c r="D310" s="5"/>
      <c r="F310" s="5"/>
      <c r="G310" s="5"/>
      <c r="H310" s="5"/>
      <c r="I310" s="23"/>
      <c r="J310" s="19"/>
      <c r="K310" s="19"/>
      <c r="L310" s="20"/>
      <c r="M310" s="20"/>
      <c r="N310" s="30"/>
    </row>
    <row r="311" spans="1:14">
      <c r="A311" s="11"/>
      <c r="B311" s="20"/>
      <c r="C311" s="5"/>
      <c r="D311" s="5"/>
      <c r="F311" s="5"/>
      <c r="G311" s="5"/>
      <c r="H311" s="5"/>
      <c r="I311" s="23"/>
      <c r="J311" s="19"/>
      <c r="K311" s="19"/>
      <c r="L311" s="20"/>
      <c r="M311" s="20"/>
      <c r="N311" s="30"/>
    </row>
    <row r="312" spans="1:14">
      <c r="A312" s="11"/>
      <c r="B312" s="20"/>
      <c r="C312" s="5"/>
      <c r="D312" s="5"/>
      <c r="F312" s="5"/>
      <c r="G312" s="5"/>
      <c r="H312" s="5"/>
      <c r="I312" s="23"/>
      <c r="J312" s="19"/>
      <c r="K312" s="19"/>
      <c r="L312" s="20"/>
      <c r="M312" s="20"/>
      <c r="N312" s="30"/>
    </row>
    <row r="313" spans="1:14">
      <c r="A313" s="11"/>
      <c r="B313" s="20"/>
      <c r="C313" s="5"/>
      <c r="D313" s="5"/>
      <c r="F313" s="5"/>
      <c r="G313" s="5"/>
      <c r="H313" s="5"/>
      <c r="I313" s="23"/>
      <c r="J313" s="19"/>
      <c r="K313" s="19"/>
      <c r="L313" s="20"/>
      <c r="M313" s="20"/>
      <c r="N313" s="28"/>
    </row>
    <row r="314" spans="1:14">
      <c r="A314" s="11"/>
      <c r="B314" s="20"/>
      <c r="C314" s="5"/>
      <c r="D314" s="5"/>
      <c r="F314" s="5"/>
      <c r="G314" s="5"/>
      <c r="H314" s="5"/>
      <c r="I314" s="23"/>
      <c r="J314" s="19"/>
      <c r="K314" s="19"/>
      <c r="L314" s="20"/>
      <c r="M314" s="20"/>
      <c r="N314" s="28"/>
    </row>
    <row r="315" spans="1:14">
      <c r="A315" s="11"/>
      <c r="B315" s="20"/>
      <c r="C315" s="5"/>
      <c r="D315" s="5"/>
      <c r="F315" s="5"/>
      <c r="G315" s="5"/>
      <c r="H315" s="5"/>
      <c r="I315" s="23"/>
      <c r="J315" s="19"/>
      <c r="K315" s="19"/>
      <c r="L315" s="20"/>
      <c r="M315" s="20"/>
      <c r="N315" s="28"/>
    </row>
    <row r="316" spans="1:14">
      <c r="A316" s="11"/>
      <c r="B316" s="20"/>
      <c r="C316" s="5"/>
      <c r="D316" s="5"/>
      <c r="F316" s="5"/>
      <c r="G316" s="5"/>
      <c r="H316" s="5"/>
      <c r="I316" s="23"/>
      <c r="J316" s="19"/>
      <c r="K316" s="19"/>
      <c r="L316" s="20"/>
      <c r="M316" s="20"/>
      <c r="N316" s="28"/>
    </row>
    <row r="317" spans="1:14">
      <c r="A317" s="11"/>
      <c r="B317" s="20"/>
      <c r="C317" s="5"/>
      <c r="D317" s="5"/>
      <c r="F317" s="5"/>
      <c r="G317" s="5"/>
      <c r="H317" s="5"/>
      <c r="I317" s="23"/>
      <c r="J317" s="19"/>
      <c r="K317" s="19"/>
      <c r="L317" s="20"/>
      <c r="M317" s="20"/>
      <c r="N317" s="28"/>
    </row>
    <row r="318" spans="1:14">
      <c r="A318" s="11"/>
      <c r="B318" s="20"/>
      <c r="C318" s="5"/>
      <c r="D318" s="5"/>
      <c r="F318" s="5"/>
      <c r="G318" s="5"/>
      <c r="H318" s="5"/>
      <c r="I318" s="23"/>
      <c r="J318" s="19"/>
      <c r="K318" s="19"/>
      <c r="L318" s="20"/>
      <c r="M318" s="20"/>
      <c r="N318" s="28"/>
    </row>
    <row r="319" spans="1:14">
      <c r="A319" s="11"/>
      <c r="B319" s="20"/>
      <c r="C319" s="5"/>
      <c r="D319" s="5"/>
      <c r="F319" s="5"/>
      <c r="G319" s="5"/>
      <c r="H319" s="5"/>
      <c r="I319" s="23"/>
      <c r="J319" s="19"/>
      <c r="K319" s="19"/>
      <c r="L319" s="20"/>
      <c r="M319" s="20"/>
      <c r="N319" s="28"/>
    </row>
    <row r="320" spans="1:14">
      <c r="A320" s="11"/>
      <c r="B320" s="20"/>
      <c r="C320" s="5"/>
      <c r="D320" s="5"/>
      <c r="F320" s="5"/>
      <c r="G320" s="5"/>
      <c r="H320" s="5"/>
      <c r="I320" s="23"/>
      <c r="J320" s="19"/>
      <c r="K320" s="19"/>
      <c r="L320" s="20"/>
      <c r="M320" s="20"/>
      <c r="N320" s="28"/>
    </row>
    <row r="321" spans="1:14">
      <c r="A321" s="11"/>
      <c r="B321" s="20"/>
      <c r="C321" s="5"/>
      <c r="D321" s="5"/>
      <c r="F321" s="5"/>
      <c r="G321" s="5"/>
      <c r="H321" s="5"/>
      <c r="I321" s="23"/>
      <c r="J321" s="19"/>
      <c r="K321" s="19"/>
      <c r="L321" s="20"/>
      <c r="M321" s="20"/>
      <c r="N321" s="30"/>
    </row>
    <row r="322" spans="1:14">
      <c r="A322" s="11"/>
      <c r="B322" s="20"/>
      <c r="C322" s="5"/>
      <c r="D322" s="5"/>
      <c r="F322" s="5"/>
      <c r="G322" s="5"/>
      <c r="H322" s="5"/>
      <c r="I322" s="23"/>
      <c r="J322" s="19"/>
      <c r="K322" s="19"/>
      <c r="L322" s="20"/>
      <c r="M322" s="20"/>
      <c r="N322" s="30"/>
    </row>
    <row r="323" spans="1:14">
      <c r="B323" s="20"/>
      <c r="C323" s="5"/>
      <c r="D323" s="5"/>
      <c r="F323" s="5"/>
      <c r="G323" s="5"/>
      <c r="H323" s="5"/>
      <c r="I323" s="23"/>
      <c r="J323" s="19"/>
      <c r="K323" s="19"/>
      <c r="L323" s="20"/>
      <c r="M323" s="20"/>
      <c r="N323" s="30"/>
    </row>
    <row r="324" spans="1:14">
      <c r="B324" s="20"/>
      <c r="C324" s="5"/>
      <c r="D324" s="5"/>
      <c r="F324" s="5"/>
      <c r="G324" s="5"/>
      <c r="H324" s="5"/>
      <c r="I324" s="23"/>
      <c r="J324" s="19"/>
      <c r="K324" s="19"/>
      <c r="L324" s="20"/>
      <c r="M324" s="20"/>
      <c r="N324" s="30"/>
    </row>
    <row r="325" spans="1:14">
      <c r="B325" s="20"/>
      <c r="C325" s="5"/>
      <c r="D325" s="5"/>
      <c r="F325" s="5"/>
      <c r="G325" s="5"/>
      <c r="H325" s="5"/>
      <c r="I325" s="23"/>
      <c r="J325" s="19"/>
      <c r="K325" s="19"/>
      <c r="L325" s="20"/>
      <c r="M325" s="20"/>
      <c r="N325" s="30"/>
    </row>
    <row r="326" spans="1:14">
      <c r="B326" s="20"/>
      <c r="C326" s="5"/>
      <c r="D326" s="5"/>
      <c r="F326" s="5"/>
      <c r="G326" s="5"/>
      <c r="H326" s="5"/>
      <c r="I326" s="23"/>
      <c r="J326" s="19"/>
      <c r="K326" s="19"/>
      <c r="L326" s="20"/>
      <c r="M326" s="20"/>
      <c r="N326" s="30"/>
    </row>
    <row r="327" spans="1:14">
      <c r="B327" s="20"/>
      <c r="C327" s="5"/>
      <c r="D327" s="5"/>
      <c r="F327" s="5"/>
      <c r="G327" s="5"/>
      <c r="H327" s="5"/>
      <c r="I327" s="23"/>
      <c r="J327" s="19"/>
      <c r="K327" s="19"/>
      <c r="L327" s="20"/>
      <c r="M327" s="20"/>
      <c r="N327" s="30"/>
    </row>
    <row r="328" spans="1:14">
      <c r="B328" s="20"/>
      <c r="C328" s="5"/>
      <c r="D328" s="5"/>
      <c r="F328" s="5"/>
      <c r="G328" s="5"/>
      <c r="H328" s="5"/>
      <c r="I328" s="23"/>
      <c r="J328" s="19"/>
      <c r="K328" s="19"/>
      <c r="L328" s="20"/>
      <c r="M328" s="20"/>
      <c r="N328" s="30"/>
    </row>
    <row r="329" spans="1:14">
      <c r="B329" s="20"/>
      <c r="C329" s="5"/>
      <c r="D329" s="5"/>
      <c r="F329" s="5"/>
      <c r="G329" s="5"/>
      <c r="H329" s="5"/>
      <c r="I329" s="23"/>
      <c r="J329" s="19"/>
      <c r="K329" s="19"/>
      <c r="L329" s="20"/>
      <c r="M329" s="20"/>
      <c r="N329" s="30"/>
    </row>
    <row r="330" spans="1:14">
      <c r="B330" s="20"/>
      <c r="C330" s="5"/>
      <c r="D330" s="5"/>
      <c r="F330" s="5"/>
      <c r="G330" s="5"/>
      <c r="H330" s="5"/>
      <c r="I330" s="23"/>
      <c r="J330" s="19"/>
      <c r="K330" s="19"/>
      <c r="L330" s="20"/>
      <c r="M330" s="20"/>
      <c r="N330" s="30"/>
    </row>
    <row r="331" spans="1:14">
      <c r="B331" s="20"/>
      <c r="C331" s="5"/>
      <c r="D331" s="5"/>
      <c r="F331" s="5"/>
      <c r="G331" s="5"/>
      <c r="H331" s="5"/>
      <c r="I331" s="23"/>
      <c r="J331" s="19"/>
      <c r="K331" s="19"/>
      <c r="L331" s="20"/>
      <c r="M331" s="20"/>
      <c r="N331" s="30"/>
    </row>
    <row r="332" spans="1:14">
      <c r="B332" s="20"/>
      <c r="C332" s="5"/>
      <c r="D332" s="5"/>
      <c r="F332" s="5"/>
      <c r="G332" s="5"/>
      <c r="H332" s="5"/>
      <c r="I332" s="23"/>
      <c r="J332" s="19"/>
      <c r="K332" s="19"/>
      <c r="L332" s="20"/>
      <c r="M332" s="20"/>
      <c r="N332" s="30"/>
    </row>
    <row r="333" spans="1:14">
      <c r="B333" s="20"/>
      <c r="C333" s="5"/>
      <c r="D333" s="5"/>
      <c r="F333" s="5"/>
      <c r="G333" s="5"/>
      <c r="H333" s="5"/>
      <c r="I333" s="23"/>
      <c r="J333" s="19"/>
      <c r="K333" s="19"/>
      <c r="L333" s="20"/>
      <c r="M333" s="20"/>
      <c r="N333" s="30"/>
    </row>
    <row r="334" spans="1:14">
      <c r="B334" s="20"/>
      <c r="C334" s="5"/>
      <c r="D334" s="5"/>
      <c r="F334" s="5"/>
      <c r="G334" s="5"/>
      <c r="H334" s="5"/>
      <c r="I334" s="23"/>
      <c r="J334" s="19"/>
      <c r="K334" s="19"/>
      <c r="L334" s="20"/>
      <c r="M334" s="20"/>
      <c r="N334" s="26"/>
    </row>
    <row r="335" spans="1:14">
      <c r="B335" s="20"/>
      <c r="C335" s="5"/>
      <c r="D335" s="5"/>
      <c r="F335" s="5"/>
      <c r="G335" s="5"/>
      <c r="H335" s="5"/>
      <c r="I335" s="23"/>
      <c r="J335" s="19"/>
      <c r="K335" s="19"/>
      <c r="L335" s="20"/>
      <c r="M335" s="20"/>
      <c r="N335" s="26"/>
    </row>
    <row r="336" spans="1:14">
      <c r="B336" s="20"/>
      <c r="C336" s="5"/>
      <c r="D336" s="5"/>
      <c r="F336" s="5"/>
      <c r="G336" s="5"/>
      <c r="H336" s="5"/>
      <c r="I336" s="23"/>
      <c r="J336" s="19"/>
      <c r="K336" s="19"/>
      <c r="L336" s="20"/>
      <c r="M336" s="20"/>
      <c r="N336" s="26"/>
    </row>
    <row r="337" spans="2:14">
      <c r="B337" s="20"/>
      <c r="C337" s="5"/>
      <c r="D337" s="5"/>
      <c r="F337" s="5"/>
      <c r="G337" s="5"/>
      <c r="H337" s="5"/>
      <c r="I337" s="23"/>
      <c r="J337" s="19"/>
      <c r="K337" s="19"/>
      <c r="L337" s="20"/>
      <c r="M337" s="20"/>
      <c r="N337" s="26"/>
    </row>
    <row r="338" spans="2:14">
      <c r="C338" s="5"/>
      <c r="D338" s="5"/>
      <c r="F338" s="5"/>
      <c r="G338" s="5"/>
      <c r="H338" s="5"/>
      <c r="I338" s="18"/>
      <c r="J338" s="19"/>
      <c r="K338" s="19"/>
      <c r="L338" s="20"/>
      <c r="M338" s="20"/>
      <c r="N338" s="20"/>
    </row>
    <row r="339" spans="2:14">
      <c r="C339" s="5"/>
      <c r="D339" s="5"/>
      <c r="F339" s="5"/>
      <c r="G339" s="5"/>
      <c r="H339" s="5"/>
      <c r="I339" s="18"/>
      <c r="J339" s="19"/>
      <c r="K339" s="19"/>
      <c r="L339" s="20"/>
      <c r="M339" s="20"/>
      <c r="N339" s="20"/>
    </row>
    <row r="340" spans="2:14">
      <c r="C340" s="5"/>
      <c r="D340" s="5"/>
      <c r="F340" s="5"/>
      <c r="G340" s="5"/>
      <c r="H340" s="5"/>
      <c r="I340" s="18"/>
      <c r="J340" s="19"/>
      <c r="K340" s="19"/>
      <c r="L340" s="20"/>
      <c r="M340" s="20"/>
      <c r="N340" s="20"/>
    </row>
    <row r="341" spans="2:14">
      <c r="C341" s="5"/>
      <c r="D341" s="5"/>
      <c r="F341" s="5"/>
      <c r="G341" s="5"/>
      <c r="H341" s="5"/>
      <c r="I341" s="18"/>
      <c r="J341" s="19"/>
      <c r="K341" s="19"/>
      <c r="L341" s="20"/>
      <c r="M341" s="20"/>
      <c r="N341" s="20"/>
    </row>
    <row r="342" spans="2:14">
      <c r="C342" s="5"/>
      <c r="D342" s="5"/>
      <c r="F342" s="5"/>
      <c r="G342" s="5"/>
      <c r="H342" s="5"/>
      <c r="I342" s="18"/>
      <c r="J342" s="19"/>
      <c r="K342" s="19"/>
      <c r="L342" s="20"/>
      <c r="M342" s="20"/>
      <c r="N342" s="20"/>
    </row>
    <row r="343" spans="2:14">
      <c r="C343" s="5"/>
      <c r="D343" s="5"/>
      <c r="F343" s="5"/>
      <c r="G343" s="5"/>
      <c r="H343" s="5"/>
      <c r="I343" s="18"/>
      <c r="J343" s="19"/>
      <c r="K343" s="19"/>
      <c r="L343" s="20"/>
      <c r="M343" s="20"/>
      <c r="N343" s="20"/>
    </row>
    <row r="344" spans="2:14">
      <c r="C344" s="5"/>
      <c r="D344" s="5"/>
      <c r="F344" s="5"/>
      <c r="G344" s="5"/>
      <c r="H344" s="5"/>
      <c r="I344" s="18"/>
      <c r="J344" s="19"/>
      <c r="K344" s="19"/>
      <c r="L344" s="20"/>
      <c r="M344" s="20"/>
      <c r="N344" s="20"/>
    </row>
    <row r="345" spans="2:14">
      <c r="C345" s="5"/>
      <c r="D345" s="5"/>
      <c r="F345" s="5"/>
      <c r="G345" s="5"/>
      <c r="H345" s="5"/>
      <c r="I345" s="18"/>
      <c r="J345" s="19"/>
      <c r="K345" s="19"/>
      <c r="L345" s="20"/>
      <c r="M345" s="20"/>
      <c r="N345" s="20"/>
    </row>
    <row r="346" spans="2:14">
      <c r="C346" s="5"/>
      <c r="D346" s="5"/>
      <c r="F346" s="5"/>
      <c r="G346" s="5"/>
      <c r="H346" s="5"/>
      <c r="I346" s="18"/>
      <c r="J346" s="19"/>
      <c r="K346" s="19"/>
      <c r="L346" s="20"/>
      <c r="M346" s="20"/>
      <c r="N346" s="20"/>
    </row>
    <row r="347" spans="2:14">
      <c r="C347" s="5"/>
      <c r="D347" s="5"/>
      <c r="F347" s="5"/>
      <c r="G347" s="5"/>
      <c r="H347" s="5"/>
      <c r="I347" s="18"/>
      <c r="J347" s="19"/>
      <c r="K347" s="19"/>
      <c r="L347" s="20"/>
      <c r="M347" s="20"/>
      <c r="N347" s="20"/>
    </row>
    <row r="348" spans="2:14">
      <c r="C348" s="5"/>
      <c r="D348" s="5"/>
      <c r="F348" s="5"/>
      <c r="G348" s="5"/>
      <c r="H348" s="5"/>
      <c r="I348" s="18"/>
      <c r="J348" s="19"/>
      <c r="K348" s="19"/>
      <c r="L348" s="20"/>
      <c r="M348" s="20"/>
      <c r="N348" s="20"/>
    </row>
    <row r="349" spans="2:14">
      <c r="C349" s="5"/>
      <c r="D349" s="5"/>
      <c r="F349" s="5"/>
      <c r="G349" s="5"/>
      <c r="H349" s="5"/>
      <c r="I349" s="18"/>
      <c r="J349" s="19"/>
      <c r="K349" s="19"/>
      <c r="L349" s="20"/>
      <c r="M349" s="20"/>
      <c r="N349" s="20"/>
    </row>
    <row r="350" spans="2:14">
      <c r="C350" s="5"/>
      <c r="D350" s="5"/>
      <c r="F350" s="5"/>
      <c r="G350" s="5"/>
      <c r="H350" s="5"/>
      <c r="I350" s="18"/>
      <c r="J350" s="19"/>
      <c r="K350" s="19"/>
      <c r="L350" s="20"/>
      <c r="M350" s="20"/>
      <c r="N350" s="20"/>
    </row>
    <row r="351" spans="2:14">
      <c r="C351" s="5"/>
      <c r="D351" s="5"/>
      <c r="F351" s="5"/>
      <c r="G351" s="5"/>
      <c r="H351" s="5"/>
      <c r="I351" s="18"/>
      <c r="J351" s="19"/>
      <c r="K351" s="19"/>
      <c r="L351" s="20"/>
      <c r="M351" s="20"/>
      <c r="N351" s="20"/>
    </row>
    <row r="352" spans="2:14">
      <c r="C352" s="5"/>
      <c r="D352" s="5"/>
      <c r="F352" s="5"/>
      <c r="G352" s="5"/>
      <c r="H352" s="5"/>
      <c r="I352" s="18"/>
      <c r="J352" s="19"/>
      <c r="K352" s="19"/>
      <c r="L352" s="20"/>
      <c r="M352" s="20"/>
      <c r="N352" s="20"/>
    </row>
    <row r="353" spans="3:14">
      <c r="C353" s="5"/>
      <c r="D353" s="5"/>
      <c r="F353" s="5"/>
      <c r="G353" s="5"/>
      <c r="H353" s="5"/>
      <c r="I353" s="18"/>
      <c r="J353" s="19"/>
      <c r="K353" s="19"/>
      <c r="L353" s="20"/>
      <c r="M353" s="20"/>
      <c r="N353" s="20"/>
    </row>
    <row r="354" spans="3:14">
      <c r="C354" s="5"/>
      <c r="D354" s="5"/>
      <c r="F354" s="5"/>
      <c r="G354" s="5"/>
      <c r="H354" s="5"/>
      <c r="I354" s="18"/>
      <c r="J354" s="19"/>
      <c r="K354" s="19"/>
      <c r="L354" s="20"/>
      <c r="M354" s="20"/>
      <c r="N354" s="20"/>
    </row>
    <row r="355" spans="3:14">
      <c r="C355" s="5"/>
      <c r="D355" s="5"/>
      <c r="F355" s="5"/>
      <c r="G355" s="5"/>
      <c r="H355" s="5"/>
      <c r="I355" s="18"/>
      <c r="J355" s="19"/>
      <c r="K355" s="19"/>
      <c r="L355" s="20"/>
      <c r="M355" s="20"/>
      <c r="N355" s="20"/>
    </row>
    <row r="356" spans="3:14">
      <c r="C356" s="5"/>
      <c r="D356" s="5"/>
      <c r="F356" s="5"/>
      <c r="G356" s="5"/>
      <c r="H356" s="5"/>
      <c r="I356" s="18"/>
      <c r="J356" s="19"/>
      <c r="K356" s="19"/>
      <c r="L356" s="20"/>
      <c r="M356" s="20"/>
      <c r="N356" s="20"/>
    </row>
    <row r="357" spans="3:14">
      <c r="C357" s="5"/>
      <c r="D357" s="5"/>
      <c r="F357" s="5"/>
      <c r="G357" s="5"/>
      <c r="H357" s="5"/>
      <c r="I357" s="18"/>
      <c r="J357" s="19"/>
      <c r="K357" s="19"/>
      <c r="L357" s="20"/>
      <c r="M357" s="20"/>
      <c r="N357" s="20"/>
    </row>
    <row r="358" spans="3:14">
      <c r="C358" s="5"/>
      <c r="D358" s="5"/>
      <c r="F358" s="5"/>
      <c r="G358" s="5"/>
      <c r="H358" s="5"/>
      <c r="I358" s="18"/>
      <c r="J358" s="19"/>
      <c r="K358" s="19"/>
      <c r="L358" s="20"/>
      <c r="M358" s="20"/>
      <c r="N358" s="20"/>
    </row>
    <row r="359" spans="3:14">
      <c r="C359" s="5"/>
      <c r="D359" s="5"/>
      <c r="F359" s="5"/>
      <c r="G359" s="5"/>
      <c r="H359" s="5"/>
      <c r="I359" s="18"/>
      <c r="J359" s="19"/>
      <c r="K359" s="19"/>
      <c r="L359" s="20"/>
      <c r="M359" s="20"/>
      <c r="N359" s="20"/>
    </row>
    <row r="360" spans="3:14">
      <c r="C360" s="5"/>
      <c r="D360" s="5"/>
      <c r="F360" s="5"/>
      <c r="G360" s="5"/>
      <c r="H360" s="5"/>
      <c r="I360" s="18"/>
      <c r="J360" s="19"/>
      <c r="K360" s="19"/>
      <c r="L360" s="20"/>
      <c r="M360" s="20"/>
      <c r="N360" s="20"/>
    </row>
    <row r="361" spans="3:14">
      <c r="C361" s="5"/>
      <c r="D361" s="5"/>
      <c r="F361" s="5"/>
      <c r="G361" s="5"/>
      <c r="H361" s="5"/>
      <c r="I361" s="18"/>
      <c r="J361" s="19"/>
      <c r="K361" s="19"/>
      <c r="L361" s="20"/>
      <c r="M361" s="20"/>
      <c r="N361" s="20"/>
    </row>
    <row r="362" spans="3:14">
      <c r="C362" s="5"/>
      <c r="D362" s="5"/>
      <c r="F362" s="5"/>
      <c r="G362" s="5"/>
      <c r="H362" s="5"/>
      <c r="I362" s="18"/>
      <c r="J362" s="19"/>
      <c r="K362" s="19"/>
      <c r="L362" s="20"/>
      <c r="M362" s="20"/>
      <c r="N362" s="20"/>
    </row>
    <row r="363" spans="3:14">
      <c r="C363" s="5"/>
      <c r="D363" s="5"/>
      <c r="F363" s="5"/>
      <c r="G363" s="5"/>
      <c r="H363" s="5"/>
      <c r="I363" s="18"/>
      <c r="J363" s="19"/>
      <c r="K363" s="19"/>
      <c r="L363" s="20"/>
      <c r="M363" s="20"/>
      <c r="N363" s="20"/>
    </row>
    <row r="364" spans="3:14">
      <c r="C364" s="5"/>
      <c r="D364" s="5"/>
      <c r="F364" s="5"/>
      <c r="G364" s="5"/>
      <c r="H364" s="5"/>
      <c r="I364" s="18"/>
      <c r="J364" s="19"/>
      <c r="K364" s="19"/>
      <c r="L364" s="20"/>
      <c r="M364" s="20"/>
      <c r="N364" s="20"/>
    </row>
    <row r="365" spans="3:14">
      <c r="C365" s="5"/>
      <c r="D365" s="5"/>
      <c r="F365" s="5"/>
      <c r="G365" s="5"/>
      <c r="H365" s="5"/>
      <c r="I365" s="18"/>
      <c r="J365" s="19"/>
      <c r="K365" s="19"/>
      <c r="L365" s="20"/>
      <c r="M365" s="20"/>
      <c r="N365" s="20"/>
    </row>
    <row r="366" spans="3:14">
      <c r="C366" s="5"/>
      <c r="D366" s="5"/>
      <c r="F366" s="5"/>
      <c r="G366" s="5"/>
      <c r="H366" s="5"/>
      <c r="I366" s="18"/>
      <c r="J366" s="19"/>
      <c r="K366" s="19"/>
      <c r="L366" s="20"/>
      <c r="M366" s="20"/>
      <c r="N366" s="20"/>
    </row>
    <row r="367" spans="3:14">
      <c r="C367" s="5"/>
      <c r="D367" s="5"/>
      <c r="F367" s="5"/>
      <c r="G367" s="5"/>
      <c r="H367" s="5"/>
      <c r="I367" s="18"/>
      <c r="J367" s="19"/>
      <c r="K367" s="19"/>
      <c r="L367" s="20"/>
      <c r="M367" s="20"/>
      <c r="N367" s="20"/>
    </row>
    <row r="368" spans="3:14">
      <c r="C368" s="5"/>
      <c r="D368" s="5"/>
      <c r="F368" s="5"/>
      <c r="G368" s="5"/>
      <c r="H368" s="5"/>
      <c r="I368" s="18"/>
      <c r="J368" s="19"/>
      <c r="K368" s="19"/>
      <c r="L368" s="20"/>
      <c r="M368" s="20"/>
      <c r="N368" s="20"/>
    </row>
    <row r="369" spans="3:14">
      <c r="C369" s="5"/>
      <c r="D369" s="5"/>
      <c r="F369" s="5"/>
      <c r="G369" s="5"/>
      <c r="H369" s="5"/>
      <c r="I369" s="18"/>
      <c r="J369" s="19"/>
      <c r="K369" s="19"/>
      <c r="L369" s="20"/>
      <c r="M369" s="20"/>
      <c r="N369" s="20"/>
    </row>
    <row r="370" spans="3:14">
      <c r="C370" s="5"/>
      <c r="D370" s="5"/>
      <c r="F370" s="5"/>
      <c r="G370" s="5"/>
      <c r="H370" s="5"/>
      <c r="I370" s="18"/>
      <c r="J370" s="19"/>
      <c r="K370" s="19"/>
      <c r="L370" s="20"/>
      <c r="M370" s="20"/>
      <c r="N370" s="20"/>
    </row>
    <row r="371" spans="3:14">
      <c r="C371" s="5"/>
      <c r="D371" s="5"/>
      <c r="F371" s="5"/>
      <c r="G371" s="5"/>
      <c r="H371" s="5"/>
      <c r="I371" s="18"/>
      <c r="J371" s="19"/>
      <c r="K371" s="19"/>
      <c r="L371" s="20"/>
      <c r="M371" s="20"/>
      <c r="N371" s="20"/>
    </row>
    <row r="372" spans="3:14">
      <c r="C372" s="5"/>
      <c r="D372" s="5"/>
      <c r="F372" s="5"/>
      <c r="G372" s="5"/>
      <c r="H372" s="5"/>
      <c r="I372" s="18"/>
      <c r="J372" s="19"/>
      <c r="K372" s="19"/>
      <c r="L372" s="20"/>
      <c r="M372" s="20"/>
      <c r="N372" s="20"/>
    </row>
    <row r="373" spans="3:14">
      <c r="C373" s="5"/>
      <c r="D373" s="5"/>
      <c r="F373" s="5"/>
      <c r="G373" s="5"/>
      <c r="H373" s="5"/>
      <c r="I373" s="18"/>
      <c r="J373" s="19"/>
      <c r="K373" s="19"/>
      <c r="L373" s="20"/>
      <c r="M373" s="20"/>
      <c r="N373" s="20"/>
    </row>
    <row r="374" spans="3:14">
      <c r="C374" s="5"/>
      <c r="D374" s="5"/>
      <c r="F374" s="5"/>
      <c r="G374" s="5"/>
      <c r="H374" s="5"/>
      <c r="I374" s="18"/>
      <c r="J374" s="19"/>
      <c r="K374" s="19"/>
      <c r="L374" s="20"/>
      <c r="M374" s="20"/>
      <c r="N374" s="20"/>
    </row>
    <row r="375" spans="3:14">
      <c r="C375" s="5"/>
      <c r="D375" s="5"/>
      <c r="F375" s="5"/>
      <c r="G375" s="5"/>
      <c r="H375" s="5"/>
      <c r="I375" s="18"/>
      <c r="J375" s="19"/>
      <c r="K375" s="19"/>
      <c r="L375" s="20"/>
      <c r="M375" s="20"/>
      <c r="N375" s="20"/>
    </row>
    <row r="376" spans="3:14">
      <c r="C376" s="5"/>
      <c r="D376" s="5"/>
      <c r="F376" s="5"/>
      <c r="G376" s="5"/>
      <c r="H376" s="5"/>
      <c r="I376" s="18"/>
      <c r="J376" s="19"/>
      <c r="K376" s="19"/>
      <c r="L376" s="20"/>
      <c r="M376" s="20"/>
      <c r="N376" s="20"/>
    </row>
    <row r="377" spans="3:14">
      <c r="C377" s="5"/>
      <c r="D377" s="5"/>
      <c r="F377" s="5"/>
      <c r="G377" s="5"/>
      <c r="H377" s="5"/>
      <c r="I377" s="18"/>
      <c r="J377" s="19"/>
      <c r="K377" s="19"/>
      <c r="L377" s="20"/>
      <c r="M377" s="20"/>
      <c r="N377" s="20"/>
    </row>
    <row r="378" spans="3:14">
      <c r="C378" s="5"/>
      <c r="D378" s="5"/>
      <c r="F378" s="5"/>
      <c r="G378" s="5"/>
      <c r="H378" s="5"/>
      <c r="I378" s="18"/>
      <c r="J378" s="19"/>
      <c r="K378" s="19"/>
      <c r="L378" s="20"/>
      <c r="M378" s="20"/>
      <c r="N378" s="20"/>
    </row>
    <row r="379" spans="3:14">
      <c r="C379" s="5"/>
      <c r="D379" s="5"/>
      <c r="F379" s="5"/>
      <c r="G379" s="5"/>
      <c r="H379" s="5"/>
      <c r="I379" s="18"/>
      <c r="J379" s="19"/>
      <c r="K379" s="19"/>
      <c r="L379" s="20"/>
      <c r="M379" s="20"/>
      <c r="N379" s="20"/>
    </row>
    <row r="380" spans="3:14">
      <c r="C380" s="5"/>
      <c r="D380" s="5"/>
      <c r="F380" s="5"/>
      <c r="G380" s="5"/>
      <c r="H380" s="5"/>
      <c r="I380" s="18"/>
      <c r="J380" s="19"/>
      <c r="K380" s="19"/>
      <c r="L380" s="20"/>
      <c r="M380" s="20"/>
      <c r="N380" s="20"/>
    </row>
    <row r="381" spans="3:14">
      <c r="C381" s="5"/>
      <c r="D381" s="5"/>
      <c r="F381" s="5"/>
      <c r="G381" s="5"/>
      <c r="H381" s="5"/>
      <c r="I381" s="18"/>
      <c r="J381" s="19"/>
      <c r="K381" s="19"/>
      <c r="L381" s="20"/>
      <c r="M381" s="20"/>
      <c r="N381" s="20"/>
    </row>
    <row r="382" spans="3:14">
      <c r="C382" s="5"/>
      <c r="D382" s="5"/>
      <c r="F382" s="5"/>
      <c r="G382" s="5"/>
      <c r="H382" s="5"/>
      <c r="I382" s="18"/>
      <c r="J382" s="19"/>
      <c r="K382" s="19"/>
      <c r="L382" s="20"/>
      <c r="M382" s="20"/>
      <c r="N382" s="20"/>
    </row>
    <row r="383" spans="3:14">
      <c r="C383" s="5"/>
      <c r="D383" s="5"/>
      <c r="F383" s="5"/>
      <c r="G383" s="5"/>
      <c r="H383" s="5"/>
      <c r="I383" s="18"/>
      <c r="J383" s="19"/>
      <c r="K383" s="19"/>
      <c r="L383" s="20"/>
      <c r="M383" s="20"/>
      <c r="N383" s="20"/>
    </row>
    <row r="384" spans="3:14">
      <c r="C384" s="5"/>
      <c r="D384" s="5"/>
      <c r="F384" s="5"/>
      <c r="G384" s="5"/>
      <c r="H384" s="5"/>
      <c r="I384" s="18"/>
      <c r="J384" s="19"/>
      <c r="K384" s="19"/>
      <c r="L384" s="20"/>
      <c r="M384" s="20"/>
      <c r="N384" s="20"/>
    </row>
    <row r="385" spans="3:14">
      <c r="C385" s="5"/>
      <c r="D385" s="5"/>
      <c r="F385" s="5"/>
      <c r="G385" s="5"/>
      <c r="H385" s="5"/>
      <c r="I385" s="18"/>
      <c r="J385" s="19"/>
      <c r="K385" s="19"/>
      <c r="L385" s="20"/>
      <c r="M385" s="20"/>
      <c r="N385" s="20"/>
    </row>
    <row r="386" spans="3:14">
      <c r="C386" s="5"/>
      <c r="D386" s="5"/>
      <c r="F386" s="5"/>
      <c r="G386" s="5"/>
      <c r="H386" s="5"/>
      <c r="I386" s="18"/>
      <c r="J386" s="19"/>
      <c r="K386" s="19"/>
      <c r="L386" s="20"/>
      <c r="M386" s="20"/>
      <c r="N386" s="20"/>
    </row>
    <row r="387" spans="3:14">
      <c r="C387" s="5"/>
      <c r="D387" s="5"/>
      <c r="F387" s="5"/>
      <c r="G387" s="5"/>
      <c r="H387" s="5"/>
      <c r="I387" s="18"/>
      <c r="J387" s="19"/>
      <c r="K387" s="19"/>
      <c r="L387" s="20"/>
      <c r="M387" s="20"/>
      <c r="N387" s="20"/>
    </row>
    <row r="388" spans="3:14">
      <c r="C388" s="5"/>
      <c r="D388" s="5"/>
      <c r="F388" s="5"/>
      <c r="G388" s="5"/>
      <c r="H388" s="5"/>
      <c r="I388" s="18"/>
      <c r="J388" s="19"/>
      <c r="K388" s="19"/>
      <c r="L388" s="20"/>
      <c r="M388" s="20"/>
      <c r="N388" s="20"/>
    </row>
    <row r="389" spans="3:14">
      <c r="C389" s="5"/>
      <c r="D389" s="5"/>
      <c r="F389" s="5"/>
      <c r="G389" s="5"/>
      <c r="H389" s="5"/>
      <c r="I389" s="18"/>
      <c r="J389" s="19"/>
      <c r="K389" s="19"/>
      <c r="L389" s="20"/>
      <c r="M389" s="20"/>
      <c r="N389" s="20"/>
    </row>
    <row r="390" spans="3:14">
      <c r="C390" s="5"/>
      <c r="D390" s="5"/>
      <c r="F390" s="5"/>
      <c r="G390" s="5"/>
      <c r="H390" s="5"/>
      <c r="I390" s="18"/>
      <c r="J390" s="19"/>
      <c r="K390" s="19"/>
      <c r="L390" s="20"/>
      <c r="M390" s="20"/>
      <c r="N390" s="20"/>
    </row>
    <row r="391" spans="3:14">
      <c r="C391" s="5"/>
      <c r="D391" s="5"/>
      <c r="F391" s="5"/>
      <c r="G391" s="5"/>
      <c r="H391" s="5"/>
      <c r="I391" s="18"/>
      <c r="J391" s="19"/>
      <c r="K391" s="19"/>
      <c r="L391" s="20"/>
      <c r="M391" s="20"/>
      <c r="N391" s="20"/>
    </row>
    <row r="392" spans="3:14">
      <c r="C392" s="5"/>
      <c r="D392" s="5"/>
      <c r="F392" s="5"/>
      <c r="G392" s="5"/>
      <c r="H392" s="5"/>
      <c r="I392" s="18"/>
      <c r="J392" s="19"/>
      <c r="K392" s="19"/>
      <c r="L392" s="20"/>
      <c r="M392" s="20"/>
      <c r="N392" s="20"/>
    </row>
    <row r="393" spans="3:14">
      <c r="C393" s="5"/>
      <c r="D393" s="5"/>
      <c r="F393" s="5"/>
      <c r="G393" s="5"/>
      <c r="H393" s="5"/>
      <c r="I393" s="18"/>
      <c r="J393" s="19"/>
      <c r="K393" s="19"/>
      <c r="L393" s="20"/>
      <c r="M393" s="20"/>
      <c r="N393" s="20"/>
    </row>
    <row r="394" spans="3:14">
      <c r="C394" s="5"/>
      <c r="D394" s="5"/>
      <c r="F394" s="5"/>
      <c r="G394" s="5"/>
      <c r="H394" s="5"/>
      <c r="I394" s="18"/>
      <c r="J394" s="19"/>
      <c r="K394" s="19"/>
      <c r="L394" s="20"/>
      <c r="M394" s="20"/>
      <c r="N394" s="20"/>
    </row>
    <row r="395" spans="3:14">
      <c r="C395" s="5"/>
      <c r="D395" s="5"/>
      <c r="F395" s="5"/>
      <c r="G395" s="5"/>
      <c r="H395" s="5"/>
      <c r="I395" s="18"/>
      <c r="J395" s="19"/>
      <c r="K395" s="19"/>
      <c r="L395" s="20"/>
      <c r="M395" s="20"/>
      <c r="N395" s="20"/>
    </row>
    <row r="396" spans="3:14">
      <c r="C396" s="5"/>
      <c r="D396" s="5"/>
      <c r="F396" s="5"/>
      <c r="G396" s="5"/>
      <c r="H396" s="5"/>
      <c r="I396" s="18"/>
      <c r="J396" s="19"/>
      <c r="K396" s="19"/>
      <c r="L396" s="20"/>
      <c r="M396" s="20"/>
      <c r="N396" s="20"/>
    </row>
    <row r="397" spans="3:14">
      <c r="C397" s="5"/>
      <c r="D397" s="5"/>
      <c r="F397" s="5"/>
      <c r="G397" s="5"/>
      <c r="H397" s="5"/>
      <c r="I397" s="18"/>
      <c r="J397" s="19"/>
      <c r="K397" s="19"/>
      <c r="L397" s="20"/>
      <c r="M397" s="20"/>
      <c r="N397" s="20"/>
    </row>
    <row r="398" spans="3:14">
      <c r="C398" s="5"/>
      <c r="D398" s="5"/>
      <c r="F398" s="5"/>
      <c r="G398" s="5"/>
      <c r="H398" s="5"/>
      <c r="I398" s="18"/>
      <c r="J398" s="19"/>
      <c r="K398" s="19"/>
      <c r="L398" s="20"/>
      <c r="M398" s="20"/>
      <c r="N398" s="20"/>
    </row>
    <row r="399" spans="3:14">
      <c r="C399" s="5"/>
      <c r="D399" s="5"/>
      <c r="F399" s="5"/>
      <c r="G399" s="5"/>
      <c r="H399" s="5"/>
      <c r="I399" s="18"/>
      <c r="J399" s="19"/>
      <c r="K399" s="19"/>
      <c r="L399" s="20"/>
      <c r="M399" s="20"/>
      <c r="N399" s="20"/>
    </row>
    <row r="400" spans="3:14">
      <c r="C400" s="5"/>
      <c r="D400" s="5"/>
      <c r="F400" s="5"/>
      <c r="G400" s="5"/>
      <c r="H400" s="5"/>
      <c r="I400" s="18"/>
      <c r="J400" s="19"/>
      <c r="K400" s="19"/>
      <c r="L400" s="20"/>
      <c r="M400" s="20"/>
      <c r="N400" s="20"/>
    </row>
    <row r="401" spans="3:14">
      <c r="C401" s="5"/>
      <c r="D401" s="5"/>
      <c r="F401" s="5"/>
      <c r="G401" s="5"/>
      <c r="H401" s="5"/>
      <c r="I401" s="18"/>
      <c r="J401" s="19"/>
      <c r="K401" s="19"/>
      <c r="L401" s="20"/>
      <c r="M401" s="20"/>
      <c r="N401" s="20"/>
    </row>
    <row r="402" spans="3:14">
      <c r="C402" s="5"/>
      <c r="D402" s="5"/>
      <c r="F402" s="5"/>
      <c r="G402" s="5"/>
      <c r="H402" s="5"/>
      <c r="I402" s="18"/>
      <c r="J402" s="19"/>
      <c r="K402" s="19"/>
      <c r="L402" s="20"/>
      <c r="M402" s="20"/>
      <c r="N402" s="20"/>
    </row>
    <row r="403" spans="3:14">
      <c r="C403" s="5"/>
      <c r="D403" s="5"/>
      <c r="F403" s="5"/>
      <c r="G403" s="5"/>
      <c r="H403" s="5"/>
      <c r="I403" s="18"/>
      <c r="J403" s="19"/>
      <c r="K403" s="19"/>
      <c r="L403" s="20"/>
      <c r="M403" s="20"/>
      <c r="N403" s="20"/>
    </row>
    <row r="404" spans="3:14">
      <c r="C404" s="5"/>
      <c r="D404" s="5"/>
      <c r="F404" s="5"/>
      <c r="G404" s="5"/>
      <c r="H404" s="5"/>
      <c r="I404" s="18"/>
      <c r="J404" s="19"/>
      <c r="K404" s="19"/>
      <c r="L404" s="20"/>
      <c r="M404" s="20"/>
      <c r="N404" s="20"/>
    </row>
    <row r="405" spans="3:14">
      <c r="C405" s="5"/>
      <c r="D405" s="5"/>
      <c r="F405" s="5"/>
      <c r="G405" s="5"/>
      <c r="H405" s="5"/>
      <c r="I405" s="18"/>
      <c r="J405" s="19"/>
      <c r="K405" s="19"/>
      <c r="L405" s="20"/>
      <c r="M405" s="20"/>
      <c r="N405" s="20"/>
    </row>
    <row r="406" spans="3:14">
      <c r="C406" s="5"/>
      <c r="D406" s="5"/>
      <c r="F406" s="5"/>
      <c r="G406" s="5"/>
      <c r="H406" s="5"/>
      <c r="I406" s="18"/>
      <c r="J406" s="19"/>
      <c r="K406" s="19"/>
      <c r="L406" s="20"/>
      <c r="M406" s="20"/>
      <c r="N406" s="20"/>
    </row>
    <row r="407" spans="3:14">
      <c r="C407" s="5"/>
      <c r="D407" s="5"/>
      <c r="F407" s="5"/>
      <c r="G407" s="5"/>
      <c r="H407" s="5"/>
      <c r="I407" s="18"/>
      <c r="J407" s="19"/>
      <c r="K407" s="19"/>
      <c r="L407" s="20"/>
      <c r="M407" s="20"/>
      <c r="N407" s="20"/>
    </row>
    <row r="408" spans="3:14">
      <c r="C408" s="5"/>
      <c r="D408" s="5"/>
      <c r="F408" s="5"/>
      <c r="G408" s="5"/>
      <c r="H408" s="5"/>
      <c r="I408" s="18"/>
      <c r="J408" s="19"/>
      <c r="K408" s="19"/>
      <c r="L408" s="20"/>
      <c r="M408" s="20"/>
      <c r="N408" s="20"/>
    </row>
    <row r="409" spans="3:14">
      <c r="C409" s="5"/>
      <c r="D409" s="5"/>
      <c r="F409" s="5"/>
      <c r="G409" s="5"/>
      <c r="H409" s="5"/>
      <c r="I409" s="18"/>
      <c r="J409" s="19"/>
      <c r="K409" s="19"/>
      <c r="L409" s="20"/>
      <c r="M409" s="20"/>
      <c r="N409" s="20"/>
    </row>
    <row r="410" spans="3:14">
      <c r="C410" s="5"/>
      <c r="D410" s="5"/>
      <c r="F410" s="5"/>
      <c r="G410" s="5"/>
      <c r="H410" s="5"/>
      <c r="I410" s="18"/>
      <c r="J410" s="19"/>
      <c r="K410" s="19"/>
      <c r="L410" s="20"/>
      <c r="M410" s="20"/>
      <c r="N410" s="20"/>
    </row>
    <row r="411" spans="3:14">
      <c r="C411" s="5"/>
      <c r="D411" s="5"/>
      <c r="F411" s="5"/>
      <c r="G411" s="5"/>
      <c r="H411" s="5"/>
      <c r="I411" s="18"/>
      <c r="J411" s="19"/>
      <c r="K411" s="19"/>
      <c r="L411" s="20"/>
      <c r="M411" s="20"/>
      <c r="N411" s="20"/>
    </row>
    <row r="412" spans="3:14">
      <c r="C412" s="5"/>
      <c r="D412" s="5"/>
      <c r="F412" s="5"/>
      <c r="G412" s="5"/>
      <c r="H412" s="5"/>
      <c r="I412" s="18"/>
      <c r="J412" s="19"/>
      <c r="K412" s="19"/>
      <c r="L412" s="20"/>
      <c r="M412" s="20"/>
      <c r="N412" s="20"/>
    </row>
    <row r="413" spans="3:14">
      <c r="C413" s="5"/>
      <c r="D413" s="5"/>
      <c r="F413" s="5"/>
      <c r="G413" s="5"/>
      <c r="H413" s="5"/>
      <c r="I413" s="18"/>
      <c r="J413" s="19"/>
      <c r="K413" s="19"/>
      <c r="L413" s="20"/>
      <c r="M413" s="20"/>
      <c r="N413" s="20"/>
    </row>
    <row r="414" spans="3:14">
      <c r="C414" s="5"/>
      <c r="D414" s="5"/>
      <c r="F414" s="5"/>
      <c r="G414" s="5"/>
      <c r="H414" s="5"/>
      <c r="I414" s="18"/>
      <c r="J414" s="19"/>
      <c r="K414" s="19"/>
      <c r="L414" s="20"/>
      <c r="M414" s="20"/>
      <c r="N414" s="20"/>
    </row>
    <row r="415" spans="3:14">
      <c r="C415" s="5"/>
      <c r="D415" s="5"/>
      <c r="F415" s="5"/>
      <c r="G415" s="5"/>
      <c r="H415" s="5"/>
      <c r="I415" s="18"/>
      <c r="J415" s="19"/>
      <c r="K415" s="19"/>
      <c r="L415" s="20"/>
      <c r="M415" s="20"/>
      <c r="N415" s="20"/>
    </row>
    <row r="416" spans="3:14">
      <c r="C416" s="5"/>
      <c r="D416" s="5"/>
      <c r="F416" s="5"/>
      <c r="G416" s="5"/>
      <c r="H416" s="5"/>
      <c r="I416" s="18"/>
      <c r="J416" s="19"/>
      <c r="K416" s="19"/>
      <c r="L416" s="20"/>
      <c r="M416" s="20"/>
      <c r="N416" s="20"/>
    </row>
    <row r="417" spans="3:14">
      <c r="C417" s="5"/>
      <c r="D417" s="5"/>
      <c r="F417" s="5"/>
      <c r="G417" s="5"/>
      <c r="H417" s="5"/>
      <c r="I417" s="18"/>
      <c r="J417" s="19"/>
      <c r="K417" s="19"/>
      <c r="L417" s="20"/>
      <c r="M417" s="20"/>
      <c r="N417" s="20"/>
    </row>
    <row r="418" spans="3:14">
      <c r="C418" s="5"/>
      <c r="D418" s="5"/>
      <c r="F418" s="5"/>
      <c r="G418" s="5"/>
      <c r="H418" s="5"/>
      <c r="I418" s="18"/>
      <c r="J418" s="19"/>
      <c r="K418" s="19"/>
      <c r="L418" s="20"/>
      <c r="M418" s="20"/>
      <c r="N418" s="20"/>
    </row>
    <row r="419" spans="3:14">
      <c r="C419" s="5"/>
      <c r="D419" s="5"/>
      <c r="F419" s="5"/>
      <c r="G419" s="5"/>
      <c r="H419" s="5"/>
      <c r="I419" s="18"/>
      <c r="J419" s="19"/>
      <c r="K419" s="19"/>
      <c r="L419" s="20"/>
      <c r="M419" s="20"/>
      <c r="N419" s="20"/>
    </row>
    <row r="420" spans="3:14">
      <c r="C420" s="5"/>
      <c r="D420" s="5"/>
      <c r="F420" s="5"/>
      <c r="G420" s="5"/>
      <c r="H420" s="5"/>
      <c r="I420" s="18"/>
      <c r="J420" s="19"/>
      <c r="K420" s="19"/>
      <c r="L420" s="20"/>
      <c r="M420" s="20"/>
      <c r="N420" s="20"/>
    </row>
    <row r="421" spans="3:14">
      <c r="C421" s="5"/>
      <c r="D421" s="5"/>
      <c r="F421" s="5"/>
      <c r="G421" s="5"/>
      <c r="H421" s="5"/>
      <c r="I421" s="18"/>
      <c r="J421" s="19"/>
      <c r="K421" s="19"/>
      <c r="L421" s="20"/>
      <c r="M421" s="20"/>
      <c r="N421" s="20"/>
    </row>
    <row r="422" spans="3:14">
      <c r="C422" s="5"/>
      <c r="D422" s="5"/>
      <c r="F422" s="5"/>
      <c r="G422" s="5"/>
      <c r="H422" s="5"/>
      <c r="I422" s="18"/>
      <c r="J422" s="19"/>
      <c r="K422" s="19"/>
      <c r="L422" s="20"/>
      <c r="M422" s="20"/>
      <c r="N422" s="20"/>
    </row>
    <row r="423" spans="3:14">
      <c r="C423" s="5"/>
      <c r="D423" s="5"/>
      <c r="F423" s="5"/>
      <c r="G423" s="5"/>
      <c r="H423" s="5"/>
      <c r="I423" s="18"/>
      <c r="J423" s="19"/>
      <c r="K423" s="19"/>
      <c r="L423" s="20"/>
      <c r="M423" s="20"/>
      <c r="N423" s="20"/>
    </row>
    <row r="424" spans="3:14">
      <c r="C424" s="5"/>
      <c r="D424" s="5"/>
      <c r="F424" s="5"/>
      <c r="G424" s="5"/>
      <c r="H424" s="5"/>
      <c r="I424" s="18"/>
      <c r="J424" s="19"/>
      <c r="K424" s="19"/>
      <c r="L424" s="20"/>
      <c r="M424" s="20"/>
      <c r="N424" s="20"/>
    </row>
    <row r="425" spans="3:14">
      <c r="C425" s="5"/>
      <c r="D425" s="5"/>
      <c r="F425" s="5"/>
      <c r="G425" s="5"/>
      <c r="H425" s="5"/>
      <c r="I425" s="18"/>
      <c r="J425" s="19"/>
      <c r="K425" s="19"/>
      <c r="L425" s="20"/>
      <c r="M425" s="20"/>
      <c r="N425" s="20"/>
    </row>
    <row r="426" spans="3:14">
      <c r="C426" s="5"/>
      <c r="D426" s="5"/>
      <c r="F426" s="5"/>
      <c r="G426" s="5"/>
      <c r="H426" s="5"/>
      <c r="I426" s="18"/>
      <c r="J426" s="19"/>
      <c r="K426" s="19"/>
      <c r="L426" s="20"/>
      <c r="M426" s="20"/>
      <c r="N426" s="20"/>
    </row>
    <row r="427" spans="3:14">
      <c r="C427" s="5"/>
      <c r="D427" s="5"/>
      <c r="F427" s="5"/>
      <c r="G427" s="5"/>
      <c r="H427" s="5"/>
      <c r="I427" s="18"/>
      <c r="J427" s="19"/>
      <c r="K427" s="19"/>
      <c r="L427" s="20"/>
      <c r="M427" s="20"/>
      <c r="N427" s="20"/>
    </row>
    <row r="428" spans="3:14">
      <c r="C428" s="5"/>
      <c r="D428" s="5"/>
      <c r="F428" s="5"/>
      <c r="G428" s="5"/>
      <c r="H428" s="5"/>
      <c r="I428" s="18"/>
      <c r="J428" s="19"/>
      <c r="K428" s="19"/>
      <c r="L428" s="20"/>
      <c r="M428" s="20"/>
      <c r="N428" s="20"/>
    </row>
    <row r="429" spans="3:14">
      <c r="C429" s="5"/>
      <c r="D429" s="5"/>
      <c r="F429" s="5"/>
      <c r="G429" s="5"/>
      <c r="H429" s="5"/>
      <c r="I429" s="18"/>
      <c r="J429" s="19"/>
      <c r="K429" s="19"/>
      <c r="L429" s="20"/>
      <c r="M429" s="20"/>
      <c r="N429" s="20"/>
    </row>
    <row r="430" spans="3:14">
      <c r="C430" s="5"/>
      <c r="D430" s="5"/>
      <c r="F430" s="5"/>
      <c r="G430" s="5"/>
      <c r="H430" s="5"/>
      <c r="I430" s="18"/>
      <c r="J430" s="19"/>
      <c r="K430" s="19"/>
      <c r="L430" s="20"/>
      <c r="M430" s="20"/>
      <c r="N430" s="20"/>
    </row>
    <row r="431" spans="3:14">
      <c r="C431" s="5"/>
      <c r="D431" s="5"/>
      <c r="F431" s="5"/>
      <c r="G431" s="5"/>
      <c r="H431" s="5"/>
      <c r="I431" s="18"/>
      <c r="J431" s="19"/>
      <c r="K431" s="19"/>
      <c r="L431" s="20"/>
      <c r="M431" s="20"/>
      <c r="N431" s="20"/>
    </row>
    <row r="432" spans="3:14">
      <c r="C432" s="5"/>
      <c r="D432" s="5"/>
      <c r="F432" s="5"/>
      <c r="G432" s="5"/>
      <c r="H432" s="5"/>
      <c r="I432" s="18"/>
      <c r="J432" s="19"/>
      <c r="K432" s="19"/>
      <c r="L432" s="20"/>
      <c r="M432" s="20"/>
      <c r="N432" s="20"/>
    </row>
    <row r="433" spans="3:14">
      <c r="C433" s="5"/>
      <c r="D433" s="5"/>
      <c r="F433" s="5"/>
      <c r="G433" s="5"/>
      <c r="H433" s="5"/>
      <c r="I433" s="18"/>
      <c r="J433" s="19"/>
      <c r="K433" s="19"/>
      <c r="L433" s="20"/>
      <c r="M433" s="20"/>
      <c r="N433" s="20"/>
    </row>
    <row r="434" spans="3:14">
      <c r="C434" s="5"/>
      <c r="D434" s="5"/>
      <c r="F434" s="5"/>
      <c r="G434" s="5"/>
      <c r="H434" s="5"/>
      <c r="I434" s="18"/>
      <c r="J434" s="19"/>
      <c r="K434" s="19"/>
      <c r="L434" s="20"/>
      <c r="M434" s="20"/>
      <c r="N434" s="20"/>
    </row>
    <row r="435" spans="3:14">
      <c r="C435" s="5"/>
      <c r="D435" s="5"/>
      <c r="F435" s="5"/>
      <c r="G435" s="5"/>
      <c r="H435" s="5"/>
      <c r="I435" s="18"/>
      <c r="J435" s="19"/>
      <c r="K435" s="19"/>
      <c r="L435" s="20"/>
      <c r="M435" s="20"/>
      <c r="N435" s="20"/>
    </row>
    <row r="436" spans="3:14">
      <c r="C436" s="5"/>
      <c r="D436" s="5"/>
      <c r="F436" s="5"/>
      <c r="G436" s="5"/>
      <c r="H436" s="5"/>
      <c r="I436" s="18"/>
      <c r="J436" s="19"/>
      <c r="K436" s="19"/>
      <c r="L436" s="20"/>
      <c r="M436" s="20"/>
      <c r="N436" s="20"/>
    </row>
    <row r="437" spans="3:14">
      <c r="C437" s="5"/>
      <c r="D437" s="5"/>
      <c r="F437" s="5"/>
      <c r="G437" s="5"/>
      <c r="H437" s="5"/>
      <c r="I437" s="18"/>
      <c r="J437" s="19"/>
      <c r="K437" s="19"/>
      <c r="L437" s="20"/>
      <c r="M437" s="20"/>
      <c r="N437" s="20"/>
    </row>
    <row r="438" spans="3:14">
      <c r="C438" s="5"/>
      <c r="D438" s="5"/>
      <c r="F438" s="5"/>
      <c r="G438" s="5"/>
      <c r="H438" s="5"/>
      <c r="I438" s="18"/>
      <c r="J438" s="19"/>
      <c r="K438" s="19"/>
      <c r="L438" s="20"/>
      <c r="M438" s="20"/>
      <c r="N438" s="20"/>
    </row>
    <row r="439" spans="3:14">
      <c r="C439" s="5"/>
      <c r="D439" s="5"/>
      <c r="F439" s="5"/>
      <c r="G439" s="5"/>
      <c r="H439" s="5"/>
      <c r="I439" s="18"/>
      <c r="J439" s="19"/>
      <c r="K439" s="19"/>
      <c r="L439" s="20"/>
      <c r="M439" s="20"/>
      <c r="N439" s="20"/>
    </row>
    <row r="440" spans="3:14">
      <c r="C440" s="5"/>
      <c r="D440" s="5"/>
      <c r="F440" s="5"/>
      <c r="G440" s="5"/>
      <c r="H440" s="5"/>
      <c r="I440" s="18"/>
      <c r="J440" s="19"/>
      <c r="K440" s="19"/>
      <c r="L440" s="20"/>
      <c r="M440" s="20"/>
      <c r="N440" s="20"/>
    </row>
    <row r="441" spans="3:14">
      <c r="C441" s="5"/>
      <c r="D441" s="5"/>
      <c r="F441" s="5"/>
      <c r="G441" s="5"/>
      <c r="H441" s="5"/>
      <c r="I441" s="18"/>
      <c r="J441" s="19"/>
      <c r="K441" s="19"/>
      <c r="L441" s="20"/>
      <c r="M441" s="20"/>
      <c r="N441" s="20"/>
    </row>
    <row r="442" spans="3:14">
      <c r="C442" s="5"/>
      <c r="D442" s="5"/>
      <c r="F442" s="5"/>
      <c r="G442" s="5"/>
      <c r="H442" s="5"/>
      <c r="I442" s="18"/>
      <c r="J442" s="19"/>
      <c r="K442" s="19"/>
      <c r="L442" s="20"/>
      <c r="M442" s="20"/>
      <c r="N442" s="20"/>
    </row>
    <row r="443" spans="3:14">
      <c r="C443" s="5"/>
      <c r="D443" s="5"/>
      <c r="F443" s="5"/>
      <c r="G443" s="5"/>
      <c r="H443" s="5"/>
      <c r="I443" s="18"/>
      <c r="J443" s="19"/>
      <c r="K443" s="19"/>
      <c r="L443" s="20"/>
      <c r="M443" s="20"/>
      <c r="N443" s="20"/>
    </row>
    <row r="444" spans="3:14">
      <c r="C444" s="5"/>
      <c r="D444" s="5"/>
      <c r="F444" s="5"/>
      <c r="G444" s="5"/>
      <c r="H444" s="5"/>
      <c r="I444" s="18"/>
      <c r="J444" s="19"/>
      <c r="K444" s="19"/>
      <c r="L444" s="20"/>
      <c r="M444" s="20"/>
      <c r="N444" s="20"/>
    </row>
    <row r="445" spans="3:14">
      <c r="C445" s="5"/>
      <c r="D445" s="5"/>
      <c r="F445" s="5"/>
      <c r="G445" s="5"/>
      <c r="H445" s="5"/>
      <c r="I445" s="18"/>
      <c r="J445" s="19"/>
      <c r="K445" s="19"/>
      <c r="L445" s="20"/>
      <c r="M445" s="20"/>
      <c r="N445" s="20"/>
    </row>
    <row r="446" spans="3:14">
      <c r="C446" s="5"/>
      <c r="D446" s="5"/>
      <c r="F446" s="5"/>
      <c r="G446" s="5"/>
      <c r="H446" s="5"/>
      <c r="I446" s="18"/>
      <c r="J446" s="19"/>
      <c r="K446" s="19"/>
      <c r="L446" s="20"/>
      <c r="M446" s="20"/>
      <c r="N446" s="20"/>
    </row>
    <row r="447" spans="3:14">
      <c r="C447" s="5"/>
      <c r="D447" s="5"/>
      <c r="F447" s="5"/>
      <c r="G447" s="5"/>
      <c r="H447" s="5"/>
      <c r="I447" s="18"/>
      <c r="J447" s="19"/>
      <c r="K447" s="19"/>
      <c r="L447" s="20"/>
      <c r="M447" s="20"/>
      <c r="N447" s="20"/>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8" type="noConversion"/>
  <hyperlinks>
    <hyperlink ref="B3" r:id="rId1" xr:uid="{D357D88A-2775-40B2-B73F-2173296B7938}"/>
    <hyperlink ref="N10" r:id="rId2" display="http://dx.doi.org/10.1016/j.jnucmat.2016.12.040" xr:uid="{714A93C9-3A88-EC49-94BE-6C9C80FE0CD4}"/>
    <hyperlink ref="N11" r:id="rId3" display="http://dx.doi.org/10.1016/j.jnucmat.2016.12.040" xr:uid="{1D2E21D4-3C89-4F4A-8205-86A1CCE32F51}"/>
    <hyperlink ref="N12" r:id="rId4" display="http://dx.doi.org/10.1016/j.jnucmat.2016.12.040" xr:uid="{D0419394-A0C1-904F-AC2A-987CB583F1CD}"/>
    <hyperlink ref="N13" r:id="rId5" display="http://dx.doi.org/10.1016/j.jnucmat.2016.12.040" xr:uid="{1333985B-6779-D948-8AD9-37791F9BAA1D}"/>
    <hyperlink ref="N14" r:id="rId6" display="http://dx.doi.org/10.1016/j.jnucmat.2016.12.040" xr:uid="{237D53DA-F837-054F-829F-FF01859CAD21}"/>
    <hyperlink ref="N15" r:id="rId7" display="http://dx.doi.org/10.1016/j.jnucmat.2016.12.040" xr:uid="{A69CA88B-7DF5-A241-BC00-054925F8B50D}"/>
    <hyperlink ref="N16" r:id="rId8" display="http://dx.doi.org/10.1016/j.jnucmat.2016.12.040" xr:uid="{20E6DA64-3137-8A4B-B23B-C48B8E3C6AA1}"/>
    <hyperlink ref="N17" r:id="rId9" display="http://dx.doi.org/10.1016/j.jnucmat.2016.12.040" xr:uid="{1CCC7DDA-C4F8-144E-AC22-AD54C468ECED}"/>
    <hyperlink ref="N18" r:id="rId10" display="http://dx.doi.org/10.1016/j.jnucmat.2016.12.040" xr:uid="{F403C26C-E313-E649-97EB-7693EBFC1699}"/>
    <hyperlink ref="N19" r:id="rId11" display="http://dx.doi.org/10.1016/j.jnucmat.2016.12.040" xr:uid="{9B00E877-2DAC-4343-BEFF-E1E9B593F8C9}"/>
    <hyperlink ref="N20" r:id="rId12" display="http://dx.doi.org/10.1016/j.jnucmat.2016.12.040" xr:uid="{E6252CFD-6B8A-7941-BA3E-3B3B46739CAE}"/>
    <hyperlink ref="N21" r:id="rId13" display="http://dx.doi.org/10.1016/j.jnucmat.2016.12.040" xr:uid="{F18A4DF2-1648-4A4D-86DC-60A74B1EA734}"/>
    <hyperlink ref="N22" r:id="rId14" display="http://dx.doi.org/10.1016/j.jnucmat.2016.12.040" xr:uid="{FD8DD901-F8C8-C943-BBAF-A9A768BCCCC2}"/>
    <hyperlink ref="N23" r:id="rId15" display="http://dx.doi.org/10.1016/j.jnucmat.2016.12.040" xr:uid="{29905D01-0159-1B46-ABE1-2277C64E2308}"/>
    <hyperlink ref="N24" r:id="rId16" display="http://dx.doi.org/10.1016/j.jnucmat.2016.12.040" xr:uid="{CA0E5A1E-0E15-354B-9B22-057724F2954E}"/>
    <hyperlink ref="N25" r:id="rId17" display="http://dx.doi.org/10.1016/j.jnucmat.2016.12.040" xr:uid="{E853DF6C-DCB5-204F-88CD-A43BF0984F0E}"/>
    <hyperlink ref="N26" r:id="rId18" display="http://dx.doi.org/10.1016/j.jnucmat.2016.12.040" xr:uid="{D788A9FF-BA4A-124B-91E7-2EF032F9E384}"/>
    <hyperlink ref="N27" r:id="rId19" display="http://dx.doi.org/10.1016/j.jnucmat.2016.12.040" xr:uid="{7D52BDDE-B918-224E-9267-AC468590C784}"/>
    <hyperlink ref="N28" r:id="rId20" display="http://dx.doi.org/10.1016/j.jnucmat.2016.12.040" xr:uid="{16A4D513-1B5C-9040-8A56-2384FC0F12CE}"/>
    <hyperlink ref="N29" r:id="rId21" display="http://dx.doi.org/10.1016/j.jnucmat.2016.12.040" xr:uid="{9856A9DB-6478-D94D-B06C-2E3092750C55}"/>
    <hyperlink ref="N30" r:id="rId22" display="http://dx.doi.org/10.1016/j.jnucmat.2016.12.040" xr:uid="{9D96FAF9-652D-814A-9EE9-710B185E2DE7}"/>
    <hyperlink ref="N31" r:id="rId23" display="http://dx.doi.org/10.1016/j.jnucmat.2016.12.040" xr:uid="{AFEDAEE0-1157-D543-A57A-C975C8248C3A}"/>
    <hyperlink ref="N32" r:id="rId24" display="http://dx.doi.org/10.1016/j.jnucmat.2016.12.040" xr:uid="{474ED091-664C-6448-A144-C07537F60E34}"/>
    <hyperlink ref="N33" r:id="rId25" display="http://dx.doi.org/10.1016/j.jnucmat.2016.12.040" xr:uid="{193492E6-4E2E-D048-ABF2-D69F2FECFED7}"/>
    <hyperlink ref="N34" r:id="rId26" display="http://dx.doi.org/10.1016/j.jnucmat.2016.12.040" xr:uid="{772815F4-8E2D-DA40-A746-EE14702AE93F}"/>
    <hyperlink ref="N35" r:id="rId27" display="http://dx.doi.org/10.1016/j.jnucmat.2016.12.040" xr:uid="{A9518230-4A2F-3448-B606-5B4E820E963E}"/>
    <hyperlink ref="N46" r:id="rId28" tooltip="Persistent link using digital object identifier" display="https://doi.org/10.1016/j.apsusc.2015.06.144" xr:uid="{7B5DAC3E-CC87-4E4D-88FE-D347944EC451}"/>
    <hyperlink ref="N47" r:id="rId29" tooltip="Persistent link using digital object identifier" display="https://doi.org/10.1016/j.apsusc.2015.06.144" xr:uid="{B8917B0F-EAE3-BB44-B24C-8FEEF5A89805}"/>
    <hyperlink ref="N49" r:id="rId30" tooltip="Persistent link using digital object identifier" display="https://doi.org/10.1016/j.apsusc.2015.06.144" xr:uid="{552FF139-646F-3A4F-9882-48DCFC66B1EC}"/>
    <hyperlink ref="N48" r:id="rId31" tooltip="Persistent link using digital object identifier" display="https://doi.org/10.1016/j.apsusc.2015.06.144" xr:uid="{704921CC-C8E2-464E-BC7A-DC08544C776F}"/>
    <hyperlink ref="N50" r:id="rId32" tooltip="Persistent link using digital object identifier" display="https://doi.org/10.1016/j.apsusc.2015.06.144" xr:uid="{00D93C46-189D-C846-93F4-F22C51020844}"/>
    <hyperlink ref="N51" r:id="rId33" tooltip="Persistent link using digital object identifier" display="https://doi.org/10.1016/j.apsusc.2015.06.144" xr:uid="{DC4CA17A-631B-6A40-AF61-57AA255452FB}"/>
    <hyperlink ref="N134" r:id="rId34" tooltip="Persistent link using digital object identifier" display="https://doi.org/10.1016/j.jallcom.2013.12.210" xr:uid="{40D0BFA4-26A7-AB49-B4AC-7F69BBE04DBA}"/>
    <hyperlink ref="N135" r:id="rId35" tooltip="Persistent link using digital object identifier" display="https://doi.org/10.1016/j.jallcom.2013.12.210" xr:uid="{F035D85F-3E3C-944D-B994-D6DF456BA947}"/>
    <hyperlink ref="N136" r:id="rId36" tooltip="Persistent link using digital object identifier" display="https://doi.org/10.1016/j.jallcom.2013.12.210" xr:uid="{D15E9247-F3FB-DA4D-BA2F-90D1BA171F67}"/>
    <hyperlink ref="N138" r:id="rId37" tooltip="Persistent link using digital object identifier" display="https://doi.org/10.1016/j.jallcom.2013.12.210" xr:uid="{F489F2C3-9FCB-7749-A957-209996C88122}"/>
    <hyperlink ref="N140" r:id="rId38" tooltip="Persistent link using digital object identifier" display="https://doi.org/10.1016/j.jallcom.2013.12.210" xr:uid="{240582A7-EB47-7E49-8BFC-1E20D9179D29}"/>
    <hyperlink ref="N137" r:id="rId39" tooltip="Persistent link using digital object identifier" display="https://doi.org/10.1016/j.jallcom.2013.12.210" xr:uid="{4277758D-7704-1043-B0F7-DFE0405B8FC0}"/>
    <hyperlink ref="N139" r:id="rId40" tooltip="Persistent link using digital object identifier" display="https://doi.org/10.1016/j.jallcom.2013.12.210" xr:uid="{78AD1C2D-7233-1643-9FA7-DAC9FECDF47D}"/>
    <hyperlink ref="N141" r:id="rId41" tooltip="Persistent link using digital object identifier" display="https://doi.org/10.1016/j.jallcom.2013.12.210" xr:uid="{5B661B0E-1463-7F48-AA96-8F92169B7B63}"/>
  </hyperlinks>
  <pageMargins left="0.7" right="0.7" top="0.75" bottom="0.75" header="0.3" footer="0.3"/>
  <pageSetup orientation="portrait" r:id="rId4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2024-12-10T19:03:05Z</dcterms:modified>
</cp:coreProperties>
</file>