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tables/table1.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xml"/>
  <Override PartName="/xl/tables/table2.xml" ContentType="application/vnd.openxmlformats-officedocument.spreadsheetml.table+xml"/>
  <Override PartName="/xl/drawings/drawing9.xml" ContentType="application/vnd.openxmlformats-officedocument.drawing+xml"/>
  <Override PartName="/xl/tables/table3.xml" ContentType="application/vnd.openxmlformats-officedocument.spreadsheetml.table+xml"/>
  <Override PartName="/xl/drawings/drawing10.xml" ContentType="application/vnd.openxmlformats-officedocument.drawing+xml"/>
  <Override PartName="/xl/tables/table4.xml" ContentType="application/vnd.openxmlformats-officedocument.spreadsheetml.table+xml"/>
  <Override PartName="/xl/drawings/drawing11.xml" ContentType="application/vnd.openxmlformats-officedocument.drawing+xml"/>
  <Override PartName="/xl/tables/table5.xml" ContentType="application/vnd.openxmlformats-officedocument.spreadsheetml.table+xml"/>
  <Override PartName="/xl/pivotTables/pivotTable1.xml" ContentType="application/vnd.openxmlformats-officedocument.spreadsheetml.pivotTable+xml"/>
  <Override PartName="/xl/drawings/drawing12.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1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1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1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16.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D:\QLQDT\"/>
    </mc:Choice>
  </mc:AlternateContent>
  <bookViews>
    <workbookView xWindow="0" yWindow="0" windowWidth="14400" windowHeight="2820" activeTab="1"/>
  </bookViews>
  <sheets>
    <sheet name="MENU" sheetId="60" r:id="rId1"/>
    <sheet name="GIỚI THIỆU NHÓM" sheetId="1" r:id="rId2"/>
    <sheet name="LÝ DO LỰA CHỌN CỔ PHIẾU" sheetId="3" r:id="rId3"/>
    <sheet name="DASHBOARD" sheetId="48" r:id="rId4"/>
    <sheet name="IOS" sheetId="4" r:id="rId5"/>
    <sheet name="LSSL VÀ PHƯƠNG SAI CỦA DMDT" sheetId="5" r:id="rId6"/>
    <sheet name="DMDT HIỆU QUẢ" sheetId="6" r:id="rId7"/>
    <sheet name="GIÁ ĐÓNG CỬA" sheetId="16" r:id="rId8"/>
    <sheet name="LSSL" sheetId="37" r:id="rId9"/>
    <sheet name="TTS" sheetId="39" r:id="rId10"/>
    <sheet name="DATA" sheetId="36" r:id="rId11"/>
    <sheet name="Sheet25" sheetId="54" r:id="rId12"/>
    <sheet name="Sheet30" sheetId="59" r:id="rId13"/>
    <sheet name="Sheet24" sheetId="53" r:id="rId14"/>
    <sheet name="Sheet26" sheetId="55" r:id="rId15"/>
    <sheet name="Sheet28" sheetId="57" r:id="rId16"/>
  </sheets>
  <definedNames>
    <definedName name="_xlnm._FilterDatabase" localSheetId="5" hidden="1">'LSSL VÀ PHƯƠNG SAI CỦA DMDT'!$A$52:$B$81</definedName>
    <definedName name="_xlcn.WorksheetConnection_TAPFUND.xlsxTable11" hidden="1">Table1[]</definedName>
    <definedName name="_xlcn.WorksheetConnection_TAPFUND.xlsxTable51" hidden="1">Table5[]</definedName>
    <definedName name="NativeTimeline_Ngày">#N/A</definedName>
    <definedName name="Slicer_Mã_cổ_phiếu">#N/A</definedName>
    <definedName name="solver_adj" localSheetId="6" hidden="1">'DMDT HIỆU QUẢ'!$S$3:$S$5</definedName>
    <definedName name="solver_adj" localSheetId="4" hidden="1">IOS!$P$1</definedName>
    <definedName name="solver_cvg" localSheetId="6" hidden="1">0.0001</definedName>
    <definedName name="solver_cvg" localSheetId="4" hidden="1">0.0001</definedName>
    <definedName name="solver_drv" localSheetId="6" hidden="1">2</definedName>
    <definedName name="solver_drv" localSheetId="4" hidden="1">1</definedName>
    <definedName name="solver_eng" localSheetId="6" hidden="1">1</definedName>
    <definedName name="solver_eng" localSheetId="4" hidden="1">1</definedName>
    <definedName name="solver_est" localSheetId="6" hidden="1">1</definedName>
    <definedName name="solver_est" localSheetId="4" hidden="1">1</definedName>
    <definedName name="solver_itr" localSheetId="6" hidden="1">2147483647</definedName>
    <definedName name="solver_itr" localSheetId="4" hidden="1">2147483647</definedName>
    <definedName name="solver_lhs1" localSheetId="6" hidden="1">'DMDT HIỆU QUẢ'!$Q$27</definedName>
    <definedName name="solver_lhs1" localSheetId="4" hidden="1">IOS!$P$1</definedName>
    <definedName name="solver_mip" localSheetId="6" hidden="1">2147483647</definedName>
    <definedName name="solver_mip" localSheetId="4" hidden="1">2147483647</definedName>
    <definedName name="solver_mni" localSheetId="6" hidden="1">30</definedName>
    <definedName name="solver_mni" localSheetId="4" hidden="1">30</definedName>
    <definedName name="solver_mrt" localSheetId="6" hidden="1">0.075</definedName>
    <definedName name="solver_mrt" localSheetId="4" hidden="1">0.075</definedName>
    <definedName name="solver_msl" localSheetId="6" hidden="1">2</definedName>
    <definedName name="solver_msl" localSheetId="4" hidden="1">2</definedName>
    <definedName name="solver_neg" localSheetId="6" hidden="1">1</definedName>
    <definedName name="solver_neg" localSheetId="4" hidden="1">1</definedName>
    <definedName name="solver_nod" localSheetId="6" hidden="1">2147483647</definedName>
    <definedName name="solver_nod" localSheetId="4" hidden="1">2147483647</definedName>
    <definedName name="solver_num" localSheetId="6" hidden="1">1</definedName>
    <definedName name="solver_num" localSheetId="4" hidden="1">0</definedName>
    <definedName name="solver_nwt" localSheetId="6" hidden="1">1</definedName>
    <definedName name="solver_nwt" localSheetId="4" hidden="1">1</definedName>
    <definedName name="solver_opt" localSheetId="6" hidden="1">'DMDT HIỆU QUẢ'!$Q$26</definedName>
    <definedName name="solver_opt" localSheetId="4" hidden="1">IOS!$P$4</definedName>
    <definedName name="solver_pre" localSheetId="6" hidden="1">0.000001</definedName>
    <definedName name="solver_pre" localSheetId="4" hidden="1">0.000001</definedName>
    <definedName name="solver_rbv" localSheetId="6" hidden="1">2</definedName>
    <definedName name="solver_rbv" localSheetId="4" hidden="1">1</definedName>
    <definedName name="solver_rel1" localSheetId="6" hidden="1">2</definedName>
    <definedName name="solver_rel1" localSheetId="4" hidden="1">3</definedName>
    <definedName name="solver_rhs1" localSheetId="6" hidden="1">1</definedName>
    <definedName name="solver_rhs1" localSheetId="4" hidden="1">0</definedName>
    <definedName name="solver_rlx" localSheetId="6" hidden="1">2</definedName>
    <definedName name="solver_rlx" localSheetId="4" hidden="1">2</definedName>
    <definedName name="solver_rsd" localSheetId="6" hidden="1">0</definedName>
    <definedName name="solver_rsd" localSheetId="4" hidden="1">0</definedName>
    <definedName name="solver_scl" localSheetId="6" hidden="1">2</definedName>
    <definedName name="solver_scl" localSheetId="4" hidden="1">1</definedName>
    <definedName name="solver_sho" localSheetId="6" hidden="1">2</definedName>
    <definedName name="solver_sho" localSheetId="4" hidden="1">2</definedName>
    <definedName name="solver_ssz" localSheetId="6" hidden="1">100</definedName>
    <definedName name="solver_ssz" localSheetId="4" hidden="1">100</definedName>
    <definedName name="solver_tim" localSheetId="6" hidden="1">2147483647</definedName>
    <definedName name="solver_tim" localSheetId="4" hidden="1">2147483647</definedName>
    <definedName name="solver_tol" localSheetId="6" hidden="1">0.01</definedName>
    <definedName name="solver_tol" localSheetId="4" hidden="1">0.01</definedName>
    <definedName name="solver_typ" localSheetId="6" hidden="1">1</definedName>
    <definedName name="solver_typ" localSheetId="4" hidden="1">2</definedName>
    <definedName name="solver_val" localSheetId="6" hidden="1">0</definedName>
    <definedName name="solver_val" localSheetId="4" hidden="1">0</definedName>
    <definedName name="solver_ver" localSheetId="6" hidden="1">3</definedName>
    <definedName name="solver_ver" localSheetId="4" hidden="1">3</definedName>
  </definedNames>
  <calcPr calcId="162913"/>
  <pivotCaches>
    <pivotCache cacheId="0"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5" name="Table5" connection="WorksheetConnection_TAP FUND.xlsx!Table5"/>
          <x15:modelTable id="Table1" name="Table1" connection="WorksheetConnection_TAP FUND.xlsx!Table1"/>
        </x15:modelTables>
      </x15:dataModel>
    </ext>
  </extLst>
</workbook>
</file>

<file path=xl/calcChain.xml><?xml version="1.0" encoding="utf-8"?>
<calcChain xmlns="http://schemas.openxmlformats.org/spreadsheetml/2006/main">
  <c r="F44" i="39" l="1"/>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E44" i="39"/>
  <c r="E45" i="39"/>
  <c r="E46" i="39"/>
  <c r="E47" i="39"/>
  <c r="E48" i="39"/>
  <c r="E49" i="39"/>
  <c r="E50" i="39"/>
  <c r="E51" i="39"/>
  <c r="E52" i="39"/>
  <c r="E53" i="39"/>
  <c r="E54" i="39"/>
  <c r="E55" i="39"/>
  <c r="E56" i="39"/>
  <c r="E57" i="39"/>
  <c r="E58" i="39"/>
  <c r="E59" i="39"/>
  <c r="E60" i="39"/>
  <c r="E61" i="39"/>
  <c r="E62" i="39"/>
  <c r="E63" i="39"/>
  <c r="E64" i="39"/>
  <c r="E65" i="39"/>
  <c r="E66" i="39"/>
  <c r="E67" i="39"/>
  <c r="E68" i="39"/>
  <c r="E69" i="39"/>
  <c r="E70" i="39"/>
  <c r="E71" i="39"/>
  <c r="E72" i="39"/>
  <c r="E73" i="39"/>
  <c r="E74" i="39"/>
  <c r="E2" i="39"/>
  <c r="E3" i="39"/>
  <c r="E4" i="39"/>
  <c r="E5" i="39"/>
  <c r="E6" i="39"/>
  <c r="E7" i="39"/>
  <c r="E8" i="39"/>
  <c r="E9" i="39"/>
  <c r="E10" i="39"/>
  <c r="E11" i="39"/>
  <c r="E12" i="39"/>
  <c r="E13" i="39"/>
  <c r="E14" i="39"/>
  <c r="E15" i="39"/>
  <c r="E16" i="39"/>
  <c r="E17" i="39"/>
  <c r="E18" i="39"/>
  <c r="E19" i="39"/>
  <c r="E20" i="39"/>
  <c r="E21" i="39"/>
  <c r="E22" i="39"/>
  <c r="E23" i="39"/>
  <c r="E24" i="39"/>
  <c r="E25" i="39"/>
  <c r="E26" i="39"/>
  <c r="E27" i="39"/>
  <c r="E28" i="39"/>
  <c r="E29" i="39"/>
  <c r="E30" i="39"/>
  <c r="E31" i="39"/>
  <c r="E32" i="39"/>
  <c r="E33" i="39"/>
  <c r="E34" i="39"/>
  <c r="E35" i="39"/>
  <c r="E36" i="39"/>
  <c r="E37" i="39"/>
  <c r="E38" i="39"/>
  <c r="E39" i="39"/>
  <c r="E40" i="39"/>
  <c r="E41" i="39"/>
  <c r="E42" i="39"/>
  <c r="E43" i="39"/>
  <c r="D44" i="39"/>
  <c r="D45" i="39"/>
  <c r="D46" i="39"/>
  <c r="D47" i="39"/>
  <c r="D48" i="39"/>
  <c r="D49" i="39"/>
  <c r="D50" i="39"/>
  <c r="D51" i="39"/>
  <c r="D52" i="39"/>
  <c r="D53" i="39"/>
  <c r="D54" i="39"/>
  <c r="D55" i="39"/>
  <c r="D56" i="39"/>
  <c r="D57" i="39"/>
  <c r="D58" i="39"/>
  <c r="D59" i="39"/>
  <c r="D60" i="39"/>
  <c r="D61" i="39"/>
  <c r="D62" i="39"/>
  <c r="D63" i="39"/>
  <c r="D64" i="39"/>
  <c r="D65" i="39"/>
  <c r="D66" i="39"/>
  <c r="D67" i="39"/>
  <c r="D68" i="39"/>
  <c r="D69" i="39"/>
  <c r="D70" i="39"/>
  <c r="D71" i="39"/>
  <c r="D72" i="39"/>
  <c r="D73" i="39"/>
  <c r="D74" i="39"/>
  <c r="D2" i="39"/>
  <c r="D3" i="39"/>
  <c r="D4" i="39"/>
  <c r="D5" i="39"/>
  <c r="D6" i="39"/>
  <c r="D7" i="39"/>
  <c r="D8" i="39"/>
  <c r="D9" i="39"/>
  <c r="D10" i="39"/>
  <c r="D11" i="39"/>
  <c r="D12" i="39"/>
  <c r="D13" i="39"/>
  <c r="D14" i="39"/>
  <c r="D15" i="39"/>
  <c r="D16" i="39"/>
  <c r="D17" i="39"/>
  <c r="D18" i="39"/>
  <c r="D19" i="39"/>
  <c r="D20" i="39"/>
  <c r="D21" i="39"/>
  <c r="D22" i="39"/>
  <c r="D23" i="39"/>
  <c r="D24" i="39"/>
  <c r="D25" i="39"/>
  <c r="D26" i="39"/>
  <c r="D27" i="39"/>
  <c r="D28" i="39"/>
  <c r="D29" i="39"/>
  <c r="D30" i="39"/>
  <c r="D31" i="39"/>
  <c r="D32" i="39"/>
  <c r="D33" i="39"/>
  <c r="D34" i="39"/>
  <c r="D35" i="39"/>
  <c r="D36" i="39"/>
  <c r="D37" i="39"/>
  <c r="D38" i="39"/>
  <c r="D39" i="39"/>
  <c r="D40" i="39"/>
  <c r="D41" i="39"/>
  <c r="D42" i="39"/>
  <c r="D43" i="39"/>
  <c r="K3" i="5"/>
  <c r="S48" i="6"/>
  <c r="S47" i="6"/>
  <c r="S49" i="6"/>
  <c r="M43" i="6" l="1"/>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4" i="6"/>
  <c r="E5" i="5" l="1"/>
  <c r="E4" i="5"/>
  <c r="E3" i="5"/>
  <c r="AC45" i="36" l="1"/>
  <c r="AC46" i="36"/>
  <c r="AD130" i="36" s="1"/>
  <c r="I130" i="36" s="1"/>
  <c r="AC47" i="36"/>
  <c r="AD131" i="36" s="1"/>
  <c r="I131" i="36" s="1"/>
  <c r="AC48" i="36"/>
  <c r="AD134" i="36" s="1"/>
  <c r="I134" i="36" s="1"/>
  <c r="AC49" i="36"/>
  <c r="AD137" i="36" s="1"/>
  <c r="I137" i="36" s="1"/>
  <c r="AC50" i="36"/>
  <c r="AD140" i="36" s="1"/>
  <c r="I140" i="36" s="1"/>
  <c r="AC51" i="36"/>
  <c r="AD143" i="36" s="1"/>
  <c r="I143" i="36" s="1"/>
  <c r="AC52" i="36"/>
  <c r="AD148" i="36" s="1"/>
  <c r="I148" i="36" s="1"/>
  <c r="AC53" i="36"/>
  <c r="AD151" i="36" s="1"/>
  <c r="I151" i="36" s="1"/>
  <c r="AC54" i="36"/>
  <c r="AD154" i="36" s="1"/>
  <c r="I154" i="36" s="1"/>
  <c r="AC55" i="36"/>
  <c r="AD156" i="36" s="1"/>
  <c r="I156" i="36" s="1"/>
  <c r="AC56" i="36"/>
  <c r="AD158" i="36" s="1"/>
  <c r="I158" i="36" s="1"/>
  <c r="AC57" i="36"/>
  <c r="AD162" i="36" s="1"/>
  <c r="I162" i="36" s="1"/>
  <c r="AC58" i="36"/>
  <c r="AD165" i="36" s="1"/>
  <c r="I165" i="36" s="1"/>
  <c r="AC59" i="36"/>
  <c r="AD167" i="36" s="1"/>
  <c r="I167" i="36" s="1"/>
  <c r="AC60" i="36"/>
  <c r="AD170" i="36" s="1"/>
  <c r="I170" i="36" s="1"/>
  <c r="AC61" i="36"/>
  <c r="AD174" i="36" s="1"/>
  <c r="I174" i="36" s="1"/>
  <c r="AC62" i="36"/>
  <c r="AD178" i="36" s="1"/>
  <c r="I178" i="36" s="1"/>
  <c r="AC63" i="36"/>
  <c r="AD179" i="36" s="1"/>
  <c r="I179" i="36" s="1"/>
  <c r="AC64" i="36"/>
  <c r="AD183" i="36" s="1"/>
  <c r="I183" i="36" s="1"/>
  <c r="AC65" i="36"/>
  <c r="AD185" i="36" s="1"/>
  <c r="I185" i="36" s="1"/>
  <c r="AC66" i="36"/>
  <c r="AD189" i="36" s="1"/>
  <c r="I189" i="36" s="1"/>
  <c r="AC67" i="36"/>
  <c r="AD191" i="36" s="1"/>
  <c r="I191" i="36" s="1"/>
  <c r="AC68" i="36"/>
  <c r="AD196" i="36" s="1"/>
  <c r="I196" i="36" s="1"/>
  <c r="AC69" i="36"/>
  <c r="AD199" i="36" s="1"/>
  <c r="I199" i="36" s="1"/>
  <c r="AC70" i="36"/>
  <c r="AD202" i="36" s="1"/>
  <c r="I202" i="36" s="1"/>
  <c r="AC71" i="36"/>
  <c r="AD203" i="36" s="1"/>
  <c r="I203" i="36" s="1"/>
  <c r="AC72" i="36"/>
  <c r="AD206" i="36" s="1"/>
  <c r="I206" i="36" s="1"/>
  <c r="AC73" i="36"/>
  <c r="AD210" i="36" s="1"/>
  <c r="I210" i="36" s="1"/>
  <c r="AC74" i="36"/>
  <c r="AD212" i="36" s="1"/>
  <c r="I212" i="36" s="1"/>
  <c r="AC75" i="36"/>
  <c r="AD215" i="36" s="1"/>
  <c r="I215" i="36" s="1"/>
  <c r="AC76" i="36"/>
  <c r="AD218" i="36" s="1"/>
  <c r="I218" i="36" s="1"/>
  <c r="AD125" i="36"/>
  <c r="I125" i="36" s="1"/>
  <c r="AD126" i="36"/>
  <c r="I126" i="36" s="1"/>
  <c r="AD127" i="36"/>
  <c r="I127" i="36" s="1"/>
  <c r="AD150" i="36"/>
  <c r="I150" i="36" s="1"/>
  <c r="AD173" i="36"/>
  <c r="I173" i="36" s="1"/>
  <c r="AD198" i="36"/>
  <c r="I198" i="36" s="1"/>
  <c r="AD175" i="36" l="1"/>
  <c r="I175" i="36" s="1"/>
  <c r="AD197" i="36"/>
  <c r="I197" i="36" s="1"/>
  <c r="AD142" i="36"/>
  <c r="I142" i="36" s="1"/>
  <c r="AD139" i="36"/>
  <c r="I139" i="36" s="1"/>
  <c r="AD141" i="36"/>
  <c r="I141" i="36" s="1"/>
  <c r="AD182" i="36"/>
  <c r="I182" i="36" s="1"/>
  <c r="AD187" i="36"/>
  <c r="I187" i="36" s="1"/>
  <c r="AD188" i="36"/>
  <c r="I188" i="36" s="1"/>
  <c r="AD138" i="36"/>
  <c r="I138" i="36" s="1"/>
  <c r="AD208" i="36"/>
  <c r="I208" i="36" s="1"/>
  <c r="AD207" i="36"/>
  <c r="I207" i="36" s="1"/>
  <c r="AD209" i="36"/>
  <c r="I209" i="36" s="1"/>
  <c r="AD164" i="36"/>
  <c r="I164" i="36" s="1"/>
  <c r="AD161" i="36"/>
  <c r="I161" i="36" s="1"/>
  <c r="AD186" i="36"/>
  <c r="I186" i="36" s="1"/>
  <c r="AD184" i="36"/>
  <c r="I184" i="36" s="1"/>
  <c r="AD160" i="36"/>
  <c r="I160" i="36" s="1"/>
  <c r="AD159" i="36"/>
  <c r="I159" i="36" s="1"/>
  <c r="AD214" i="36"/>
  <c r="I214" i="36" s="1"/>
  <c r="AD211" i="36"/>
  <c r="I211" i="36" s="1"/>
  <c r="AD190" i="36"/>
  <c r="I190" i="36" s="1"/>
  <c r="AD213" i="36"/>
  <c r="I213" i="36" s="1"/>
  <c r="AD205" i="36"/>
  <c r="I205" i="36" s="1"/>
  <c r="AD180" i="36"/>
  <c r="I180" i="36" s="1"/>
  <c r="AD133" i="36"/>
  <c r="I133" i="36" s="1"/>
  <c r="AD181" i="36"/>
  <c r="I181" i="36" s="1"/>
  <c r="AD204" i="36"/>
  <c r="I204" i="36" s="1"/>
  <c r="AD132" i="36"/>
  <c r="I132" i="36" s="1"/>
  <c r="AD195" i="36"/>
  <c r="I195" i="36" s="1"/>
  <c r="AD166" i="36"/>
  <c r="I166" i="36" s="1"/>
  <c r="AD147" i="36"/>
  <c r="I147" i="36" s="1"/>
  <c r="AD220" i="36"/>
  <c r="I220" i="36" s="1"/>
  <c r="AD193" i="36"/>
  <c r="I193" i="36" s="1"/>
  <c r="AD145" i="36"/>
  <c r="I145" i="36" s="1"/>
  <c r="AD219" i="36"/>
  <c r="I219" i="36" s="1"/>
  <c r="AD192" i="36"/>
  <c r="I192" i="36" s="1"/>
  <c r="AD144" i="36"/>
  <c r="I144" i="36" s="1"/>
  <c r="AD194" i="36"/>
  <c r="I194" i="36" s="1"/>
  <c r="AD169" i="36"/>
  <c r="I169" i="36" s="1"/>
  <c r="AD217" i="36"/>
  <c r="I217" i="36" s="1"/>
  <c r="AD168" i="36"/>
  <c r="I168" i="36" s="1"/>
  <c r="AD146" i="36"/>
  <c r="I146" i="36" s="1"/>
  <c r="AD216" i="36"/>
  <c r="I216" i="36" s="1"/>
  <c r="AD155" i="36"/>
  <c r="I155" i="36" s="1"/>
  <c r="AD149" i="36"/>
  <c r="I149" i="36" s="1"/>
  <c r="AD171" i="36"/>
  <c r="I171" i="36" s="1"/>
  <c r="AD163" i="36"/>
  <c r="I163" i="36" s="1"/>
  <c r="AD136" i="36"/>
  <c r="I136" i="36" s="1"/>
  <c r="AD172" i="36"/>
  <c r="I172" i="36" s="1"/>
  <c r="AD157" i="36"/>
  <c r="I157" i="36" s="1"/>
  <c r="AD135" i="36"/>
  <c r="I135" i="36" s="1"/>
  <c r="AD201" i="36"/>
  <c r="I201" i="36" s="1"/>
  <c r="AD177" i="36"/>
  <c r="I177" i="36" s="1"/>
  <c r="AD153" i="36"/>
  <c r="I153" i="36" s="1"/>
  <c r="AD129" i="36"/>
  <c r="I129" i="36" s="1"/>
  <c r="AD200" i="36"/>
  <c r="I200" i="36" s="1"/>
  <c r="AD176" i="36"/>
  <c r="I176" i="36" s="1"/>
  <c r="AD152" i="36"/>
  <c r="I152" i="36" s="1"/>
  <c r="AD128" i="36"/>
  <c r="I128" i="36" s="1"/>
  <c r="C11" i="5"/>
  <c r="C13" i="4" l="1"/>
  <c r="K2" i="36" l="1"/>
  <c r="K3" i="36"/>
  <c r="K4" i="36"/>
  <c r="E5" i="36" l="1"/>
  <c r="E6" i="36"/>
  <c r="E7" i="36"/>
  <c r="E8" i="36"/>
  <c r="E9" i="36"/>
  <c r="E10" i="36"/>
  <c r="E11" i="36"/>
  <c r="E12" i="36"/>
  <c r="E13" i="36"/>
  <c r="E14" i="36"/>
  <c r="E15" i="36"/>
  <c r="E16" i="36"/>
  <c r="E17" i="36"/>
  <c r="E18" i="36"/>
  <c r="E19" i="36"/>
  <c r="E20" i="36"/>
  <c r="E21" i="36"/>
  <c r="E22" i="36"/>
  <c r="E23" i="36"/>
  <c r="E24" i="36"/>
  <c r="E25" i="36"/>
  <c r="E26" i="36"/>
  <c r="E27" i="36"/>
  <c r="E28" i="36"/>
  <c r="E29" i="36"/>
  <c r="E30" i="36"/>
  <c r="E31" i="36"/>
  <c r="E32" i="36"/>
  <c r="E33" i="36"/>
  <c r="E34" i="36"/>
  <c r="E35" i="36"/>
  <c r="E36" i="36"/>
  <c r="E37" i="36"/>
  <c r="E38" i="36"/>
  <c r="E39" i="36"/>
  <c r="E40" i="36"/>
  <c r="E41" i="36"/>
  <c r="E42" i="36"/>
  <c r="E43" i="36"/>
  <c r="E44" i="36"/>
  <c r="E45" i="36"/>
  <c r="E46" i="36"/>
  <c r="E47" i="36"/>
  <c r="E48" i="36"/>
  <c r="E49" i="36"/>
  <c r="E50" i="36"/>
  <c r="E51" i="36"/>
  <c r="E52" i="36"/>
  <c r="E53" i="36"/>
  <c r="E54" i="36"/>
  <c r="E55" i="36"/>
  <c r="E56" i="36"/>
  <c r="E57" i="36"/>
  <c r="E58" i="36"/>
  <c r="E59" i="36"/>
  <c r="E60" i="36"/>
  <c r="E61" i="36"/>
  <c r="E62" i="36"/>
  <c r="E63" i="36"/>
  <c r="E64" i="36"/>
  <c r="E65" i="36"/>
  <c r="E66" i="36"/>
  <c r="E67" i="36"/>
  <c r="E68" i="36"/>
  <c r="E69" i="36"/>
  <c r="E70" i="36"/>
  <c r="E71" i="36"/>
  <c r="E72" i="36"/>
  <c r="E73" i="36"/>
  <c r="E74" i="36"/>
  <c r="E75" i="36"/>
  <c r="E76" i="36"/>
  <c r="E77" i="36"/>
  <c r="E78" i="36"/>
  <c r="E79" i="36"/>
  <c r="E80" i="36"/>
  <c r="E81" i="36"/>
  <c r="E82" i="36"/>
  <c r="E83" i="36"/>
  <c r="E84" i="36"/>
  <c r="E85" i="36"/>
  <c r="E86" i="36"/>
  <c r="E87" i="36"/>
  <c r="E88" i="36"/>
  <c r="E89" i="36"/>
  <c r="E90" i="36"/>
  <c r="E91" i="36"/>
  <c r="E92" i="36"/>
  <c r="E93" i="36"/>
  <c r="E94" i="36"/>
  <c r="E95" i="36"/>
  <c r="E96" i="36"/>
  <c r="E97" i="36"/>
  <c r="E98" i="36"/>
  <c r="E99" i="36"/>
  <c r="E100" i="36"/>
  <c r="E101" i="36"/>
  <c r="E102" i="36"/>
  <c r="E103" i="36"/>
  <c r="E104" i="36"/>
  <c r="E105" i="36"/>
  <c r="E106" i="36"/>
  <c r="E107" i="36"/>
  <c r="E108" i="36"/>
  <c r="E109" i="36"/>
  <c r="E110" i="36"/>
  <c r="E111" i="36"/>
  <c r="E112" i="36"/>
  <c r="E113" i="36"/>
  <c r="E114" i="36"/>
  <c r="E115" i="36"/>
  <c r="E116" i="36"/>
  <c r="E117" i="36"/>
  <c r="E118" i="36"/>
  <c r="E119" i="36"/>
  <c r="E120" i="36"/>
  <c r="E121" i="36"/>
  <c r="E122" i="36"/>
  <c r="E123" i="36"/>
  <c r="E124" i="36"/>
  <c r="E125" i="36"/>
  <c r="E126" i="36"/>
  <c r="E127" i="36"/>
  <c r="E128" i="36"/>
  <c r="E129" i="36"/>
  <c r="E130" i="36"/>
  <c r="E131" i="36"/>
  <c r="E132" i="36"/>
  <c r="E133" i="36"/>
  <c r="E134" i="36"/>
  <c r="E135" i="36"/>
  <c r="E136" i="36"/>
  <c r="E137" i="36"/>
  <c r="E138" i="36"/>
  <c r="E139" i="36"/>
  <c r="E140" i="36"/>
  <c r="E141" i="36"/>
  <c r="E142" i="36"/>
  <c r="E143" i="36"/>
  <c r="E144" i="36"/>
  <c r="E145" i="36"/>
  <c r="E146" i="36"/>
  <c r="E147" i="36"/>
  <c r="E148" i="36"/>
  <c r="E149" i="36"/>
  <c r="E150" i="36"/>
  <c r="E151" i="36"/>
  <c r="E152" i="36"/>
  <c r="E153" i="36"/>
  <c r="E154" i="36"/>
  <c r="E155" i="36"/>
  <c r="E156" i="36"/>
  <c r="E157" i="36"/>
  <c r="E158" i="36"/>
  <c r="E159" i="36"/>
  <c r="E160" i="36"/>
  <c r="E161" i="36"/>
  <c r="E162" i="36"/>
  <c r="E163" i="36"/>
  <c r="E164" i="36"/>
  <c r="E165" i="36"/>
  <c r="E166" i="36"/>
  <c r="E167" i="36"/>
  <c r="E168" i="36"/>
  <c r="E169" i="36"/>
  <c r="E170" i="36"/>
  <c r="E171" i="36"/>
  <c r="E172" i="36"/>
  <c r="E173" i="36"/>
  <c r="E174" i="36"/>
  <c r="E175" i="36"/>
  <c r="E176" i="36"/>
  <c r="E177" i="36"/>
  <c r="E178" i="36"/>
  <c r="E179" i="36"/>
  <c r="E180" i="36"/>
  <c r="E181" i="36"/>
  <c r="E182" i="36"/>
  <c r="E183" i="36"/>
  <c r="E184" i="36"/>
  <c r="E185" i="36"/>
  <c r="E186" i="36"/>
  <c r="E187" i="36"/>
  <c r="E188" i="36"/>
  <c r="E189" i="36"/>
  <c r="E190" i="36"/>
  <c r="E191" i="36"/>
  <c r="E192" i="36"/>
  <c r="E193" i="36"/>
  <c r="E194" i="36"/>
  <c r="E195" i="36"/>
  <c r="E196" i="36"/>
  <c r="E197" i="36"/>
  <c r="E198" i="36"/>
  <c r="E199" i="36"/>
  <c r="E200" i="36"/>
  <c r="E201" i="36"/>
  <c r="E202" i="36"/>
  <c r="E203" i="36"/>
  <c r="E204" i="36"/>
  <c r="E205" i="36"/>
  <c r="E206" i="36"/>
  <c r="E207" i="36"/>
  <c r="E208" i="36"/>
  <c r="E209" i="36"/>
  <c r="E210" i="36"/>
  <c r="E211" i="36"/>
  <c r="E212" i="36"/>
  <c r="E213" i="36"/>
  <c r="E214" i="36"/>
  <c r="E215" i="36"/>
  <c r="E216" i="36"/>
  <c r="E217" i="36"/>
  <c r="E218" i="36"/>
  <c r="E219" i="36"/>
  <c r="E220" i="36"/>
  <c r="E3" i="36"/>
  <c r="E4" i="36"/>
  <c r="E2" i="36"/>
  <c r="S13" i="6" l="1"/>
  <c r="S12" i="6"/>
  <c r="R12" i="6"/>
  <c r="L5" i="6" l="1"/>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4" i="6"/>
  <c r="K5" i="6"/>
  <c r="F4" i="37" s="1"/>
  <c r="G10" i="36" s="1"/>
  <c r="K6" i="6"/>
  <c r="F5" i="37" s="1"/>
  <c r="G13" i="36" s="1"/>
  <c r="K7" i="6"/>
  <c r="F6" i="37" s="1"/>
  <c r="G16" i="36" s="1"/>
  <c r="K8" i="6"/>
  <c r="F7" i="37" s="1"/>
  <c r="G19" i="36" s="1"/>
  <c r="K9" i="6"/>
  <c r="F8" i="37" s="1"/>
  <c r="G22" i="36" s="1"/>
  <c r="K10" i="6"/>
  <c r="F9" i="37" s="1"/>
  <c r="G25" i="36" s="1"/>
  <c r="K11" i="6"/>
  <c r="F10" i="37" s="1"/>
  <c r="G28" i="36" s="1"/>
  <c r="K12" i="6"/>
  <c r="F11" i="37" s="1"/>
  <c r="G31" i="36" s="1"/>
  <c r="K13" i="6"/>
  <c r="F12" i="37" s="1"/>
  <c r="G34" i="36" s="1"/>
  <c r="K14" i="6"/>
  <c r="F13" i="37" s="1"/>
  <c r="G37" i="36" s="1"/>
  <c r="K15" i="6"/>
  <c r="F14" i="37" s="1"/>
  <c r="G40" i="36" s="1"/>
  <c r="K16" i="6"/>
  <c r="F15" i="37" s="1"/>
  <c r="G43" i="36" s="1"/>
  <c r="K17" i="6"/>
  <c r="F16" i="37" s="1"/>
  <c r="G46" i="36" s="1"/>
  <c r="K18" i="6"/>
  <c r="F17" i="37" s="1"/>
  <c r="G49" i="36" s="1"/>
  <c r="K19" i="6"/>
  <c r="F18" i="37" s="1"/>
  <c r="G52" i="36" s="1"/>
  <c r="K20" i="6"/>
  <c r="F19" i="37" s="1"/>
  <c r="G55" i="36" s="1"/>
  <c r="K21" i="6"/>
  <c r="F20" i="37" s="1"/>
  <c r="G58" i="36" s="1"/>
  <c r="K22" i="6"/>
  <c r="F21" i="37" s="1"/>
  <c r="G61" i="36" s="1"/>
  <c r="K23" i="6"/>
  <c r="F22" i="37" s="1"/>
  <c r="G64" i="36" s="1"/>
  <c r="K24" i="6"/>
  <c r="F23" i="37" s="1"/>
  <c r="G67" i="36" s="1"/>
  <c r="K25" i="6"/>
  <c r="F24" i="37" s="1"/>
  <c r="G70" i="36" s="1"/>
  <c r="K26" i="6"/>
  <c r="F25" i="37" s="1"/>
  <c r="G73" i="36" s="1"/>
  <c r="K27" i="6"/>
  <c r="F26" i="37" s="1"/>
  <c r="G76" i="36" s="1"/>
  <c r="K28" i="6"/>
  <c r="F27" i="37" s="1"/>
  <c r="G79" i="36" s="1"/>
  <c r="K29" i="6"/>
  <c r="F28" i="37" s="1"/>
  <c r="G82" i="36" s="1"/>
  <c r="K30" i="6"/>
  <c r="F29" i="37" s="1"/>
  <c r="G85" i="36" s="1"/>
  <c r="K31" i="6"/>
  <c r="F30" i="37" s="1"/>
  <c r="G88" i="36" s="1"/>
  <c r="K32" i="6"/>
  <c r="F31" i="37" s="1"/>
  <c r="G91" i="36" s="1"/>
  <c r="K33" i="6"/>
  <c r="F32" i="37" s="1"/>
  <c r="G94" i="36" s="1"/>
  <c r="K34" i="6"/>
  <c r="F33" i="37" s="1"/>
  <c r="G97" i="36" s="1"/>
  <c r="K35" i="6"/>
  <c r="F34" i="37" s="1"/>
  <c r="G100" i="36" s="1"/>
  <c r="K36" i="6"/>
  <c r="F35" i="37" s="1"/>
  <c r="G103" i="36" s="1"/>
  <c r="K37" i="6"/>
  <c r="F36" i="37" s="1"/>
  <c r="G106" i="36" s="1"/>
  <c r="K38" i="6"/>
  <c r="F37" i="37" s="1"/>
  <c r="G109" i="36" s="1"/>
  <c r="K39" i="6"/>
  <c r="F38" i="37" s="1"/>
  <c r="G112" i="36" s="1"/>
  <c r="K40" i="6"/>
  <c r="F39" i="37" s="1"/>
  <c r="G115" i="36" s="1"/>
  <c r="K41" i="6"/>
  <c r="F40" i="37" s="1"/>
  <c r="G118" i="36" s="1"/>
  <c r="K42" i="6"/>
  <c r="F41" i="37" s="1"/>
  <c r="G121" i="36" s="1"/>
  <c r="K43" i="6"/>
  <c r="F42" i="37" s="1"/>
  <c r="G124" i="36" s="1"/>
  <c r="K44" i="6"/>
  <c r="F43" i="37" s="1"/>
  <c r="G127" i="36" s="1"/>
  <c r="K45" i="6"/>
  <c r="F44" i="37" s="1"/>
  <c r="G130" i="36" s="1"/>
  <c r="K46" i="6"/>
  <c r="F45" i="37" s="1"/>
  <c r="G133" i="36" s="1"/>
  <c r="K47" i="6"/>
  <c r="F46" i="37" s="1"/>
  <c r="G136" i="36" s="1"/>
  <c r="K48" i="6"/>
  <c r="F47" i="37" s="1"/>
  <c r="G139" i="36" s="1"/>
  <c r="K49" i="6"/>
  <c r="F48" i="37" s="1"/>
  <c r="G142" i="36" s="1"/>
  <c r="K50" i="6"/>
  <c r="F49" i="37" s="1"/>
  <c r="G145" i="36" s="1"/>
  <c r="K51" i="6"/>
  <c r="F50" i="37" s="1"/>
  <c r="G148" i="36" s="1"/>
  <c r="K52" i="6"/>
  <c r="F51" i="37" s="1"/>
  <c r="G151" i="36" s="1"/>
  <c r="K53" i="6"/>
  <c r="F52" i="37" s="1"/>
  <c r="G154" i="36" s="1"/>
  <c r="K54" i="6"/>
  <c r="F53" i="37" s="1"/>
  <c r="G157" i="36" s="1"/>
  <c r="K55" i="6"/>
  <c r="F54" i="37" s="1"/>
  <c r="G160" i="36" s="1"/>
  <c r="K56" i="6"/>
  <c r="F55" i="37" s="1"/>
  <c r="G163" i="36" s="1"/>
  <c r="K57" i="6"/>
  <c r="F56" i="37" s="1"/>
  <c r="G166" i="36" s="1"/>
  <c r="K58" i="6"/>
  <c r="F57" i="37" s="1"/>
  <c r="G169" i="36" s="1"/>
  <c r="K59" i="6"/>
  <c r="F58" i="37" s="1"/>
  <c r="G172" i="36" s="1"/>
  <c r="K60" i="6"/>
  <c r="F59" i="37" s="1"/>
  <c r="G175" i="36" s="1"/>
  <c r="K61" i="6"/>
  <c r="F60" i="37" s="1"/>
  <c r="G178" i="36" s="1"/>
  <c r="K62" i="6"/>
  <c r="F61" i="37" s="1"/>
  <c r="G181" i="36" s="1"/>
  <c r="K63" i="6"/>
  <c r="F62" i="37" s="1"/>
  <c r="G184" i="36" s="1"/>
  <c r="K64" i="6"/>
  <c r="F63" i="37" s="1"/>
  <c r="G187" i="36" s="1"/>
  <c r="K65" i="6"/>
  <c r="F64" i="37" s="1"/>
  <c r="G190" i="36" s="1"/>
  <c r="K66" i="6"/>
  <c r="F65" i="37" s="1"/>
  <c r="G193" i="36" s="1"/>
  <c r="K67" i="6"/>
  <c r="F66" i="37" s="1"/>
  <c r="G196" i="36" s="1"/>
  <c r="K68" i="6"/>
  <c r="F67" i="37" s="1"/>
  <c r="G199" i="36" s="1"/>
  <c r="K69" i="6"/>
  <c r="F68" i="37" s="1"/>
  <c r="G202" i="36" s="1"/>
  <c r="K70" i="6"/>
  <c r="F69" i="37" s="1"/>
  <c r="G205" i="36" s="1"/>
  <c r="K71" i="6"/>
  <c r="F70" i="37" s="1"/>
  <c r="G208" i="36" s="1"/>
  <c r="K72" i="6"/>
  <c r="F71" i="37" s="1"/>
  <c r="G211" i="36" s="1"/>
  <c r="K73" i="6"/>
  <c r="F72" i="37" s="1"/>
  <c r="G214" i="36" s="1"/>
  <c r="K74" i="6"/>
  <c r="F73" i="37" s="1"/>
  <c r="G217" i="36" s="1"/>
  <c r="K75" i="6"/>
  <c r="F74" i="37" s="1"/>
  <c r="G220" i="36" s="1"/>
  <c r="J5" i="6"/>
  <c r="E4" i="37" s="1"/>
  <c r="G9" i="36" s="1"/>
  <c r="J6" i="6"/>
  <c r="E5" i="37" s="1"/>
  <c r="G12" i="36" s="1"/>
  <c r="J7" i="6"/>
  <c r="E6" i="37" s="1"/>
  <c r="G15" i="36" s="1"/>
  <c r="J8" i="6"/>
  <c r="E7" i="37" s="1"/>
  <c r="G18" i="36" s="1"/>
  <c r="J9" i="6"/>
  <c r="E8" i="37" s="1"/>
  <c r="G21" i="36" s="1"/>
  <c r="J10" i="6"/>
  <c r="E9" i="37" s="1"/>
  <c r="G24" i="36" s="1"/>
  <c r="J11" i="6"/>
  <c r="E10" i="37" s="1"/>
  <c r="G27" i="36" s="1"/>
  <c r="J12" i="6"/>
  <c r="E11" i="37" s="1"/>
  <c r="G30" i="36" s="1"/>
  <c r="J13" i="6"/>
  <c r="E12" i="37" s="1"/>
  <c r="G33" i="36" s="1"/>
  <c r="J14" i="6"/>
  <c r="E13" i="37" s="1"/>
  <c r="G36" i="36" s="1"/>
  <c r="J15" i="6"/>
  <c r="E14" i="37" s="1"/>
  <c r="G39" i="36" s="1"/>
  <c r="J16" i="6"/>
  <c r="E15" i="37" s="1"/>
  <c r="G42" i="36" s="1"/>
  <c r="J17" i="6"/>
  <c r="E16" i="37" s="1"/>
  <c r="G45" i="36" s="1"/>
  <c r="J18" i="6"/>
  <c r="E17" i="37" s="1"/>
  <c r="G48" i="36" s="1"/>
  <c r="J19" i="6"/>
  <c r="E18" i="37" s="1"/>
  <c r="G51" i="36" s="1"/>
  <c r="J20" i="6"/>
  <c r="E19" i="37" s="1"/>
  <c r="G54" i="36" s="1"/>
  <c r="J21" i="6"/>
  <c r="E20" i="37" s="1"/>
  <c r="G57" i="36" s="1"/>
  <c r="J22" i="6"/>
  <c r="E21" i="37" s="1"/>
  <c r="G60" i="36" s="1"/>
  <c r="J23" i="6"/>
  <c r="E22" i="37" s="1"/>
  <c r="G63" i="36" s="1"/>
  <c r="J24" i="6"/>
  <c r="E23" i="37" s="1"/>
  <c r="G66" i="36" s="1"/>
  <c r="J25" i="6"/>
  <c r="E24" i="37" s="1"/>
  <c r="G69" i="36" s="1"/>
  <c r="J26" i="6"/>
  <c r="E25" i="37" s="1"/>
  <c r="G72" i="36" s="1"/>
  <c r="J27" i="6"/>
  <c r="E26" i="37" s="1"/>
  <c r="G75" i="36" s="1"/>
  <c r="J28" i="6"/>
  <c r="E27" i="37" s="1"/>
  <c r="G78" i="36" s="1"/>
  <c r="J29" i="6"/>
  <c r="E28" i="37" s="1"/>
  <c r="G81" i="36" s="1"/>
  <c r="J30" i="6"/>
  <c r="E29" i="37" s="1"/>
  <c r="G84" i="36" s="1"/>
  <c r="J31" i="6"/>
  <c r="E30" i="37" s="1"/>
  <c r="G87" i="36" s="1"/>
  <c r="J32" i="6"/>
  <c r="E31" i="37" s="1"/>
  <c r="G90" i="36" s="1"/>
  <c r="J33" i="6"/>
  <c r="E32" i="37" s="1"/>
  <c r="G93" i="36" s="1"/>
  <c r="J34" i="6"/>
  <c r="E33" i="37" s="1"/>
  <c r="G96" i="36" s="1"/>
  <c r="J35" i="6"/>
  <c r="E34" i="37" s="1"/>
  <c r="G99" i="36" s="1"/>
  <c r="J36" i="6"/>
  <c r="E35" i="37" s="1"/>
  <c r="G102" i="36" s="1"/>
  <c r="J37" i="6"/>
  <c r="E36" i="37" s="1"/>
  <c r="G105" i="36" s="1"/>
  <c r="J38" i="6"/>
  <c r="E37" i="37" s="1"/>
  <c r="G108" i="36" s="1"/>
  <c r="J39" i="6"/>
  <c r="E38" i="37" s="1"/>
  <c r="G111" i="36" s="1"/>
  <c r="J40" i="6"/>
  <c r="E39" i="37" s="1"/>
  <c r="G114" i="36" s="1"/>
  <c r="J41" i="6"/>
  <c r="E40" i="37" s="1"/>
  <c r="G117" i="36" s="1"/>
  <c r="J42" i="6"/>
  <c r="E41" i="37" s="1"/>
  <c r="G120" i="36" s="1"/>
  <c r="J43" i="6"/>
  <c r="E42" i="37" s="1"/>
  <c r="G123" i="36" s="1"/>
  <c r="J44" i="6"/>
  <c r="E43" i="37" s="1"/>
  <c r="G126" i="36" s="1"/>
  <c r="J45" i="6"/>
  <c r="E44" i="37" s="1"/>
  <c r="G129" i="36" s="1"/>
  <c r="J46" i="6"/>
  <c r="E45" i="37" s="1"/>
  <c r="G132" i="36" s="1"/>
  <c r="J47" i="6"/>
  <c r="E46" i="37" s="1"/>
  <c r="G135" i="36" s="1"/>
  <c r="J48" i="6"/>
  <c r="E47" i="37" s="1"/>
  <c r="G138" i="36" s="1"/>
  <c r="J49" i="6"/>
  <c r="E48" i="37" s="1"/>
  <c r="G141" i="36" s="1"/>
  <c r="J50" i="6"/>
  <c r="E49" i="37" s="1"/>
  <c r="G144" i="36" s="1"/>
  <c r="J51" i="6"/>
  <c r="E50" i="37" s="1"/>
  <c r="G147" i="36" s="1"/>
  <c r="J52" i="6"/>
  <c r="E51" i="37" s="1"/>
  <c r="G150" i="36" s="1"/>
  <c r="J53" i="6"/>
  <c r="E52" i="37" s="1"/>
  <c r="G153" i="36" s="1"/>
  <c r="J54" i="6"/>
  <c r="E53" i="37" s="1"/>
  <c r="G156" i="36" s="1"/>
  <c r="J55" i="6"/>
  <c r="E54" i="37" s="1"/>
  <c r="G159" i="36" s="1"/>
  <c r="J56" i="6"/>
  <c r="E55" i="37" s="1"/>
  <c r="G162" i="36" s="1"/>
  <c r="J57" i="6"/>
  <c r="E56" i="37" s="1"/>
  <c r="G165" i="36" s="1"/>
  <c r="J58" i="6"/>
  <c r="E57" i="37" s="1"/>
  <c r="G168" i="36" s="1"/>
  <c r="J59" i="6"/>
  <c r="E58" i="37" s="1"/>
  <c r="G171" i="36" s="1"/>
  <c r="J60" i="6"/>
  <c r="E59" i="37" s="1"/>
  <c r="G174" i="36" s="1"/>
  <c r="J61" i="6"/>
  <c r="E60" i="37" s="1"/>
  <c r="G177" i="36" s="1"/>
  <c r="J62" i="6"/>
  <c r="E61" i="37" s="1"/>
  <c r="G180" i="36" s="1"/>
  <c r="J63" i="6"/>
  <c r="E62" i="37" s="1"/>
  <c r="G183" i="36" s="1"/>
  <c r="J64" i="6"/>
  <c r="E63" i="37" s="1"/>
  <c r="G186" i="36" s="1"/>
  <c r="J65" i="6"/>
  <c r="E64" i="37" s="1"/>
  <c r="G189" i="36" s="1"/>
  <c r="J66" i="6"/>
  <c r="E65" i="37" s="1"/>
  <c r="G192" i="36" s="1"/>
  <c r="J67" i="6"/>
  <c r="E66" i="37" s="1"/>
  <c r="G195" i="36" s="1"/>
  <c r="J68" i="6"/>
  <c r="E67" i="37" s="1"/>
  <c r="G198" i="36" s="1"/>
  <c r="J69" i="6"/>
  <c r="E68" i="37" s="1"/>
  <c r="G201" i="36" s="1"/>
  <c r="J70" i="6"/>
  <c r="E69" i="37" s="1"/>
  <c r="G204" i="36" s="1"/>
  <c r="J71" i="6"/>
  <c r="E70" i="37" s="1"/>
  <c r="G207" i="36" s="1"/>
  <c r="J72" i="6"/>
  <c r="E71" i="37" s="1"/>
  <c r="G210" i="36" s="1"/>
  <c r="J73" i="6"/>
  <c r="E72" i="37" s="1"/>
  <c r="G213" i="36" s="1"/>
  <c r="J74" i="6"/>
  <c r="E73" i="37" s="1"/>
  <c r="G216" i="36" s="1"/>
  <c r="J75" i="6"/>
  <c r="E74" i="37" s="1"/>
  <c r="G219" i="36" s="1"/>
  <c r="I5" i="6"/>
  <c r="D4" i="37" s="1"/>
  <c r="G8" i="36" s="1"/>
  <c r="I6" i="6"/>
  <c r="D5" i="37" s="1"/>
  <c r="G11" i="36" s="1"/>
  <c r="I7" i="6"/>
  <c r="D6" i="37" s="1"/>
  <c r="G14" i="36" s="1"/>
  <c r="I8" i="6"/>
  <c r="D7" i="37" s="1"/>
  <c r="G17" i="36" s="1"/>
  <c r="I9" i="6"/>
  <c r="D8" i="37" s="1"/>
  <c r="G20" i="36" s="1"/>
  <c r="I10" i="6"/>
  <c r="D9" i="37" s="1"/>
  <c r="G23" i="36" s="1"/>
  <c r="I11" i="6"/>
  <c r="D10" i="37" s="1"/>
  <c r="G26" i="36" s="1"/>
  <c r="I12" i="6"/>
  <c r="D11" i="37" s="1"/>
  <c r="G29" i="36" s="1"/>
  <c r="I13" i="6"/>
  <c r="D12" i="37" s="1"/>
  <c r="G32" i="36" s="1"/>
  <c r="I14" i="6"/>
  <c r="D13" i="37" s="1"/>
  <c r="G35" i="36" s="1"/>
  <c r="I15" i="6"/>
  <c r="D14" i="37" s="1"/>
  <c r="G38" i="36" s="1"/>
  <c r="I16" i="6"/>
  <c r="D15" i="37" s="1"/>
  <c r="G41" i="36" s="1"/>
  <c r="I17" i="6"/>
  <c r="D16" i="37" s="1"/>
  <c r="G44" i="36" s="1"/>
  <c r="I18" i="6"/>
  <c r="D17" i="37" s="1"/>
  <c r="G47" i="36" s="1"/>
  <c r="I19" i="6"/>
  <c r="D18" i="37" s="1"/>
  <c r="G50" i="36" s="1"/>
  <c r="I20" i="6"/>
  <c r="D19" i="37" s="1"/>
  <c r="G53" i="36" s="1"/>
  <c r="I21" i="6"/>
  <c r="D20" i="37" s="1"/>
  <c r="G56" i="36" s="1"/>
  <c r="I22" i="6"/>
  <c r="D21" i="37" s="1"/>
  <c r="G59" i="36" s="1"/>
  <c r="I23" i="6"/>
  <c r="D22" i="37" s="1"/>
  <c r="G62" i="36" s="1"/>
  <c r="I24" i="6"/>
  <c r="D23" i="37" s="1"/>
  <c r="G65" i="36" s="1"/>
  <c r="I25" i="6"/>
  <c r="D24" i="37" s="1"/>
  <c r="G68" i="36" s="1"/>
  <c r="I26" i="6"/>
  <c r="D25" i="37" s="1"/>
  <c r="G71" i="36" s="1"/>
  <c r="I27" i="6"/>
  <c r="D26" i="37" s="1"/>
  <c r="G74" i="36" s="1"/>
  <c r="I28" i="6"/>
  <c r="D27" i="37" s="1"/>
  <c r="G77" i="36" s="1"/>
  <c r="I29" i="6"/>
  <c r="D28" i="37" s="1"/>
  <c r="G80" i="36" s="1"/>
  <c r="I30" i="6"/>
  <c r="D29" i="37" s="1"/>
  <c r="G83" i="36" s="1"/>
  <c r="I31" i="6"/>
  <c r="D30" i="37" s="1"/>
  <c r="G86" i="36" s="1"/>
  <c r="I32" i="6"/>
  <c r="D31" i="37" s="1"/>
  <c r="G89" i="36" s="1"/>
  <c r="I33" i="6"/>
  <c r="D32" i="37" s="1"/>
  <c r="G92" i="36" s="1"/>
  <c r="I34" i="6"/>
  <c r="D33" i="37" s="1"/>
  <c r="G95" i="36" s="1"/>
  <c r="I35" i="6"/>
  <c r="D34" i="37" s="1"/>
  <c r="G98" i="36" s="1"/>
  <c r="I36" i="6"/>
  <c r="D35" i="37" s="1"/>
  <c r="G101" i="36" s="1"/>
  <c r="I37" i="6"/>
  <c r="D36" i="37" s="1"/>
  <c r="G104" i="36" s="1"/>
  <c r="I38" i="6"/>
  <c r="D37" i="37" s="1"/>
  <c r="G107" i="36" s="1"/>
  <c r="I39" i="6"/>
  <c r="D38" i="37" s="1"/>
  <c r="G110" i="36" s="1"/>
  <c r="I40" i="6"/>
  <c r="D39" i="37" s="1"/>
  <c r="G113" i="36" s="1"/>
  <c r="I41" i="6"/>
  <c r="D40" i="37" s="1"/>
  <c r="G116" i="36" s="1"/>
  <c r="I42" i="6"/>
  <c r="D41" i="37" s="1"/>
  <c r="G119" i="36" s="1"/>
  <c r="I43" i="6"/>
  <c r="D42" i="37" s="1"/>
  <c r="G122" i="36" s="1"/>
  <c r="I44" i="6"/>
  <c r="D43" i="37" s="1"/>
  <c r="G125" i="36" s="1"/>
  <c r="I45" i="6"/>
  <c r="D44" i="37" s="1"/>
  <c r="G128" i="36" s="1"/>
  <c r="I46" i="6"/>
  <c r="I47" i="6"/>
  <c r="D46" i="37" s="1"/>
  <c r="G134" i="36" s="1"/>
  <c r="I48" i="6"/>
  <c r="D47" i="37" s="1"/>
  <c r="G137" i="36" s="1"/>
  <c r="I49" i="6"/>
  <c r="D48" i="37" s="1"/>
  <c r="G140" i="36" s="1"/>
  <c r="I50" i="6"/>
  <c r="D49" i="37" s="1"/>
  <c r="G143" i="36" s="1"/>
  <c r="I51" i="6"/>
  <c r="D50" i="37" s="1"/>
  <c r="G146" i="36" s="1"/>
  <c r="I52" i="6"/>
  <c r="D51" i="37" s="1"/>
  <c r="G149" i="36" s="1"/>
  <c r="I53" i="6"/>
  <c r="D52" i="37" s="1"/>
  <c r="G152" i="36" s="1"/>
  <c r="I54" i="6"/>
  <c r="D53" i="37" s="1"/>
  <c r="G155" i="36" s="1"/>
  <c r="I55" i="6"/>
  <c r="D54" i="37" s="1"/>
  <c r="G158" i="36" s="1"/>
  <c r="I56" i="6"/>
  <c r="D55" i="37" s="1"/>
  <c r="G161" i="36" s="1"/>
  <c r="I57" i="6"/>
  <c r="D56" i="37" s="1"/>
  <c r="G164" i="36" s="1"/>
  <c r="I58" i="6"/>
  <c r="D57" i="37" s="1"/>
  <c r="G167" i="36" s="1"/>
  <c r="I59" i="6"/>
  <c r="D58" i="37" s="1"/>
  <c r="G170" i="36" s="1"/>
  <c r="I60" i="6"/>
  <c r="D59" i="37" s="1"/>
  <c r="G173" i="36" s="1"/>
  <c r="I61" i="6"/>
  <c r="D60" i="37" s="1"/>
  <c r="G176" i="36" s="1"/>
  <c r="I62" i="6"/>
  <c r="D61" i="37" s="1"/>
  <c r="G179" i="36" s="1"/>
  <c r="I63" i="6"/>
  <c r="D62" i="37" s="1"/>
  <c r="G182" i="36" s="1"/>
  <c r="I64" i="6"/>
  <c r="D63" i="37" s="1"/>
  <c r="G185" i="36" s="1"/>
  <c r="I65" i="6"/>
  <c r="D64" i="37" s="1"/>
  <c r="G188" i="36" s="1"/>
  <c r="I66" i="6"/>
  <c r="D65" i="37" s="1"/>
  <c r="G191" i="36" s="1"/>
  <c r="I67" i="6"/>
  <c r="D66" i="37" s="1"/>
  <c r="G194" i="36" s="1"/>
  <c r="I68" i="6"/>
  <c r="D67" i="37" s="1"/>
  <c r="G197" i="36" s="1"/>
  <c r="I69" i="6"/>
  <c r="D68" i="37" s="1"/>
  <c r="G200" i="36" s="1"/>
  <c r="I70" i="6"/>
  <c r="D69" i="37" s="1"/>
  <c r="G203" i="36" s="1"/>
  <c r="I71" i="6"/>
  <c r="D70" i="37" s="1"/>
  <c r="G206" i="36" s="1"/>
  <c r="I72" i="6"/>
  <c r="D71" i="37" s="1"/>
  <c r="G209" i="36" s="1"/>
  <c r="I73" i="6"/>
  <c r="D72" i="37" s="1"/>
  <c r="G212" i="36" s="1"/>
  <c r="I74" i="6"/>
  <c r="D73" i="37" s="1"/>
  <c r="G215" i="36" s="1"/>
  <c r="I75" i="6"/>
  <c r="D74" i="37" s="1"/>
  <c r="G218" i="36" s="1"/>
  <c r="K4" i="6"/>
  <c r="F3" i="37" s="1"/>
  <c r="G7" i="36" s="1"/>
  <c r="J4" i="6"/>
  <c r="E3" i="37" s="1"/>
  <c r="G6" i="36" s="1"/>
  <c r="I4" i="6"/>
  <c r="D3" i="37" s="1"/>
  <c r="G5" i="36" s="1"/>
  <c r="G3" i="37" l="1"/>
  <c r="AA5" i="36"/>
  <c r="G27" i="37"/>
  <c r="AA29" i="36"/>
  <c r="G66" i="37"/>
  <c r="AA68" i="36"/>
  <c r="G42" i="37"/>
  <c r="AA44" i="36"/>
  <c r="G73" i="37"/>
  <c r="AA75" i="36"/>
  <c r="G65" i="37"/>
  <c r="AA67" i="36"/>
  <c r="G57" i="37"/>
  <c r="AA59" i="36"/>
  <c r="G49" i="37"/>
  <c r="AA51" i="36"/>
  <c r="G41" i="37"/>
  <c r="AA43" i="36"/>
  <c r="G33" i="37"/>
  <c r="AA35" i="36"/>
  <c r="G25" i="37"/>
  <c r="AA27" i="36"/>
  <c r="G17" i="37"/>
  <c r="AA19" i="36"/>
  <c r="G9" i="37"/>
  <c r="AA11" i="36"/>
  <c r="G51" i="37"/>
  <c r="AA53" i="36"/>
  <c r="G50" i="37"/>
  <c r="AA52" i="36"/>
  <c r="G64" i="37"/>
  <c r="AA66" i="36"/>
  <c r="G40" i="37"/>
  <c r="AA42" i="36"/>
  <c r="G32" i="37"/>
  <c r="AA34" i="36"/>
  <c r="G24" i="37"/>
  <c r="AA26" i="36"/>
  <c r="G16" i="37"/>
  <c r="AA18" i="36"/>
  <c r="G8" i="37"/>
  <c r="AA10" i="36"/>
  <c r="G59" i="37"/>
  <c r="AA61" i="36"/>
  <c r="G35" i="37"/>
  <c r="AA37" i="36"/>
  <c r="G10" i="37"/>
  <c r="AA12" i="36"/>
  <c r="G72" i="37"/>
  <c r="AA74" i="36"/>
  <c r="G71" i="37"/>
  <c r="AA73" i="36"/>
  <c r="G63" i="37"/>
  <c r="AA65" i="36"/>
  <c r="G55" i="37"/>
  <c r="AA57" i="36"/>
  <c r="G47" i="37"/>
  <c r="AA49" i="36"/>
  <c r="G39" i="37"/>
  <c r="AA41" i="36"/>
  <c r="G31" i="37"/>
  <c r="AA33" i="36"/>
  <c r="G23" i="37"/>
  <c r="AA25" i="36"/>
  <c r="G15" i="37"/>
  <c r="AA17" i="36"/>
  <c r="G7" i="37"/>
  <c r="AA9" i="36"/>
  <c r="G43" i="37"/>
  <c r="AA45" i="36"/>
  <c r="G74" i="37"/>
  <c r="AA76" i="36"/>
  <c r="G18" i="37"/>
  <c r="AA20" i="36"/>
  <c r="G70" i="37"/>
  <c r="AA72" i="36"/>
  <c r="G62" i="37"/>
  <c r="AA64" i="36"/>
  <c r="G54" i="37"/>
  <c r="AA56" i="36"/>
  <c r="G46" i="37"/>
  <c r="AA48" i="36"/>
  <c r="G38" i="37"/>
  <c r="AA40" i="36"/>
  <c r="G30" i="37"/>
  <c r="AA32" i="36"/>
  <c r="G22" i="37"/>
  <c r="AA24" i="36"/>
  <c r="G14" i="37"/>
  <c r="AA16" i="36"/>
  <c r="G6" i="37"/>
  <c r="AA8" i="36"/>
  <c r="G19" i="37"/>
  <c r="AA21" i="36"/>
  <c r="G34" i="37"/>
  <c r="AA36" i="36"/>
  <c r="G56" i="37"/>
  <c r="AA58" i="36"/>
  <c r="G69" i="37"/>
  <c r="AA71" i="36"/>
  <c r="G61" i="37"/>
  <c r="AA63" i="36"/>
  <c r="G53" i="37"/>
  <c r="AA55" i="36"/>
  <c r="G45" i="37"/>
  <c r="AA47" i="36"/>
  <c r="G37" i="37"/>
  <c r="AA39" i="36"/>
  <c r="G29" i="37"/>
  <c r="AA31" i="36"/>
  <c r="G21" i="37"/>
  <c r="AA23" i="36"/>
  <c r="G13" i="37"/>
  <c r="AA15" i="36"/>
  <c r="G5" i="37"/>
  <c r="AA7" i="36"/>
  <c r="G67" i="37"/>
  <c r="AA69" i="36"/>
  <c r="G11" i="37"/>
  <c r="AA13" i="36"/>
  <c r="G58" i="37"/>
  <c r="AA60" i="36"/>
  <c r="G26" i="37"/>
  <c r="AA28" i="36"/>
  <c r="G48" i="37"/>
  <c r="AA50" i="36"/>
  <c r="G68" i="37"/>
  <c r="AA70" i="36"/>
  <c r="G60" i="37"/>
  <c r="AA62" i="36"/>
  <c r="G52" i="37"/>
  <c r="AA54" i="36"/>
  <c r="G44" i="37"/>
  <c r="AA46" i="36"/>
  <c r="G36" i="37"/>
  <c r="AA38" i="36"/>
  <c r="G28" i="37"/>
  <c r="AA30" i="36"/>
  <c r="G20" i="37"/>
  <c r="AA22" i="36"/>
  <c r="G12" i="37"/>
  <c r="AA14" i="36"/>
  <c r="G4" i="37"/>
  <c r="AA6" i="36"/>
  <c r="D45" i="37"/>
  <c r="G131" i="36" s="1"/>
  <c r="Q5" i="6"/>
  <c r="Q12" i="6"/>
  <c r="Q4" i="6"/>
  <c r="Q3" i="6"/>
  <c r="R13" i="6"/>
  <c r="S14" i="6"/>
  <c r="AB32" i="36" l="1"/>
  <c r="H32" i="36" s="1"/>
  <c r="AB33" i="36"/>
  <c r="H33" i="36" s="1"/>
  <c r="AB34" i="36"/>
  <c r="H34" i="36" s="1"/>
  <c r="AB106" i="36"/>
  <c r="H106" i="36" s="1"/>
  <c r="AB104" i="36"/>
  <c r="H104" i="36" s="1"/>
  <c r="AB105" i="36"/>
  <c r="H105" i="36" s="1"/>
  <c r="AB30" i="36"/>
  <c r="H30" i="36" s="1"/>
  <c r="AB31" i="36"/>
  <c r="H31" i="36" s="1"/>
  <c r="AB29" i="36"/>
  <c r="H29" i="36" s="1"/>
  <c r="AB61" i="36"/>
  <c r="H61" i="36" s="1"/>
  <c r="AB59" i="36"/>
  <c r="H59" i="36" s="1"/>
  <c r="AB60" i="36"/>
  <c r="H60" i="36" s="1"/>
  <c r="AB98" i="36"/>
  <c r="H98" i="36" s="1"/>
  <c r="AB99" i="36"/>
  <c r="H99" i="36" s="1"/>
  <c r="AB100" i="36"/>
  <c r="H100" i="36" s="1"/>
  <c r="AB64" i="36"/>
  <c r="H64" i="36" s="1"/>
  <c r="AB62" i="36"/>
  <c r="H62" i="36" s="1"/>
  <c r="AB63" i="36"/>
  <c r="H63" i="36" s="1"/>
  <c r="AB160" i="36"/>
  <c r="H160" i="36" s="1"/>
  <c r="AB159" i="36"/>
  <c r="H159" i="36" s="1"/>
  <c r="AB158" i="36"/>
  <c r="H158" i="36" s="1"/>
  <c r="AB67" i="36"/>
  <c r="H67" i="36" s="1"/>
  <c r="AB65" i="36"/>
  <c r="H65" i="36" s="1"/>
  <c r="AB66" i="36"/>
  <c r="H66" i="36" s="1"/>
  <c r="AB161" i="36"/>
  <c r="H161" i="36" s="1"/>
  <c r="AB162" i="36"/>
  <c r="H162" i="36" s="1"/>
  <c r="AB163" i="36"/>
  <c r="H163" i="36" s="1"/>
  <c r="AB26" i="36"/>
  <c r="H26" i="36" s="1"/>
  <c r="AB28" i="36"/>
  <c r="H28" i="36" s="1"/>
  <c r="AB27" i="36"/>
  <c r="H27" i="36" s="1"/>
  <c r="AB46" i="36"/>
  <c r="H46" i="36" s="1"/>
  <c r="AB44" i="36"/>
  <c r="H44" i="36" s="1"/>
  <c r="AB45" i="36"/>
  <c r="H45" i="36" s="1"/>
  <c r="AB190" i="36"/>
  <c r="H190" i="36" s="1"/>
  <c r="AB188" i="36"/>
  <c r="H188" i="36" s="1"/>
  <c r="AB189" i="36"/>
  <c r="H189" i="36" s="1"/>
  <c r="AB47" i="36"/>
  <c r="H47" i="36" s="1"/>
  <c r="AB49" i="36"/>
  <c r="H49" i="36" s="1"/>
  <c r="AB48" i="36"/>
  <c r="H48" i="36" s="1"/>
  <c r="AB145" i="36"/>
  <c r="H145" i="36" s="1"/>
  <c r="AB143" i="36"/>
  <c r="H143" i="36" s="1"/>
  <c r="AB144" i="36"/>
  <c r="H144" i="36" s="1"/>
  <c r="AB123" i="36"/>
  <c r="H123" i="36" s="1"/>
  <c r="AB124" i="36"/>
  <c r="H124" i="36" s="1"/>
  <c r="AB122" i="36"/>
  <c r="H122" i="36" s="1"/>
  <c r="AB141" i="36"/>
  <c r="H141" i="36" s="1"/>
  <c r="AB142" i="36"/>
  <c r="H142" i="36" s="1"/>
  <c r="AB140" i="36"/>
  <c r="H140" i="36" s="1"/>
  <c r="AB8" i="36"/>
  <c r="H8" i="36" s="1"/>
  <c r="AB9" i="36"/>
  <c r="H9" i="36" s="1"/>
  <c r="AB10" i="36"/>
  <c r="H10" i="36" s="1"/>
  <c r="AB200" i="36"/>
  <c r="H200" i="36" s="1"/>
  <c r="AB201" i="36"/>
  <c r="H201" i="36" s="1"/>
  <c r="AB202" i="36"/>
  <c r="H202" i="36" s="1"/>
  <c r="AB157" i="36"/>
  <c r="H157" i="36" s="1"/>
  <c r="AB155" i="36"/>
  <c r="H155" i="36" s="1"/>
  <c r="AB156" i="36"/>
  <c r="H156" i="36" s="1"/>
  <c r="AB218" i="36"/>
  <c r="H218" i="36" s="1"/>
  <c r="AB220" i="36"/>
  <c r="H220" i="36" s="1"/>
  <c r="AB219" i="36"/>
  <c r="H219" i="36" s="1"/>
  <c r="AB198" i="36"/>
  <c r="H198" i="36" s="1"/>
  <c r="AB199" i="36"/>
  <c r="H199" i="36" s="1"/>
  <c r="AB197" i="36"/>
  <c r="H197" i="36" s="1"/>
  <c r="AB181" i="36"/>
  <c r="H181" i="36" s="1"/>
  <c r="AB179" i="36"/>
  <c r="H179" i="36" s="1"/>
  <c r="AB180" i="36"/>
  <c r="H180" i="36" s="1"/>
  <c r="AB184" i="36"/>
  <c r="H184" i="36" s="1"/>
  <c r="AB182" i="36"/>
  <c r="H182" i="36" s="1"/>
  <c r="AB183" i="36"/>
  <c r="H183" i="36" s="1"/>
  <c r="AB90" i="36"/>
  <c r="H90" i="36" s="1"/>
  <c r="AB91" i="36"/>
  <c r="H91" i="36" s="1"/>
  <c r="AB89" i="36"/>
  <c r="H89" i="36" s="1"/>
  <c r="AB101" i="36"/>
  <c r="H101" i="36" s="1"/>
  <c r="AB102" i="36"/>
  <c r="H102" i="36" s="1"/>
  <c r="AB103" i="36"/>
  <c r="H103" i="36" s="1"/>
  <c r="AB146" i="36"/>
  <c r="H146" i="36" s="1"/>
  <c r="AB147" i="36"/>
  <c r="H147" i="36" s="1"/>
  <c r="AB148" i="36"/>
  <c r="H148" i="36" s="1"/>
  <c r="AB72" i="36"/>
  <c r="H72" i="36" s="1"/>
  <c r="AB73" i="36"/>
  <c r="H73" i="36" s="1"/>
  <c r="AB71" i="36"/>
  <c r="H71" i="36" s="1"/>
  <c r="AB194" i="36"/>
  <c r="H194" i="36" s="1"/>
  <c r="AB195" i="36"/>
  <c r="H195" i="36" s="1"/>
  <c r="AB196" i="36"/>
  <c r="H196" i="36" s="1"/>
  <c r="AB56" i="36"/>
  <c r="H56" i="36" s="1"/>
  <c r="AB57" i="36"/>
  <c r="H57" i="36" s="1"/>
  <c r="AB58" i="36"/>
  <c r="H58" i="36" s="1"/>
  <c r="AB152" i="36"/>
  <c r="H152" i="36" s="1"/>
  <c r="AB153" i="36"/>
  <c r="H153" i="36" s="1"/>
  <c r="AB154" i="36"/>
  <c r="H154" i="36" s="1"/>
  <c r="AB75" i="36"/>
  <c r="H75" i="36" s="1"/>
  <c r="AB76" i="36"/>
  <c r="H76" i="36" s="1"/>
  <c r="AB74" i="36"/>
  <c r="H74" i="36" s="1"/>
  <c r="AB11" i="36"/>
  <c r="H11" i="36" s="1"/>
  <c r="AB12" i="36"/>
  <c r="H12" i="36" s="1"/>
  <c r="AB13" i="36"/>
  <c r="H13" i="36" s="1"/>
  <c r="AB107" i="36"/>
  <c r="H107" i="36" s="1"/>
  <c r="AB108" i="36"/>
  <c r="H108" i="36" s="1"/>
  <c r="AB109" i="36"/>
  <c r="H109" i="36" s="1"/>
  <c r="AB204" i="36"/>
  <c r="H204" i="36" s="1"/>
  <c r="AB205" i="36"/>
  <c r="H205" i="36" s="1"/>
  <c r="AB203" i="36"/>
  <c r="H203" i="36" s="1"/>
  <c r="AB16" i="36"/>
  <c r="H16" i="36" s="1"/>
  <c r="AB15" i="36"/>
  <c r="H15" i="36" s="1"/>
  <c r="AB14" i="36"/>
  <c r="H14" i="36" s="1"/>
  <c r="AB112" i="36"/>
  <c r="H112" i="36" s="1"/>
  <c r="AB111" i="36"/>
  <c r="H111" i="36" s="1"/>
  <c r="AB110" i="36"/>
  <c r="H110" i="36" s="1"/>
  <c r="AB208" i="36"/>
  <c r="H208" i="36" s="1"/>
  <c r="AB206" i="36"/>
  <c r="H206" i="36" s="1"/>
  <c r="AB207" i="36"/>
  <c r="H207" i="36" s="1"/>
  <c r="AB18" i="36"/>
  <c r="H18" i="36" s="1"/>
  <c r="AB19" i="36"/>
  <c r="H19" i="36" s="1"/>
  <c r="AB17" i="36"/>
  <c r="H17" i="36" s="1"/>
  <c r="AB113" i="36"/>
  <c r="H113" i="36" s="1"/>
  <c r="AB114" i="36"/>
  <c r="H114" i="36" s="1"/>
  <c r="AB115" i="36"/>
  <c r="H115" i="36" s="1"/>
  <c r="AB210" i="36"/>
  <c r="H210" i="36" s="1"/>
  <c r="AB211" i="36"/>
  <c r="H211" i="36" s="1"/>
  <c r="AB209" i="36"/>
  <c r="H209" i="36" s="1"/>
  <c r="AB174" i="36"/>
  <c r="H174" i="36" s="1"/>
  <c r="AB175" i="36"/>
  <c r="H175" i="36" s="1"/>
  <c r="AB173" i="36"/>
  <c r="H173" i="36" s="1"/>
  <c r="AB92" i="36"/>
  <c r="H92" i="36" s="1"/>
  <c r="AB93" i="36"/>
  <c r="H93" i="36" s="1"/>
  <c r="AB94" i="36"/>
  <c r="H94" i="36" s="1"/>
  <c r="AB151" i="36"/>
  <c r="H151" i="36" s="1"/>
  <c r="AB149" i="36"/>
  <c r="H149" i="36" s="1"/>
  <c r="AB150" i="36"/>
  <c r="H150" i="36" s="1"/>
  <c r="AB95" i="36"/>
  <c r="H95" i="36" s="1"/>
  <c r="AB96" i="36"/>
  <c r="H96" i="36" s="1"/>
  <c r="AB97" i="36"/>
  <c r="H97" i="36" s="1"/>
  <c r="AB191" i="36"/>
  <c r="H191" i="36" s="1"/>
  <c r="AB192" i="36"/>
  <c r="H192" i="36" s="1"/>
  <c r="AB193" i="36"/>
  <c r="H193" i="36" s="1"/>
  <c r="AB79" i="36"/>
  <c r="H79" i="36" s="1"/>
  <c r="AB77" i="36"/>
  <c r="H77" i="36" s="1"/>
  <c r="AB78" i="36"/>
  <c r="H78" i="36" s="1"/>
  <c r="AB80" i="36"/>
  <c r="H80" i="36" s="1"/>
  <c r="AB81" i="36"/>
  <c r="H81" i="36" s="1"/>
  <c r="AB82" i="36"/>
  <c r="H82" i="36" s="1"/>
  <c r="AB176" i="36"/>
  <c r="H176" i="36" s="1"/>
  <c r="AB177" i="36"/>
  <c r="H177" i="36" s="1"/>
  <c r="AB178" i="36"/>
  <c r="H178" i="36" s="1"/>
  <c r="AB170" i="36"/>
  <c r="H170" i="36" s="1"/>
  <c r="AB172" i="36"/>
  <c r="H172" i="36" s="1"/>
  <c r="AB171" i="36"/>
  <c r="H171" i="36" s="1"/>
  <c r="AB35" i="36"/>
  <c r="H35" i="36" s="1"/>
  <c r="AB36" i="36"/>
  <c r="H36" i="36" s="1"/>
  <c r="AB37" i="36"/>
  <c r="H37" i="36" s="1"/>
  <c r="AB132" i="36"/>
  <c r="H132" i="36" s="1"/>
  <c r="AB133" i="36"/>
  <c r="H133" i="36" s="1"/>
  <c r="AB131" i="36"/>
  <c r="H131" i="36" s="1"/>
  <c r="AB166" i="36"/>
  <c r="H166" i="36" s="1"/>
  <c r="AB165" i="36"/>
  <c r="H165" i="36" s="1"/>
  <c r="AB164" i="36"/>
  <c r="H164" i="36" s="1"/>
  <c r="AB40" i="36"/>
  <c r="H40" i="36" s="1"/>
  <c r="AB39" i="36"/>
  <c r="H39" i="36" s="1"/>
  <c r="AB38" i="36"/>
  <c r="H38" i="36" s="1"/>
  <c r="AB136" i="36"/>
  <c r="H136" i="36" s="1"/>
  <c r="AB135" i="36"/>
  <c r="H135" i="36" s="1"/>
  <c r="AB134" i="36"/>
  <c r="H134" i="36" s="1"/>
  <c r="AB52" i="36"/>
  <c r="H52" i="36" s="1"/>
  <c r="AB50" i="36"/>
  <c r="H50" i="36" s="1"/>
  <c r="AB51" i="36"/>
  <c r="H51" i="36" s="1"/>
  <c r="AB41" i="36"/>
  <c r="H41" i="36" s="1"/>
  <c r="AB42" i="36"/>
  <c r="H42" i="36" s="1"/>
  <c r="AB43" i="36"/>
  <c r="H43" i="36" s="1"/>
  <c r="AB139" i="36"/>
  <c r="H139" i="36" s="1"/>
  <c r="AB137" i="36"/>
  <c r="H137" i="36" s="1"/>
  <c r="AB138" i="36"/>
  <c r="H138" i="36" s="1"/>
  <c r="AB213" i="36"/>
  <c r="H213" i="36" s="1"/>
  <c r="AB214" i="36"/>
  <c r="H214" i="36" s="1"/>
  <c r="AB212" i="36"/>
  <c r="H212" i="36" s="1"/>
  <c r="AB20" i="36"/>
  <c r="H20" i="36" s="1"/>
  <c r="AB21" i="36"/>
  <c r="H21" i="36" s="1"/>
  <c r="AB22" i="36"/>
  <c r="H22" i="36" s="1"/>
  <c r="AB116" i="36"/>
  <c r="H116" i="36" s="1"/>
  <c r="AB117" i="36"/>
  <c r="H117" i="36" s="1"/>
  <c r="AB118" i="36"/>
  <c r="H118" i="36" s="1"/>
  <c r="AB24" i="36"/>
  <c r="H24" i="36" s="1"/>
  <c r="AB25" i="36"/>
  <c r="H25" i="36" s="1"/>
  <c r="AB23" i="36"/>
  <c r="H23" i="36" s="1"/>
  <c r="AB120" i="36"/>
  <c r="H120" i="36" s="1"/>
  <c r="AB121" i="36"/>
  <c r="H121" i="36" s="1"/>
  <c r="AB119" i="36"/>
  <c r="H119" i="36" s="1"/>
  <c r="AB215" i="36"/>
  <c r="H215" i="36" s="1"/>
  <c r="AB216" i="36"/>
  <c r="H216" i="36" s="1"/>
  <c r="AB217" i="36"/>
  <c r="H217" i="36" s="1"/>
  <c r="AB5" i="36"/>
  <c r="H5" i="36" s="1"/>
  <c r="AB6" i="36"/>
  <c r="H6" i="36" s="1"/>
  <c r="AB7" i="36"/>
  <c r="H7" i="36" s="1"/>
  <c r="AB128" i="36"/>
  <c r="H128" i="36" s="1"/>
  <c r="AB129" i="36"/>
  <c r="H129" i="36" s="1"/>
  <c r="AB130" i="36"/>
  <c r="H130" i="36" s="1"/>
  <c r="AB83" i="36"/>
  <c r="H83" i="36" s="1"/>
  <c r="AB84" i="36"/>
  <c r="H84" i="36" s="1"/>
  <c r="AB85" i="36"/>
  <c r="H85" i="36" s="1"/>
  <c r="AB55" i="36"/>
  <c r="H55" i="36" s="1"/>
  <c r="AB53" i="36"/>
  <c r="H53" i="36" s="1"/>
  <c r="AB54" i="36"/>
  <c r="H54" i="36" s="1"/>
  <c r="AB88" i="36"/>
  <c r="H88" i="36" s="1"/>
  <c r="AB86" i="36"/>
  <c r="H86" i="36" s="1"/>
  <c r="AB87" i="36"/>
  <c r="H87" i="36" s="1"/>
  <c r="AB125" i="36"/>
  <c r="H125" i="36" s="1"/>
  <c r="AB126" i="36"/>
  <c r="H126" i="36" s="1"/>
  <c r="AB127" i="36"/>
  <c r="H127" i="36" s="1"/>
  <c r="AB186" i="36"/>
  <c r="H186" i="36" s="1"/>
  <c r="AB187" i="36"/>
  <c r="H187" i="36" s="1"/>
  <c r="AB185" i="36"/>
  <c r="H185" i="36" s="1"/>
  <c r="AB70" i="36"/>
  <c r="H70" i="36" s="1"/>
  <c r="AB68" i="36"/>
  <c r="H68" i="36" s="1"/>
  <c r="AB69" i="36"/>
  <c r="H69" i="36" s="1"/>
  <c r="AB167" i="36"/>
  <c r="H167" i="36" s="1"/>
  <c r="AB168" i="36"/>
  <c r="H168" i="36" s="1"/>
  <c r="AB169" i="36"/>
  <c r="H169" i="36" s="1"/>
  <c r="H43" i="37"/>
  <c r="H64" i="37"/>
  <c r="H66" i="37"/>
  <c r="H72" i="37"/>
  <c r="H74" i="37"/>
  <c r="H54" i="37"/>
  <c r="H49" i="37"/>
  <c r="H46" i="37"/>
  <c r="H57" i="37"/>
  <c r="H71" i="37"/>
  <c r="H60" i="37"/>
  <c r="H70" i="37"/>
  <c r="H73" i="37"/>
  <c r="H50" i="37"/>
  <c r="H69" i="37"/>
  <c r="H47" i="37"/>
  <c r="H48" i="37"/>
  <c r="H55" i="37"/>
  <c r="H44" i="37"/>
  <c r="H63" i="37"/>
  <c r="H52" i="37"/>
  <c r="H62" i="37"/>
  <c r="H65" i="37"/>
  <c r="H53" i="37"/>
  <c r="H51" i="37"/>
  <c r="H68" i="37"/>
  <c r="H59" i="37"/>
  <c r="H67" i="37"/>
  <c r="H58" i="37"/>
  <c r="H56" i="37"/>
  <c r="H61" i="37"/>
  <c r="H45" i="37"/>
  <c r="N75" i="6"/>
  <c r="R3" i="6" l="1"/>
  <c r="T3" i="6" s="1"/>
  <c r="R4" i="6" l="1"/>
  <c r="T4" i="6" s="1"/>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G3" i="5" l="1"/>
  <c r="H5" i="5"/>
  <c r="H4" i="5"/>
  <c r="H3" i="5"/>
  <c r="R5" i="6"/>
  <c r="T5" i="6" s="1"/>
  <c r="Q25" i="6" s="1"/>
  <c r="H6" i="5" l="1"/>
  <c r="K4" i="5" l="1"/>
  <c r="K5" i="5"/>
  <c r="AC37" i="36" s="1"/>
  <c r="AD101" i="36" l="1"/>
  <c r="I101" i="36" s="1"/>
  <c r="AD102" i="36"/>
  <c r="I102" i="36" s="1"/>
  <c r="AD103" i="36"/>
  <c r="I103" i="36" s="1"/>
  <c r="H35" i="37"/>
  <c r="AC11" i="36"/>
  <c r="AC10" i="36"/>
  <c r="AC25" i="36"/>
  <c r="AC14" i="36"/>
  <c r="AC29" i="36"/>
  <c r="AC27" i="36"/>
  <c r="AC8" i="36"/>
  <c r="AC23" i="36"/>
  <c r="AC41" i="36"/>
  <c r="AC19" i="36"/>
  <c r="AC36" i="36"/>
  <c r="AC7" i="36"/>
  <c r="AC34" i="36"/>
  <c r="AC31" i="36"/>
  <c r="AC40" i="36"/>
  <c r="AC43" i="36"/>
  <c r="AC13" i="36"/>
  <c r="AC17" i="36"/>
  <c r="AC18" i="36"/>
  <c r="AC22" i="36"/>
  <c r="AC12" i="36"/>
  <c r="AC21" i="36"/>
  <c r="AC38" i="36"/>
  <c r="AC6" i="36"/>
  <c r="AC15" i="36"/>
  <c r="AC20" i="36"/>
  <c r="AC26" i="36"/>
  <c r="AC32" i="36"/>
  <c r="AC35" i="36"/>
  <c r="AC16" i="36"/>
  <c r="AC5" i="36"/>
  <c r="AC39" i="36"/>
  <c r="AC30" i="36"/>
  <c r="AC42" i="36"/>
  <c r="AC28" i="36"/>
  <c r="AC9" i="36"/>
  <c r="AC24" i="36"/>
  <c r="AC44" i="36"/>
  <c r="AC33" i="36"/>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AD33" i="36" l="1"/>
  <c r="I33" i="36" s="1"/>
  <c r="AD32" i="36"/>
  <c r="I32" i="36" s="1"/>
  <c r="AD34" i="36"/>
  <c r="I34" i="36" s="1"/>
  <c r="AD45" i="36"/>
  <c r="I45" i="36" s="1"/>
  <c r="AD46" i="36"/>
  <c r="I46" i="36" s="1"/>
  <c r="AD44" i="36"/>
  <c r="I44" i="36" s="1"/>
  <c r="AD66" i="36"/>
  <c r="I66" i="36" s="1"/>
  <c r="AD67" i="36"/>
  <c r="I67" i="36" s="1"/>
  <c r="AD65" i="36"/>
  <c r="I65" i="36" s="1"/>
  <c r="AD116" i="36"/>
  <c r="I116" i="36" s="1"/>
  <c r="AD118" i="36"/>
  <c r="I118" i="36" s="1"/>
  <c r="AD117" i="36"/>
  <c r="I117" i="36" s="1"/>
  <c r="AD51" i="36"/>
  <c r="I51" i="36" s="1"/>
  <c r="AD52" i="36"/>
  <c r="I52" i="36" s="1"/>
  <c r="AD50" i="36"/>
  <c r="I50" i="36" s="1"/>
  <c r="AD42" i="36"/>
  <c r="I42" i="36" s="1"/>
  <c r="AD43" i="36"/>
  <c r="I43" i="36" s="1"/>
  <c r="AD41" i="36"/>
  <c r="I41" i="36" s="1"/>
  <c r="AD47" i="36"/>
  <c r="I47" i="36" s="1"/>
  <c r="AD48" i="36"/>
  <c r="I48" i="36" s="1"/>
  <c r="AD49" i="36"/>
  <c r="I49" i="36" s="1"/>
  <c r="AD22" i="36"/>
  <c r="I22" i="36" s="1"/>
  <c r="AD20" i="36"/>
  <c r="I20" i="36" s="1"/>
  <c r="AD21" i="36"/>
  <c r="I21" i="36" s="1"/>
  <c r="AD87" i="36"/>
  <c r="I87" i="36" s="1"/>
  <c r="AD88" i="36"/>
  <c r="I88" i="36" s="1"/>
  <c r="AD86" i="36"/>
  <c r="I86" i="36" s="1"/>
  <c r="AD100" i="36"/>
  <c r="I100" i="36" s="1"/>
  <c r="AD99" i="36"/>
  <c r="I99" i="36" s="1"/>
  <c r="AD98" i="36"/>
  <c r="I98" i="36" s="1"/>
  <c r="AD82" i="36"/>
  <c r="I82" i="36" s="1"/>
  <c r="AD80" i="36"/>
  <c r="I80" i="36" s="1"/>
  <c r="AD81" i="36"/>
  <c r="I81" i="36" s="1"/>
  <c r="AD36" i="36"/>
  <c r="I36" i="36" s="1"/>
  <c r="AD35" i="36"/>
  <c r="I35" i="36" s="1"/>
  <c r="AD37" i="36"/>
  <c r="I37" i="36" s="1"/>
  <c r="AD29" i="36"/>
  <c r="I29" i="36" s="1"/>
  <c r="AD30" i="36"/>
  <c r="I30" i="36" s="1"/>
  <c r="AD31" i="36"/>
  <c r="I31" i="36" s="1"/>
  <c r="AD113" i="36"/>
  <c r="I113" i="36" s="1"/>
  <c r="AD114" i="36"/>
  <c r="I114" i="36" s="1"/>
  <c r="AD115" i="36"/>
  <c r="I115" i="36" s="1"/>
  <c r="AD24" i="36"/>
  <c r="I24" i="36" s="1"/>
  <c r="AD25" i="36"/>
  <c r="I25" i="36" s="1"/>
  <c r="AD23" i="36"/>
  <c r="I23" i="36" s="1"/>
  <c r="AD17" i="36"/>
  <c r="I17" i="36" s="1"/>
  <c r="AD19" i="36"/>
  <c r="I19" i="36" s="1"/>
  <c r="AD18" i="36"/>
  <c r="I18" i="36" s="1"/>
  <c r="AD68" i="36"/>
  <c r="I68" i="36" s="1"/>
  <c r="AD69" i="36"/>
  <c r="I69" i="36" s="1"/>
  <c r="AD70" i="36"/>
  <c r="I70" i="36" s="1"/>
  <c r="AD109" i="36"/>
  <c r="I109" i="36" s="1"/>
  <c r="AD107" i="36"/>
  <c r="I107" i="36" s="1"/>
  <c r="AD108" i="36"/>
  <c r="I108" i="36" s="1"/>
  <c r="AD10" i="36"/>
  <c r="I10" i="36" s="1"/>
  <c r="AD8" i="36"/>
  <c r="I8" i="36" s="1"/>
  <c r="AD9" i="36"/>
  <c r="I9" i="36" s="1"/>
  <c r="AD119" i="36"/>
  <c r="I119" i="36" s="1"/>
  <c r="AD120" i="36"/>
  <c r="I120" i="36" s="1"/>
  <c r="AD121" i="36"/>
  <c r="I121" i="36" s="1"/>
  <c r="AD60" i="36"/>
  <c r="I60" i="36" s="1"/>
  <c r="AD59" i="36"/>
  <c r="I59" i="36" s="1"/>
  <c r="AD61" i="36"/>
  <c r="I61" i="36" s="1"/>
  <c r="AD57" i="36"/>
  <c r="I57" i="36" s="1"/>
  <c r="AD56" i="36"/>
  <c r="I56" i="36" s="1"/>
  <c r="AD58" i="36"/>
  <c r="I58" i="36" s="1"/>
  <c r="AD75" i="36"/>
  <c r="I75" i="36" s="1"/>
  <c r="AD74" i="36"/>
  <c r="I74" i="36" s="1"/>
  <c r="AD76" i="36"/>
  <c r="I76" i="36" s="1"/>
  <c r="AD5" i="36"/>
  <c r="I5" i="36" s="1"/>
  <c r="AD7" i="36"/>
  <c r="I7" i="36" s="1"/>
  <c r="AD6" i="36"/>
  <c r="I6" i="36" s="1"/>
  <c r="AD111" i="36"/>
  <c r="I111" i="36" s="1"/>
  <c r="AD110" i="36"/>
  <c r="I110" i="36" s="1"/>
  <c r="AD112" i="36"/>
  <c r="I112" i="36" s="1"/>
  <c r="AD124" i="36"/>
  <c r="I124" i="36" s="1"/>
  <c r="AD123" i="36"/>
  <c r="I123" i="36" s="1"/>
  <c r="AD122" i="36"/>
  <c r="I122" i="36" s="1"/>
  <c r="AD53" i="36"/>
  <c r="I53" i="36" s="1"/>
  <c r="AD55" i="36"/>
  <c r="I55" i="36" s="1"/>
  <c r="AD54" i="36"/>
  <c r="I54" i="36" s="1"/>
  <c r="AD72" i="36"/>
  <c r="I72" i="36" s="1"/>
  <c r="AD71" i="36"/>
  <c r="I71" i="36" s="1"/>
  <c r="AD73" i="36"/>
  <c r="I73" i="36" s="1"/>
  <c r="AD11" i="36"/>
  <c r="I11" i="36" s="1"/>
  <c r="AD12" i="36"/>
  <c r="I12" i="36" s="1"/>
  <c r="AD13" i="36"/>
  <c r="I13" i="36" s="1"/>
  <c r="AD91" i="36"/>
  <c r="I91" i="36" s="1"/>
  <c r="AD89" i="36"/>
  <c r="I89" i="36" s="1"/>
  <c r="AD90" i="36"/>
  <c r="I90" i="36" s="1"/>
  <c r="AD106" i="36"/>
  <c r="I106" i="36" s="1"/>
  <c r="AD104" i="36"/>
  <c r="I104" i="36" s="1"/>
  <c r="AD105" i="36"/>
  <c r="I105" i="36" s="1"/>
  <c r="AD14" i="36"/>
  <c r="I14" i="36" s="1"/>
  <c r="AD16" i="36"/>
  <c r="I16" i="36" s="1"/>
  <c r="AD15" i="36"/>
  <c r="I15" i="36" s="1"/>
  <c r="AD38" i="36"/>
  <c r="I38" i="36" s="1"/>
  <c r="AD40" i="36"/>
  <c r="I40" i="36" s="1"/>
  <c r="AD39" i="36"/>
  <c r="I39" i="36" s="1"/>
  <c r="AD85" i="36"/>
  <c r="I85" i="36" s="1"/>
  <c r="AD83" i="36"/>
  <c r="I83" i="36" s="1"/>
  <c r="AD84" i="36"/>
  <c r="I84" i="36" s="1"/>
  <c r="AD63" i="36"/>
  <c r="I63" i="36" s="1"/>
  <c r="AD64" i="36"/>
  <c r="I64" i="36" s="1"/>
  <c r="AD62" i="36"/>
  <c r="I62" i="36" s="1"/>
  <c r="AD95" i="36"/>
  <c r="I95" i="36" s="1"/>
  <c r="AD96" i="36"/>
  <c r="I96" i="36" s="1"/>
  <c r="AD97" i="36"/>
  <c r="I97" i="36" s="1"/>
  <c r="AD27" i="36"/>
  <c r="I27" i="36" s="1"/>
  <c r="AD26" i="36"/>
  <c r="I26" i="36" s="1"/>
  <c r="AD28" i="36"/>
  <c r="I28" i="36" s="1"/>
  <c r="AD92" i="36"/>
  <c r="I92" i="36" s="1"/>
  <c r="AD93" i="36"/>
  <c r="I93" i="36" s="1"/>
  <c r="AD94" i="36"/>
  <c r="I94" i="36" s="1"/>
  <c r="AD77" i="36"/>
  <c r="I77" i="36" s="1"/>
  <c r="AD78" i="36"/>
  <c r="I78" i="36" s="1"/>
  <c r="AD79" i="36"/>
  <c r="I79" i="36" s="1"/>
  <c r="H25" i="37"/>
  <c r="H30" i="37"/>
  <c r="H42" i="37"/>
  <c r="H10" i="37"/>
  <c r="H5" i="37"/>
  <c r="H23" i="37"/>
  <c r="H14" i="37"/>
  <c r="H33" i="37"/>
  <c r="H7" i="37"/>
  <c r="H16" i="37"/>
  <c r="H15" i="37"/>
  <c r="H8" i="37"/>
  <c r="H29" i="37"/>
  <c r="H27" i="37"/>
  <c r="H24" i="37"/>
  <c r="H13" i="37"/>
  <c r="H9" i="37"/>
  <c r="H19" i="37"/>
  <c r="H22" i="37"/>
  <c r="H20" i="37"/>
  <c r="H26" i="37"/>
  <c r="H40" i="37"/>
  <c r="H17" i="37"/>
  <c r="H11" i="37"/>
  <c r="H37" i="37"/>
  <c r="H41" i="37"/>
  <c r="H21" i="37"/>
  <c r="H32" i="37"/>
  <c r="H12" i="37"/>
  <c r="H34" i="37"/>
  <c r="H18" i="37"/>
  <c r="H28" i="37"/>
  <c r="H39" i="37"/>
  <c r="H4" i="37"/>
  <c r="H31" i="37"/>
  <c r="H3" i="37"/>
  <c r="H36" i="37"/>
  <c r="H38" i="37"/>
  <c r="H6" i="37"/>
  <c r="N43" i="6"/>
  <c r="L3" i="5"/>
  <c r="G12" i="5"/>
  <c r="T39" i="6" l="1"/>
  <c r="T37" i="6"/>
  <c r="T38" i="6"/>
  <c r="G54" i="5"/>
  <c r="G53" i="5"/>
  <c r="C5" i="4"/>
  <c r="C6" i="4" s="1"/>
  <c r="C7" i="4" s="1"/>
  <c r="C8" i="4" s="1"/>
  <c r="C9" i="4" s="1"/>
  <c r="C10" i="4" s="1"/>
  <c r="C11" i="4" s="1"/>
  <c r="C12" i="4" s="1"/>
  <c r="C14" i="4" s="1"/>
  <c r="C15" i="4" s="1"/>
  <c r="J123" i="36" l="1"/>
  <c r="J63" i="36"/>
  <c r="J18" i="36"/>
  <c r="J120" i="36"/>
  <c r="J78" i="36"/>
  <c r="J111" i="36"/>
  <c r="J42" i="36"/>
  <c r="J57" i="36"/>
  <c r="J81" i="36"/>
  <c r="J12" i="36"/>
  <c r="J60" i="36"/>
  <c r="J21" i="36"/>
  <c r="J93" i="36"/>
  <c r="J96" i="36"/>
  <c r="J114" i="36"/>
  <c r="J69" i="36"/>
  <c r="J72" i="36"/>
  <c r="S37" i="6"/>
  <c r="J100" i="36"/>
  <c r="J124" i="36"/>
  <c r="J40" i="36"/>
  <c r="J88" i="36"/>
  <c r="J49" i="36"/>
  <c r="J121" i="36"/>
  <c r="J43" i="36"/>
  <c r="J70" i="36"/>
  <c r="J34" i="36"/>
  <c r="J58" i="36"/>
  <c r="J82" i="36"/>
  <c r="J106" i="36"/>
  <c r="J85" i="36"/>
  <c r="J22" i="36"/>
  <c r="J91" i="36"/>
  <c r="J94" i="36"/>
  <c r="J6" i="36"/>
  <c r="J30" i="36"/>
  <c r="J54" i="36"/>
  <c r="J102" i="36"/>
  <c r="J27" i="36"/>
  <c r="J9" i="36"/>
  <c r="J33" i="36"/>
  <c r="J105" i="36"/>
  <c r="J99" i="36"/>
  <c r="J36" i="36"/>
  <c r="J84" i="36"/>
  <c r="J108" i="36"/>
  <c r="J15" i="36"/>
  <c r="J39" i="36"/>
  <c r="J87" i="36"/>
  <c r="J48" i="36"/>
  <c r="J51" i="36"/>
  <c r="J66" i="36"/>
  <c r="J90" i="36"/>
  <c r="J24" i="36"/>
  <c r="J45" i="36"/>
  <c r="J117" i="36"/>
  <c r="J75" i="36"/>
  <c r="J3" i="36"/>
  <c r="J7" i="36"/>
  <c r="J31" i="36"/>
  <c r="J55" i="36"/>
  <c r="J79" i="36"/>
  <c r="J103" i="36"/>
  <c r="J10" i="36"/>
  <c r="J97" i="36"/>
  <c r="J76" i="36"/>
  <c r="J13" i="36"/>
  <c r="J37" i="36"/>
  <c r="J61" i="36"/>
  <c r="J109" i="36"/>
  <c r="J28" i="36"/>
  <c r="J16" i="36"/>
  <c r="J64" i="36"/>
  <c r="J112" i="36"/>
  <c r="J25" i="36"/>
  <c r="J73" i="36"/>
  <c r="J19" i="36"/>
  <c r="J67" i="36"/>
  <c r="J115" i="36"/>
  <c r="J52" i="36"/>
  <c r="J46" i="36"/>
  <c r="J118" i="36"/>
  <c r="J4" i="36"/>
  <c r="S38" i="6"/>
  <c r="Q38" i="6"/>
  <c r="R38" i="6"/>
  <c r="Q37" i="6"/>
  <c r="R37" i="6"/>
  <c r="R39" i="6"/>
  <c r="S39" i="6"/>
  <c r="Q39" i="6"/>
  <c r="J44" i="5"/>
  <c r="J18" i="5"/>
  <c r="J42" i="5"/>
  <c r="J38" i="5"/>
  <c r="J16" i="5"/>
  <c r="J33" i="5"/>
  <c r="J14" i="5"/>
  <c r="J23" i="5"/>
  <c r="J40" i="5"/>
  <c r="J39" i="5"/>
  <c r="J31" i="5"/>
  <c r="J30" i="5"/>
  <c r="J50" i="5"/>
  <c r="J45" i="5"/>
  <c r="J51" i="5"/>
  <c r="J15" i="5"/>
  <c r="J49" i="5"/>
  <c r="J22" i="5"/>
  <c r="J26" i="5"/>
  <c r="J47" i="5"/>
  <c r="J37" i="5"/>
  <c r="J28" i="5"/>
  <c r="J17" i="5"/>
  <c r="J29" i="5"/>
  <c r="J20" i="5"/>
  <c r="J41" i="5"/>
  <c r="J21" i="5"/>
  <c r="J25" i="5"/>
  <c r="J35" i="5"/>
  <c r="J32" i="5"/>
  <c r="J24" i="5"/>
  <c r="J43" i="5"/>
  <c r="J27" i="5"/>
  <c r="J36" i="5"/>
  <c r="J13" i="5"/>
  <c r="J19" i="5"/>
  <c r="J34" i="5"/>
  <c r="J46" i="5"/>
  <c r="J48" i="5"/>
  <c r="J12" i="5"/>
  <c r="F12" i="5"/>
  <c r="E12" i="5"/>
  <c r="G64" i="39" l="1"/>
  <c r="G56" i="39"/>
  <c r="G52" i="39"/>
  <c r="G51" i="39"/>
  <c r="G60" i="39"/>
  <c r="G65" i="39"/>
  <c r="G32" i="39"/>
  <c r="J92" i="36"/>
  <c r="G48" i="39"/>
  <c r="G23" i="39"/>
  <c r="J65" i="36"/>
  <c r="G40" i="39"/>
  <c r="J116" i="36"/>
  <c r="G22" i="39"/>
  <c r="J62" i="36"/>
  <c r="G42" i="39"/>
  <c r="J122" i="36"/>
  <c r="G68" i="39"/>
  <c r="G4" i="39"/>
  <c r="J8" i="36"/>
  <c r="G35" i="39"/>
  <c r="J101" i="36"/>
  <c r="G30" i="39"/>
  <c r="J86" i="36"/>
  <c r="G12" i="39"/>
  <c r="J32" i="36"/>
  <c r="G8" i="39"/>
  <c r="J20" i="36"/>
  <c r="G24" i="39"/>
  <c r="J68" i="36"/>
  <c r="G15" i="39"/>
  <c r="J41" i="36"/>
  <c r="G16" i="39"/>
  <c r="J44" i="36"/>
  <c r="G14" i="39"/>
  <c r="J38" i="36"/>
  <c r="G49" i="39"/>
  <c r="G34" i="39"/>
  <c r="J98" i="36"/>
  <c r="G27" i="39"/>
  <c r="J77" i="36"/>
  <c r="G33" i="39"/>
  <c r="J95" i="36"/>
  <c r="G25" i="39"/>
  <c r="J71" i="36"/>
  <c r="G21" i="39"/>
  <c r="J59" i="36"/>
  <c r="G29" i="39"/>
  <c r="J83" i="36"/>
  <c r="G74" i="39"/>
  <c r="G71" i="39"/>
  <c r="G7" i="39"/>
  <c r="J17" i="36"/>
  <c r="G70" i="39"/>
  <c r="G6" i="39"/>
  <c r="J14" i="36"/>
  <c r="G9" i="39"/>
  <c r="J23" i="36"/>
  <c r="G57" i="39"/>
  <c r="G19" i="39"/>
  <c r="J53" i="36"/>
  <c r="G17" i="39"/>
  <c r="J47" i="36"/>
  <c r="G39" i="39"/>
  <c r="J113" i="36"/>
  <c r="G38" i="39"/>
  <c r="J110" i="36"/>
  <c r="G20" i="39"/>
  <c r="J56" i="36"/>
  <c r="G5" i="39"/>
  <c r="J11" i="36"/>
  <c r="G50" i="39"/>
  <c r="G63" i="39"/>
  <c r="G58" i="39"/>
  <c r="G62" i="39"/>
  <c r="G41" i="39"/>
  <c r="J119" i="36"/>
  <c r="G69" i="39"/>
  <c r="G44" i="39"/>
  <c r="J2" i="36"/>
  <c r="G2" i="39"/>
  <c r="G11" i="39"/>
  <c r="J29" i="36"/>
  <c r="G31" i="39"/>
  <c r="J89" i="36"/>
  <c r="G13" i="39"/>
  <c r="J35" i="36"/>
  <c r="G66" i="39"/>
  <c r="G18" i="39"/>
  <c r="J50" i="36"/>
  <c r="G55" i="39"/>
  <c r="G26" i="39"/>
  <c r="J74" i="36"/>
  <c r="G54" i="39"/>
  <c r="G53" i="39"/>
  <c r="G61" i="39"/>
  <c r="G36" i="39"/>
  <c r="J104" i="36"/>
  <c r="G67" i="39"/>
  <c r="G3" i="39"/>
  <c r="J5" i="36"/>
  <c r="G72" i="39"/>
  <c r="G43" i="39"/>
  <c r="G10" i="39"/>
  <c r="J26" i="36"/>
  <c r="G73" i="39"/>
  <c r="G47" i="39"/>
  <c r="G46" i="39"/>
  <c r="G37" i="39"/>
  <c r="J107" i="36"/>
  <c r="G45" i="39"/>
  <c r="G28" i="39"/>
  <c r="J80" i="36"/>
  <c r="G59" i="39"/>
  <c r="S40" i="6"/>
  <c r="R40" i="6"/>
  <c r="Q40" i="6"/>
  <c r="E54" i="5"/>
  <c r="K3" i="4" s="1"/>
  <c r="E53" i="5"/>
  <c r="K2" i="4" s="1"/>
  <c r="F54" i="5"/>
  <c r="L3" i="4" s="1"/>
  <c r="F53" i="5"/>
  <c r="D6" i="4"/>
  <c r="D7" i="4"/>
  <c r="D8" i="4"/>
  <c r="D9" i="4"/>
  <c r="D10" i="4"/>
  <c r="D11" i="4"/>
  <c r="D12" i="4"/>
  <c r="D14" i="4"/>
  <c r="D15" i="4"/>
  <c r="D5" i="4"/>
  <c r="I12" i="5" l="1"/>
  <c r="L2" i="4"/>
  <c r="Q49" i="6"/>
  <c r="Q47" i="6"/>
  <c r="J141" i="36"/>
  <c r="J165" i="36"/>
  <c r="J189" i="36"/>
  <c r="J213" i="36"/>
  <c r="J144" i="36"/>
  <c r="J168" i="36"/>
  <c r="J192" i="36"/>
  <c r="J216" i="36"/>
  <c r="J147" i="36"/>
  <c r="J171" i="36"/>
  <c r="J195" i="36"/>
  <c r="J219" i="36"/>
  <c r="J150" i="36"/>
  <c r="J174" i="36"/>
  <c r="J198" i="36"/>
  <c r="J126" i="36"/>
  <c r="J129" i="36"/>
  <c r="J153" i="36"/>
  <c r="J177" i="36"/>
  <c r="J201" i="36"/>
  <c r="J132" i="36"/>
  <c r="J156" i="36"/>
  <c r="J180" i="36"/>
  <c r="J204" i="36"/>
  <c r="J135" i="36"/>
  <c r="J159" i="36"/>
  <c r="J183" i="36"/>
  <c r="J207" i="36"/>
  <c r="J138" i="36"/>
  <c r="J162" i="36"/>
  <c r="J186" i="36"/>
  <c r="J210" i="36"/>
  <c r="J142" i="36"/>
  <c r="J166" i="36"/>
  <c r="J190" i="36"/>
  <c r="J214" i="36"/>
  <c r="J145" i="36"/>
  <c r="J169" i="36"/>
  <c r="J193" i="36"/>
  <c r="J217" i="36"/>
  <c r="J148" i="36"/>
  <c r="J172" i="36"/>
  <c r="J196" i="36"/>
  <c r="J220" i="36"/>
  <c r="J151" i="36"/>
  <c r="J175" i="36"/>
  <c r="J199" i="36"/>
  <c r="J127" i="36"/>
  <c r="J130" i="36"/>
  <c r="J154" i="36"/>
  <c r="J178" i="36"/>
  <c r="J202" i="36"/>
  <c r="J133" i="36"/>
  <c r="J157" i="36"/>
  <c r="J181" i="36"/>
  <c r="J205" i="36"/>
  <c r="J136" i="36"/>
  <c r="J160" i="36"/>
  <c r="J184" i="36"/>
  <c r="J208" i="36"/>
  <c r="J139" i="36"/>
  <c r="J163" i="36"/>
  <c r="J187" i="36"/>
  <c r="J211" i="36"/>
  <c r="S41" i="6"/>
  <c r="R48" i="6"/>
  <c r="Q48" i="6"/>
  <c r="R47" i="6"/>
  <c r="S42" i="6"/>
  <c r="I34" i="5"/>
  <c r="I24" i="5"/>
  <c r="I16" i="5"/>
  <c r="I35" i="5"/>
  <c r="I14" i="5"/>
  <c r="I28" i="5"/>
  <c r="I51" i="5"/>
  <c r="I42" i="5"/>
  <c r="I50" i="5"/>
  <c r="I32" i="5"/>
  <c r="I45" i="5"/>
  <c r="I18" i="5"/>
  <c r="I47" i="5"/>
  <c r="I37" i="5"/>
  <c r="I29" i="5"/>
  <c r="I39" i="5"/>
  <c r="I26" i="5"/>
  <c r="I13" i="5"/>
  <c r="I49" i="5"/>
  <c r="I41" i="5"/>
  <c r="I31" i="5"/>
  <c r="I21" i="5"/>
  <c r="I46" i="5"/>
  <c r="I36" i="5"/>
  <c r="I25" i="5"/>
  <c r="I20" i="5"/>
  <c r="I17" i="5"/>
  <c r="I23" i="5"/>
  <c r="I38" i="5"/>
  <c r="I15" i="5"/>
  <c r="I33" i="5"/>
  <c r="I48" i="5"/>
  <c r="I40" i="5"/>
  <c r="I22" i="5"/>
  <c r="I43" i="5"/>
  <c r="I44" i="5"/>
  <c r="I30" i="5"/>
  <c r="I19" i="5"/>
  <c r="I27" i="5"/>
  <c r="H20" i="5"/>
  <c r="H34" i="5"/>
  <c r="H15" i="5"/>
  <c r="H38" i="5"/>
  <c r="H25" i="5"/>
  <c r="H30" i="5"/>
  <c r="H50" i="5"/>
  <c r="H28" i="5"/>
  <c r="H27" i="5"/>
  <c r="H42" i="5"/>
  <c r="H49" i="5"/>
  <c r="H33" i="5"/>
  <c r="H36" i="5"/>
  <c r="H32" i="5"/>
  <c r="H35" i="5"/>
  <c r="H48" i="5"/>
  <c r="H22" i="5"/>
  <c r="H45" i="5"/>
  <c r="H37" i="5"/>
  <c r="H39" i="5"/>
  <c r="H21" i="5"/>
  <c r="H13" i="5"/>
  <c r="H41" i="5"/>
  <c r="H43" i="5"/>
  <c r="H18" i="5"/>
  <c r="H17" i="5"/>
  <c r="H31" i="5"/>
  <c r="H23" i="5"/>
  <c r="H16" i="5"/>
  <c r="H24" i="5"/>
  <c r="H14" i="5"/>
  <c r="H29" i="5"/>
  <c r="H19" i="5"/>
  <c r="H26" i="5"/>
  <c r="H46" i="5"/>
  <c r="H44" i="5"/>
  <c r="H47" i="5"/>
  <c r="H51" i="5"/>
  <c r="H40" i="5"/>
  <c r="H12" i="5"/>
  <c r="Q12" i="5"/>
  <c r="Q13" i="5"/>
  <c r="Q14" i="5"/>
  <c r="Q15" i="5"/>
  <c r="Q17" i="5"/>
  <c r="Q18" i="5"/>
  <c r="Q19" i="5"/>
  <c r="Q20" i="5"/>
  <c r="Q22" i="5"/>
  <c r="Q23" i="5"/>
  <c r="Q25" i="5"/>
  <c r="Q26" i="5"/>
  <c r="Q27" i="5"/>
  <c r="Q28" i="5"/>
  <c r="Q29" i="5"/>
  <c r="Q31" i="5"/>
  <c r="Q32" i="5"/>
  <c r="Q33" i="5"/>
  <c r="Q34" i="5"/>
  <c r="Q35" i="5"/>
  <c r="Q36" i="5"/>
  <c r="Q37" i="5"/>
  <c r="Q38" i="5"/>
  <c r="Q40" i="5"/>
  <c r="Q41" i="5"/>
  <c r="Q42" i="5"/>
  <c r="Q43" i="5"/>
  <c r="Q44" i="5"/>
  <c r="Q46" i="5"/>
  <c r="Q48" i="5"/>
  <c r="Q49" i="5"/>
  <c r="Q50" i="5"/>
  <c r="Q51" i="5"/>
  <c r="R49" i="6" l="1"/>
  <c r="J209" i="36"/>
  <c r="J203" i="36"/>
  <c r="J125" i="36"/>
  <c r="J215" i="36"/>
  <c r="J185" i="36"/>
  <c r="J179" i="36"/>
  <c r="J197" i="36"/>
  <c r="J191" i="36"/>
  <c r="J161" i="36"/>
  <c r="J155" i="36"/>
  <c r="J173" i="36"/>
  <c r="J167" i="36"/>
  <c r="J137" i="36"/>
  <c r="J131" i="36"/>
  <c r="J149" i="36"/>
  <c r="J143" i="36"/>
  <c r="Q50" i="6"/>
  <c r="J206" i="36"/>
  <c r="J200" i="36"/>
  <c r="J218" i="36"/>
  <c r="J212" i="36"/>
  <c r="J182" i="36"/>
  <c r="J176" i="36"/>
  <c r="J194" i="36"/>
  <c r="J188" i="36"/>
  <c r="J158" i="36"/>
  <c r="J152" i="36"/>
  <c r="J170" i="36"/>
  <c r="J164" i="36"/>
  <c r="J134" i="36"/>
  <c r="J128" i="36"/>
  <c r="J146" i="36"/>
  <c r="J140" i="36"/>
  <c r="R50" i="6"/>
  <c r="Q39" i="5"/>
  <c r="Q47" i="5"/>
  <c r="Q24" i="5"/>
  <c r="Q21" i="5"/>
  <c r="Q30" i="5"/>
  <c r="Q45" i="5"/>
  <c r="Q16" i="5"/>
  <c r="P21" i="6"/>
  <c r="S18" i="6"/>
  <c r="R18" i="6"/>
  <c r="P20" i="6"/>
  <c r="Q27" i="6"/>
  <c r="Q18" i="6"/>
  <c r="P19" i="6"/>
  <c r="S52" i="6" l="1"/>
  <c r="S51" i="6"/>
  <c r="Q21" i="6"/>
  <c r="R20" i="6"/>
  <c r="S20" i="6"/>
  <c r="Q19" i="6"/>
  <c r="R19" i="6"/>
  <c r="S19" i="6"/>
  <c r="R21" i="6"/>
  <c r="S21" i="6"/>
  <c r="Q20" i="6"/>
  <c r="R41" i="5" l="1"/>
  <c r="S41" i="5" s="1"/>
  <c r="R14" i="5"/>
  <c r="S14" i="5" s="1"/>
  <c r="R43" i="5"/>
  <c r="S43" i="5" s="1"/>
  <c r="R32" i="5"/>
  <c r="S32" i="5" s="1"/>
  <c r="R35" i="5"/>
  <c r="S35" i="5" s="1"/>
  <c r="R33" i="5"/>
  <c r="S33" i="5" s="1"/>
  <c r="R15" i="5"/>
  <c r="S15" i="5" s="1"/>
  <c r="R29" i="5"/>
  <c r="S29" i="5" s="1"/>
  <c r="R26" i="5"/>
  <c r="S26" i="5" s="1"/>
  <c r="R23" i="5"/>
  <c r="S23" i="5" s="1"/>
  <c r="R38" i="5"/>
  <c r="S38" i="5" s="1"/>
  <c r="R46" i="5"/>
  <c r="S46" i="5" s="1"/>
  <c r="R51" i="5"/>
  <c r="S51" i="5" s="1"/>
  <c r="R20" i="5"/>
  <c r="S20" i="5" s="1"/>
  <c r="R19" i="5"/>
  <c r="S19" i="5" s="1"/>
  <c r="R37" i="5"/>
  <c r="S37" i="5" s="1"/>
  <c r="R36" i="5"/>
  <c r="S36" i="5" s="1"/>
  <c r="R44" i="5"/>
  <c r="S44" i="5" s="1"/>
  <c r="R42" i="5"/>
  <c r="S42" i="5" s="1"/>
  <c r="R18" i="5"/>
  <c r="S18" i="5" s="1"/>
  <c r="R50" i="5"/>
  <c r="S50" i="5" s="1"/>
  <c r="R25" i="5"/>
  <c r="S25" i="5" s="1"/>
  <c r="R31" i="5"/>
  <c r="S31" i="5" s="1"/>
  <c r="R48" i="5"/>
  <c r="S48" i="5" s="1"/>
  <c r="R40" i="5"/>
  <c r="S40" i="5" s="1"/>
  <c r="R13" i="5"/>
  <c r="S13" i="5" s="1"/>
  <c r="R22" i="5"/>
  <c r="S22" i="5" s="1"/>
  <c r="R28" i="5"/>
  <c r="S28" i="5" s="1"/>
  <c r="R27" i="5"/>
  <c r="S27" i="5" s="1"/>
  <c r="R34" i="5"/>
  <c r="S34" i="5" s="1"/>
  <c r="R49" i="5"/>
  <c r="S49" i="5" s="1"/>
  <c r="R17" i="5"/>
  <c r="S17" i="5" s="1"/>
  <c r="R45" i="5"/>
  <c r="R16" i="5"/>
  <c r="S16" i="5" s="1"/>
  <c r="R24" i="5"/>
  <c r="S24" i="5" s="1"/>
  <c r="R21" i="5"/>
  <c r="S21" i="5" s="1"/>
  <c r="R39" i="5"/>
  <c r="S39" i="5" s="1"/>
  <c r="R30" i="5"/>
  <c r="S30" i="5" s="1"/>
  <c r="R47" i="5"/>
  <c r="S47" i="5" s="1"/>
  <c r="R12" i="5"/>
  <c r="S12" i="5" s="1"/>
  <c r="S45" i="5"/>
  <c r="S22" i="6"/>
  <c r="R22" i="6"/>
  <c r="Q22" i="6"/>
  <c r="T22" i="6" l="1"/>
  <c r="Q24" i="6" l="1"/>
  <c r="Q26" i="6" s="1"/>
  <c r="K39" i="5" l="1"/>
  <c r="K21" i="5"/>
  <c r="K29" i="5"/>
  <c r="K37" i="5"/>
  <c r="K50" i="5"/>
  <c r="K17" i="5"/>
  <c r="K22" i="5"/>
  <c r="K27" i="5"/>
  <c r="K31" i="5"/>
  <c r="K14" i="5"/>
  <c r="K45" i="5"/>
  <c r="K38" i="5"/>
  <c r="K15" i="5"/>
  <c r="K44" i="5"/>
  <c r="K36" i="5"/>
  <c r="K51" i="5"/>
  <c r="K19" i="5"/>
  <c r="K46" i="5"/>
  <c r="K18" i="5"/>
  <c r="K34" i="5"/>
  <c r="K43" i="5"/>
  <c r="K41" i="5"/>
  <c r="K47" i="5"/>
  <c r="K35" i="5"/>
  <c r="K25" i="5"/>
  <c r="K12" i="5"/>
  <c r="K24" i="5" l="1"/>
  <c r="K49" i="5"/>
  <c r="K42" i="5"/>
  <c r="K32" i="5"/>
  <c r="K28" i="5"/>
  <c r="K20" i="5"/>
  <c r="K23" i="5"/>
  <c r="K16" i="5"/>
  <c r="K48" i="5"/>
  <c r="K26" i="5"/>
  <c r="K40" i="5"/>
  <c r="K30" i="5"/>
  <c r="K13" i="5"/>
  <c r="K33" i="5"/>
  <c r="N28" i="5"/>
  <c r="L28" i="5"/>
  <c r="L18" i="5"/>
  <c r="O39" i="5"/>
  <c r="N39" i="5"/>
  <c r="L39" i="5"/>
  <c r="L22" i="5"/>
  <c r="N22" i="5"/>
  <c r="P30" i="5"/>
  <c r="N14" i="5"/>
  <c r="L14" i="5"/>
  <c r="O31" i="5"/>
  <c r="N16" i="5"/>
  <c r="N35" i="5"/>
  <c r="P49" i="5"/>
  <c r="M49" i="5"/>
  <c r="O46" i="5"/>
  <c r="L44" i="5"/>
  <c r="N44" i="5"/>
  <c r="P21" i="5"/>
  <c r="M21" i="5"/>
  <c r="L48" i="5"/>
  <c r="O48" i="5"/>
  <c r="N48" i="5"/>
  <c r="O33" i="5"/>
  <c r="N33" i="5"/>
  <c r="P44" i="5"/>
  <c r="P48" i="5"/>
  <c r="O16" i="5"/>
  <c r="L23" i="5"/>
  <c r="N23" i="5"/>
  <c r="M50" i="5"/>
  <c r="P50" i="5"/>
  <c r="N17" i="5"/>
  <c r="L17" i="5"/>
  <c r="M29" i="5"/>
  <c r="P29" i="5"/>
  <c r="O23" i="5"/>
  <c r="M23" i="5"/>
  <c r="P47" i="5"/>
  <c r="M47" i="5"/>
  <c r="O40" i="5"/>
  <c r="N40" i="5"/>
  <c r="P39" i="5"/>
  <c r="M39" i="5"/>
  <c r="P26" i="5"/>
  <c r="M26" i="5"/>
  <c r="M19" i="5"/>
  <c r="P19" i="5"/>
  <c r="O26" i="5"/>
  <c r="N26" i="5"/>
  <c r="L26" i="5"/>
  <c r="L24" i="5"/>
  <c r="P42" i="5"/>
  <c r="N47" i="5"/>
  <c r="L47" i="5"/>
  <c r="P13" i="5"/>
  <c r="M13" i="5"/>
  <c r="P18" i="5"/>
  <c r="M18" i="5"/>
  <c r="P37" i="5"/>
  <c r="P33" i="5"/>
  <c r="M17" i="5"/>
  <c r="L38" i="5"/>
  <c r="N38" i="5"/>
  <c r="M32" i="5"/>
  <c r="P32" i="5"/>
  <c r="P38" i="5"/>
  <c r="L41" i="5"/>
  <c r="O41" i="5"/>
  <c r="N41" i="5"/>
  <c r="P36" i="5"/>
  <c r="M36" i="5"/>
  <c r="N30" i="5"/>
  <c r="L29" i="5"/>
  <c r="N29" i="5"/>
  <c r="O36" i="5"/>
  <c r="N36" i="5"/>
  <c r="L46" i="5"/>
  <c r="N46" i="5"/>
  <c r="L43" i="5"/>
  <c r="O43" i="5"/>
  <c r="M31" i="5"/>
  <c r="P31" i="5"/>
  <c r="P2" i="4"/>
  <c r="E3" i="4" s="1"/>
  <c r="P20" i="5"/>
  <c r="M20" i="5"/>
  <c r="L34" i="5"/>
  <c r="L49" i="5"/>
  <c r="O49" i="5"/>
  <c r="L21" i="5"/>
  <c r="M24" i="5"/>
  <c r="P27" i="5"/>
  <c r="L45" i="5"/>
  <c r="N45" i="5"/>
  <c r="P41" i="5"/>
  <c r="L19" i="5"/>
  <c r="L32" i="5"/>
  <c r="O32" i="5"/>
  <c r="N32" i="5"/>
  <c r="O51" i="5"/>
  <c r="L25" i="5"/>
  <c r="O25" i="5"/>
  <c r="N25" i="5"/>
  <c r="O42" i="5"/>
  <c r="L42" i="5"/>
  <c r="N42" i="5"/>
  <c r="L37" i="5"/>
  <c r="N37" i="5"/>
  <c r="L50" i="5"/>
  <c r="N50" i="5"/>
  <c r="O50" i="5"/>
  <c r="L20" i="5"/>
  <c r="O20" i="5"/>
  <c r="L13" i="5"/>
  <c r="O13" i="5"/>
  <c r="N13" i="5"/>
  <c r="P28" i="5"/>
  <c r="O28" i="5"/>
  <c r="M28" i="5"/>
  <c r="O15" i="5"/>
  <c r="M40" i="5"/>
  <c r="M15" i="5"/>
  <c r="P15" i="5"/>
  <c r="O27" i="5"/>
  <c r="L27" i="5"/>
  <c r="N27" i="5"/>
  <c r="M12" i="5"/>
  <c r="P12" i="5"/>
  <c r="M14" i="5"/>
  <c r="P34" i="5"/>
  <c r="P25" i="5"/>
  <c r="M25" i="5"/>
  <c r="M22" i="5"/>
  <c r="P22" i="5"/>
  <c r="M43" i="5"/>
  <c r="P43" i="5"/>
  <c r="P45" i="5"/>
  <c r="M45" i="5"/>
  <c r="P51" i="5"/>
  <c r="M51" i="5"/>
  <c r="P35" i="5"/>
  <c r="M35" i="5"/>
  <c r="N12" i="5"/>
  <c r="P14" i="5" l="1"/>
  <c r="N15" i="5"/>
  <c r="L51" i="5"/>
  <c r="O19" i="5"/>
  <c r="P24" i="5"/>
  <c r="M38" i="5"/>
  <c r="P17" i="5"/>
  <c r="M37" i="5"/>
  <c r="O24" i="5"/>
  <c r="O17" i="5"/>
  <c r="P16" i="5"/>
  <c r="M44" i="5"/>
  <c r="P46" i="5"/>
  <c r="L35" i="5"/>
  <c r="L31" i="5"/>
  <c r="M30" i="5"/>
  <c r="N51" i="5"/>
  <c r="N19" i="5"/>
  <c r="O45" i="5"/>
  <c r="N49" i="5"/>
  <c r="O29" i="5"/>
  <c r="O47" i="5"/>
  <c r="N24" i="5"/>
  <c r="P23" i="5"/>
  <c r="O35" i="5"/>
  <c r="N31" i="5"/>
  <c r="L40" i="5"/>
  <c r="M16" i="5"/>
  <c r="M46" i="5"/>
  <c r="L12" i="5"/>
  <c r="O12" i="5"/>
  <c r="M34" i="5"/>
  <c r="P40" i="5"/>
  <c r="N20" i="5"/>
  <c r="O37" i="5"/>
  <c r="M41" i="5"/>
  <c r="M27" i="5"/>
  <c r="N21" i="5"/>
  <c r="O34" i="5"/>
  <c r="N43" i="5"/>
  <c r="L36" i="5"/>
  <c r="O30" i="5"/>
  <c r="M33" i="5"/>
  <c r="M42" i="5"/>
  <c r="M48" i="5"/>
  <c r="L33" i="5"/>
  <c r="O22" i="5"/>
  <c r="N18" i="5"/>
  <c r="O38" i="5"/>
  <c r="O44" i="5"/>
  <c r="L16" i="5"/>
  <c r="O14" i="5"/>
  <c r="O18" i="5"/>
  <c r="L15" i="5"/>
  <c r="O21" i="5"/>
  <c r="N34" i="5"/>
  <c r="L30" i="5"/>
  <c r="E58" i="5" l="1"/>
  <c r="G58" i="5"/>
  <c r="F58" i="5"/>
  <c r="E55" i="5"/>
  <c r="F55" i="5" l="1"/>
  <c r="E59" i="5" s="1"/>
  <c r="K4" i="4" s="1"/>
  <c r="P3" i="4" l="1"/>
  <c r="P4" i="4" s="1"/>
  <c r="F3" i="4" l="1"/>
  <c r="G3" i="4"/>
  <c r="G55" i="5"/>
  <c r="G59" i="5" s="1"/>
  <c r="F59" i="5" l="1"/>
  <c r="R53" i="5"/>
  <c r="R52" i="5"/>
  <c r="C163" i="36" l="1"/>
  <c r="C108" i="36"/>
  <c r="C94" i="36"/>
  <c r="C190" i="36"/>
  <c r="C193" i="36"/>
  <c r="C193" i="36" a="1"/>
  <c r="C191" i="36"/>
  <c r="C191" i="36" a="1"/>
  <c r="C192" i="36"/>
  <c r="C192" i="36" a="1"/>
  <c r="C117" i="36"/>
  <c r="C194" i="36"/>
  <c r="C146" i="36"/>
  <c r="C146" i="36" a="1"/>
  <c r="C147" i="36"/>
  <c r="C147" i="36" a="1"/>
  <c r="C148" i="36"/>
  <c r="C148" i="36" a="1"/>
  <c r="C179" i="36"/>
  <c r="C179" i="36" a="1"/>
  <c r="C180" i="36"/>
  <c r="C180" i="36" a="1"/>
  <c r="C181" i="36"/>
  <c r="C181" i="36" a="1"/>
  <c r="C128" i="36"/>
  <c r="C134" i="36"/>
  <c r="C134" i="36" a="1"/>
  <c r="C135" i="36"/>
  <c r="C135" i="36" a="1"/>
  <c r="C136" i="36"/>
  <c r="C136" i="36" a="1"/>
  <c r="C126" i="36"/>
  <c r="C126" i="36" a="1"/>
  <c r="C127" i="36"/>
  <c r="C127" i="36" a="1"/>
  <c r="C125" i="36"/>
  <c r="C125" i="36" a="1"/>
  <c r="C62" i="36"/>
  <c r="C82" i="36"/>
  <c r="C82" i="36" a="1"/>
  <c r="C80" i="36"/>
  <c r="C80" i="36" a="1"/>
  <c r="C81" i="36"/>
  <c r="C81" i="36" a="1"/>
  <c r="C20" i="36"/>
  <c r="C212" i="36"/>
  <c r="C220" i="36"/>
  <c r="C207" i="36"/>
  <c r="C198" i="36"/>
  <c r="C198" i="36" a="1"/>
  <c r="C199" i="36"/>
  <c r="C199" i="36" a="1"/>
  <c r="C197" i="36"/>
  <c r="C197" i="36" a="1"/>
  <c r="C23" i="36"/>
  <c r="C122" i="36"/>
  <c r="C79" i="36"/>
  <c r="C175" i="36"/>
  <c r="C158" i="36"/>
  <c r="C158" i="36" a="1"/>
  <c r="C159" i="36"/>
  <c r="C159" i="36" a="1"/>
  <c r="C160" i="36"/>
  <c r="C160" i="36" a="1"/>
  <c r="C203" i="36"/>
  <c r="C203" i="36" a="1"/>
  <c r="C204" i="36"/>
  <c r="C204" i="36" a="1"/>
  <c r="C205" i="36"/>
  <c r="C205" i="36" a="1"/>
  <c r="C102" i="36"/>
  <c r="C102" i="36" a="1"/>
  <c r="C101" i="36"/>
  <c r="C101" i="36" a="1"/>
  <c r="C103" i="36"/>
  <c r="C103" i="36" a="1"/>
  <c r="C63" i="36"/>
  <c r="C64" i="36"/>
  <c r="C74" i="36"/>
  <c r="C130" i="36"/>
  <c r="C130" i="36" a="1"/>
  <c r="C128" i="36" a="1"/>
  <c r="C129" i="36"/>
  <c r="C129" i="36" a="1"/>
  <c r="C37" i="36"/>
  <c r="C36" i="36"/>
  <c r="C35" i="36"/>
  <c r="C35" i="36" a="1"/>
  <c r="C31" i="36"/>
  <c r="C152" i="36"/>
  <c r="C22" i="36"/>
  <c r="C21" i="36"/>
  <c r="C84" i="36"/>
  <c r="C97" i="36"/>
  <c r="C97" i="36" a="1"/>
  <c r="C95" i="36"/>
  <c r="C95" i="36" a="1"/>
  <c r="C96" i="36"/>
  <c r="C96" i="36" a="1"/>
  <c r="C164" i="36"/>
  <c r="C165" i="36"/>
  <c r="C155" i="36"/>
  <c r="C155" i="36" a="1"/>
  <c r="C156" i="36"/>
  <c r="C156" i="36" a="1"/>
  <c r="C157" i="36"/>
  <c r="C157" i="36" a="1"/>
  <c r="C72" i="36"/>
  <c r="C138" i="36"/>
  <c r="C33" i="36"/>
  <c r="C34" i="36"/>
  <c r="C142" i="36"/>
  <c r="C142" i="36" a="1"/>
  <c r="C140" i="36"/>
  <c r="C140" i="36" a="1"/>
  <c r="C141" i="36"/>
  <c r="C141" i="36" a="1"/>
  <c r="C170" i="36"/>
  <c r="C112" i="36"/>
  <c r="C112" i="36" a="1"/>
  <c r="C110" i="36"/>
  <c r="C110" i="36" a="1"/>
  <c r="C111" i="36"/>
  <c r="C111" i="36" a="1"/>
  <c r="C2" i="36"/>
  <c r="C71" i="36"/>
  <c r="C16" i="36"/>
  <c r="C38" i="36"/>
  <c r="C38" i="36" a="1"/>
  <c r="C40" i="36"/>
  <c r="C39" i="36"/>
  <c r="C10" i="36"/>
  <c r="C8" i="36"/>
  <c r="C19" i="36"/>
  <c r="C178" i="36"/>
  <c r="C44" i="36"/>
  <c r="C33" i="36" a="1"/>
  <c r="C32" i="36"/>
  <c r="C163" i="36" a="1"/>
  <c r="C161" i="36"/>
  <c r="C161" i="36" a="1"/>
  <c r="C162" i="36"/>
  <c r="C162" i="36" a="1"/>
  <c r="C108" i="36" a="1"/>
  <c r="C109" i="36"/>
  <c r="C109" i="36" a="1"/>
  <c r="C107" i="36"/>
  <c r="C37" i="36" a="1"/>
  <c r="C107" i="36" a="1"/>
  <c r="C94" i="36" a="1"/>
  <c r="C93" i="36"/>
  <c r="C93" i="36" a="1"/>
  <c r="C92" i="36"/>
  <c r="C32" i="36" a="1"/>
  <c r="C92" i="36" a="1"/>
  <c r="C190" i="36" a="1"/>
  <c r="C188" i="36"/>
  <c r="C188" i="36" a="1"/>
  <c r="C189" i="36"/>
  <c r="C64" i="36" a="1"/>
  <c r="C189" i="36" a="1"/>
  <c r="C90" i="36"/>
  <c r="C117" i="36" a="1"/>
  <c r="C118" i="36"/>
  <c r="C118" i="36" a="1"/>
  <c r="C116" i="36"/>
  <c r="C40" i="36" a="1"/>
  <c r="C116" i="36" a="1"/>
  <c r="C194" i="36" a="1"/>
  <c r="C196" i="36"/>
  <c r="C196" i="36" a="1"/>
  <c r="C195" i="36"/>
  <c r="C195" i="36" a="1"/>
  <c r="C106" i="36"/>
  <c r="C150" i="36"/>
  <c r="C114" i="36"/>
  <c r="C220" i="36" a="1"/>
  <c r="C218" i="36"/>
  <c r="C218" i="36" a="1"/>
  <c r="C219" i="36"/>
  <c r="C219" i="36" a="1"/>
  <c r="C207" i="36" a="1"/>
  <c r="C206" i="36"/>
  <c r="C206" i="36" a="1"/>
  <c r="C208" i="36"/>
  <c r="C208" i="36" a="1"/>
  <c r="C49" i="36"/>
  <c r="C122" i="36" a="1"/>
  <c r="C123" i="36"/>
  <c r="C123" i="36" a="1"/>
  <c r="C124" i="36"/>
  <c r="C124" i="36" a="1"/>
  <c r="C79" i="36" a="1"/>
  <c r="C77" i="36"/>
  <c r="C77" i="36" a="1"/>
  <c r="C78" i="36"/>
  <c r="C78" i="36" a="1"/>
  <c r="C175" i="36" a="1"/>
  <c r="C174" i="36"/>
  <c r="C174" i="36" a="1"/>
  <c r="C173" i="36"/>
  <c r="C173" i="36" a="1"/>
  <c r="C187" i="36"/>
  <c r="C187" i="36" a="1"/>
  <c r="C185" i="36"/>
  <c r="C185" i="36" a="1"/>
  <c r="C186" i="36"/>
  <c r="C63" i="36" a="1"/>
  <c r="C186" i="36" a="1"/>
  <c r="C74" i="36" a="1"/>
  <c r="C75" i="36"/>
  <c r="C75" i="36" a="1"/>
  <c r="C76" i="36"/>
  <c r="C76" i="36" a="1"/>
  <c r="C106" i="36" a="1"/>
  <c r="C105" i="36"/>
  <c r="C105" i="36" a="1"/>
  <c r="C104" i="36"/>
  <c r="C36" i="36" a="1"/>
  <c r="C104" i="36" a="1"/>
  <c r="C217" i="36"/>
  <c r="C145" i="36"/>
  <c r="C13" i="36"/>
  <c r="C150" i="36" a="1"/>
  <c r="C149" i="36"/>
  <c r="C149" i="36" a="1"/>
  <c r="C151" i="36"/>
  <c r="C151" i="36" a="1"/>
  <c r="C114" i="36" a="1"/>
  <c r="C115" i="36"/>
  <c r="C115" i="36" a="1"/>
  <c r="C113" i="36"/>
  <c r="C39" i="36" a="1"/>
  <c r="C113" i="36" a="1"/>
  <c r="C48" i="36"/>
  <c r="C48" i="36" a="1"/>
  <c r="C91" i="36"/>
  <c r="C91" i="36" a="1"/>
  <c r="C90" i="36" a="1"/>
  <c r="C89" i="36"/>
  <c r="C89" i="36" a="1"/>
  <c r="C65" i="36"/>
  <c r="C65" i="36" a="1"/>
  <c r="C67" i="36"/>
  <c r="C67" i="36" a="1"/>
  <c r="C66" i="36"/>
  <c r="C66" i="36" a="1"/>
  <c r="C13" i="36" a="1"/>
  <c r="C11" i="36"/>
  <c r="C12" i="36"/>
  <c r="C29" i="36"/>
  <c r="C51" i="36"/>
  <c r="C51" i="36" a="1"/>
  <c r="C50" i="36"/>
  <c r="C50" i="36" a="1"/>
  <c r="C184" i="36"/>
  <c r="C184" i="36" a="1"/>
  <c r="C182" i="36"/>
  <c r="C182" i="36" a="1"/>
  <c r="C183" i="36"/>
  <c r="C22" i="36" a="1"/>
  <c r="C62" i="36" a="1"/>
  <c r="C183" i="36" a="1"/>
  <c r="C83" i="36"/>
  <c r="C43" i="36"/>
  <c r="C43" i="36" a="1"/>
  <c r="C41" i="36"/>
  <c r="C42" i="36"/>
  <c r="C42" i="36" a="1"/>
  <c r="C56" i="36"/>
  <c r="C57" i="36"/>
  <c r="C58" i="36"/>
  <c r="C168" i="36"/>
  <c r="C73" i="36"/>
  <c r="C137" i="36"/>
  <c r="C209" i="36"/>
  <c r="C209" i="36" a="1"/>
  <c r="C210" i="36"/>
  <c r="C210" i="36" a="1"/>
  <c r="C211" i="36"/>
  <c r="C71" i="36" a="1"/>
  <c r="C211" i="36" a="1"/>
  <c r="C69" i="36"/>
  <c r="C69" i="36" a="1"/>
  <c r="C68" i="36"/>
  <c r="C70" i="36"/>
  <c r="C70" i="36" a="1"/>
  <c r="C172" i="36"/>
  <c r="C9" i="36"/>
  <c r="C88" i="36"/>
  <c r="C88" i="36" a="1"/>
  <c r="C87" i="36"/>
  <c r="C87" i="36" a="1"/>
  <c r="C86" i="36"/>
  <c r="C86" i="36" a="1"/>
  <c r="C100" i="36"/>
  <c r="C100" i="36" a="1"/>
  <c r="C98" i="36"/>
  <c r="C98" i="36" a="1"/>
  <c r="C99" i="36"/>
  <c r="C12" i="36" a="1"/>
  <c r="C34" i="36" a="1"/>
  <c r="C99" i="36" a="1"/>
  <c r="C17" i="36"/>
  <c r="C18" i="36"/>
  <c r="C15" i="36"/>
  <c r="C14" i="36"/>
  <c r="C14" i="36" a="1"/>
  <c r="C4" i="36"/>
  <c r="C145" i="36" a="1"/>
  <c r="C143" i="36"/>
  <c r="C143" i="36" a="1"/>
  <c r="C144" i="36"/>
  <c r="C49" i="36" a="1"/>
  <c r="C144" i="36" a="1"/>
  <c r="C120" i="36"/>
  <c r="C216" i="36"/>
  <c r="C52" i="36"/>
  <c r="C60" i="36"/>
  <c r="C120" i="36" a="1"/>
  <c r="C121" i="36"/>
  <c r="C121" i="36" a="1"/>
  <c r="C119" i="36"/>
  <c r="C15" i="36" a="1"/>
  <c r="C41" i="36" a="1"/>
  <c r="C119" i="36" a="1"/>
  <c r="C47" i="36"/>
  <c r="C166" i="36"/>
  <c r="C133" i="36"/>
  <c r="C6" i="36"/>
  <c r="C215" i="36"/>
  <c r="C215" i="36" a="1"/>
  <c r="C217" i="36" a="1"/>
  <c r="C73" i="36" a="1"/>
  <c r="C216" i="36" a="1"/>
  <c r="C152" i="36" a="1"/>
  <c r="C154" i="36"/>
  <c r="C154" i="36" a="1"/>
  <c r="C153" i="36"/>
  <c r="C18" i="36" a="1"/>
  <c r="C52" i="36" a="1"/>
  <c r="C153" i="36" a="1"/>
  <c r="C132" i="36"/>
  <c r="C85" i="36"/>
  <c r="C85" i="36" a="1"/>
  <c r="C83" i="36" a="1"/>
  <c r="C84" i="36" a="1"/>
  <c r="C138" i="36" a="1"/>
  <c r="C137" i="36" a="1"/>
  <c r="C139" i="36"/>
  <c r="C17" i="36" a="1"/>
  <c r="C47" i="36" a="1"/>
  <c r="C139" i="36" a="1"/>
  <c r="C45" i="36"/>
  <c r="C170" i="36" a="1"/>
  <c r="C172" i="36" a="1"/>
  <c r="C171" i="36"/>
  <c r="C58" i="36" a="1"/>
  <c r="C171" i="36" a="1"/>
  <c r="C54" i="36"/>
  <c r="C54" i="36" a="1"/>
  <c r="C53" i="36"/>
  <c r="C53" i="36" a="1"/>
  <c r="C55" i="36"/>
  <c r="C19" i="36" a="1"/>
  <c r="C55" i="36" a="1"/>
  <c r="C213" i="36"/>
  <c r="C213" i="36" a="1"/>
  <c r="C214" i="36"/>
  <c r="C214" i="36" a="1"/>
  <c r="C72" i="36" a="1"/>
  <c r="C212" i="36" a="1"/>
  <c r="C3" i="36"/>
  <c r="C200" i="36"/>
  <c r="C200" i="36" a="1"/>
  <c r="C202" i="36"/>
  <c r="C202" i="36" a="1"/>
  <c r="C201" i="36"/>
  <c r="C68" i="36" a="1"/>
  <c r="C201" i="36" a="1"/>
  <c r="C5" i="36"/>
  <c r="C25" i="36"/>
  <c r="C25" i="36" a="1"/>
  <c r="C23" i="36" a="1"/>
  <c r="C24" i="36"/>
  <c r="C9" i="36" a="1"/>
  <c r="C24" i="36" a="1"/>
  <c r="C27" i="36"/>
  <c r="C27" i="36" a="1"/>
  <c r="C28" i="36"/>
  <c r="C28" i="36" a="1"/>
  <c r="C26" i="36"/>
  <c r="C10" i="36" a="1"/>
  <c r="C26" i="36" a="1"/>
  <c r="C30" i="36"/>
  <c r="C7" i="36"/>
  <c r="C176" i="36"/>
  <c r="C30" i="36" a="1"/>
  <c r="C31" i="36" a="1"/>
  <c r="C11" i="36" a="1"/>
  <c r="C29" i="36" a="1"/>
  <c r="C46" i="36"/>
  <c r="C46" i="36" a="1"/>
  <c r="C44" i="36" a="1"/>
  <c r="C168" i="36" a="1"/>
  <c r="C167" i="36"/>
  <c r="C167" i="36" a="1"/>
  <c r="C169" i="36"/>
  <c r="C57" i="36" a="1"/>
  <c r="C169" i="36" a="1"/>
  <c r="C132" i="36" a="1"/>
  <c r="C131" i="36"/>
  <c r="C131" i="36" a="1"/>
  <c r="C16" i="36" a="1"/>
  <c r="C45" i="36" a="1"/>
  <c r="C133" i="36" a="1"/>
  <c r="C59" i="36"/>
  <c r="C59" i="36" a="1"/>
  <c r="C61" i="36"/>
  <c r="C61" i="36" a="1"/>
  <c r="C5" i="36" a="1"/>
  <c r="C7" i="36" a="1"/>
  <c r="C3" i="36" a="1"/>
  <c r="C6" i="36" a="1"/>
  <c r="C166" i="36" a="1"/>
  <c r="C165" i="36" a="1"/>
  <c r="C20" i="36" a="1"/>
  <c r="C56" i="36" a="1"/>
  <c r="C164" i="36" a="1"/>
  <c r="C178" i="36" a="1"/>
  <c r="C177" i="36"/>
  <c r="C177" i="36" a="1"/>
  <c r="C2" i="36" a="1"/>
  <c r="C4" i="36" a="1"/>
  <c r="C8" i="36" a="1"/>
  <c r="C21" i="36" a="1"/>
  <c r="C60" i="36" a="1"/>
  <c r="C176" i="36" a="1"/>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TAP FUND.xlsx!Table1" type="102" refreshedVersion="6" minRefreshableVersion="5">
    <extLst>
      <ext xmlns:x15="http://schemas.microsoft.com/office/spreadsheetml/2010/11/main" uri="{DE250136-89BD-433C-8126-D09CA5730AF9}">
        <x15:connection id="Table1">
          <x15:rangePr sourceName="_xlcn.WorksheetConnection_TAPFUND.xlsxTable11"/>
        </x15:connection>
      </ext>
    </extLst>
  </connection>
  <connection id="3" name="WorksheetConnection_TAP FUND.xlsx!Table5" type="102" refreshedVersion="6" minRefreshableVersion="5">
    <extLst>
      <ext xmlns:x15="http://schemas.microsoft.com/office/spreadsheetml/2010/11/main" uri="{DE250136-89BD-433C-8126-D09CA5730AF9}">
        <x15:connection id="Table5" autoDelete="1">
          <x15:rangePr sourceName="_xlcn.WorksheetConnection_TAPFUND.xlsxTable51"/>
        </x15:connection>
      </ext>
    </extLst>
  </connection>
</connections>
</file>

<file path=xl/sharedStrings.xml><?xml version="1.0" encoding="utf-8"?>
<sst xmlns="http://schemas.openxmlformats.org/spreadsheetml/2006/main" count="807" uniqueCount="285">
  <si>
    <t>GIỚI THIỆU NHÓM</t>
  </si>
  <si>
    <t>Tên môn học</t>
  </si>
  <si>
    <t>Tên lớp</t>
  </si>
  <si>
    <t>Tên giảng viên</t>
  </si>
  <si>
    <t>Quản lý quỹ đầu tư</t>
  </si>
  <si>
    <t>24D1BAN50600401</t>
  </si>
  <si>
    <t>Ths. Lê Nguyễn Quỳnh Hương</t>
  </si>
  <si>
    <t>Tên thành viên</t>
  </si>
  <si>
    <t>Huỳnh Tấn Phát</t>
  </si>
  <si>
    <t>Phan Hoài Thương</t>
  </si>
  <si>
    <t>Đào Vân Anh</t>
  </si>
  <si>
    <t>CÁC LƯU Ý VỀ TÍNH TOÁN</t>
  </si>
  <si>
    <t>LÝ DO LỰA CHỌN CỔ PHIẾU</t>
  </si>
  <si>
    <t>STT</t>
  </si>
  <si>
    <t xml:space="preserve">TÊN </t>
  </si>
  <si>
    <t>Mã CK</t>
  </si>
  <si>
    <t>Thông tin</t>
  </si>
  <si>
    <t>BMC</t>
  </si>
  <si>
    <t>Porfolio weight</t>
  </si>
  <si>
    <t>E(R)</t>
  </si>
  <si>
    <t>S.D</t>
  </si>
  <si>
    <t>r</t>
  </si>
  <si>
    <t>Ngày</t>
  </si>
  <si>
    <t>29/02/2024</t>
  </si>
  <si>
    <t>28/02/2024</t>
  </si>
  <si>
    <t>27/02/2024</t>
  </si>
  <si>
    <t>26/02/2024</t>
  </si>
  <si>
    <t>23/02/2024</t>
  </si>
  <si>
    <t>22/02/2024</t>
  </si>
  <si>
    <t>21/02/2024</t>
  </si>
  <si>
    <t>20/02/2024</t>
  </si>
  <si>
    <t>19/02/2024</t>
  </si>
  <si>
    <t>16/02/2024</t>
  </si>
  <si>
    <t>15/02/2024</t>
  </si>
  <si>
    <t>31/01/2024</t>
  </si>
  <si>
    <t>30/01/2024</t>
  </si>
  <si>
    <t>29/01/2024</t>
  </si>
  <si>
    <t>26/01/2024</t>
  </si>
  <si>
    <t>25/01/2024</t>
  </si>
  <si>
    <t>24/01/2024</t>
  </si>
  <si>
    <t>23/01/2024</t>
  </si>
  <si>
    <t>22/01/2024</t>
  </si>
  <si>
    <t>19/01/2024</t>
  </si>
  <si>
    <t>18/01/2024</t>
  </si>
  <si>
    <t>17/01/2024</t>
  </si>
  <si>
    <t>16/01/2024</t>
  </si>
  <si>
    <t>15/01/2024</t>
  </si>
  <si>
    <t>Giá đóng cửa</t>
  </si>
  <si>
    <t>LSSL</t>
  </si>
  <si>
    <t>LSSL TB</t>
  </si>
  <si>
    <t>Var</t>
  </si>
  <si>
    <t>Hệ số tương quan</t>
  </si>
  <si>
    <r>
      <t>E(R</t>
    </r>
    <r>
      <rPr>
        <vertAlign val="subscript"/>
        <sz val="11"/>
        <color theme="1"/>
        <rFont val="Times New Roman"/>
        <family val="1"/>
      </rPr>
      <t>P</t>
    </r>
    <r>
      <rPr>
        <sz val="11"/>
        <color theme="1"/>
        <rFont val="Times New Roman"/>
        <family val="2"/>
      </rPr>
      <t>)</t>
    </r>
  </si>
  <si>
    <t>Độ lệch</t>
  </si>
  <si>
    <t>Bình phương độ lệch</t>
  </si>
  <si>
    <t>Tích</t>
  </si>
  <si>
    <t>Danh mục đầu tư</t>
  </si>
  <si>
    <t>11/03/2024</t>
  </si>
  <si>
    <t>08/03/2024</t>
  </si>
  <si>
    <t>07/03/2024</t>
  </si>
  <si>
    <t>06/03/2024</t>
  </si>
  <si>
    <t>05/03/2024</t>
  </si>
  <si>
    <t>04/03/2024</t>
  </si>
  <si>
    <t>01/03/2024</t>
  </si>
  <si>
    <t>07/02/2024</t>
  </si>
  <si>
    <t>06/02/2024</t>
  </si>
  <si>
    <t>05/02/2024</t>
  </si>
  <si>
    <t>02/02/2024</t>
  </si>
  <si>
    <t>01/02/2024</t>
  </si>
  <si>
    <t>12/01/2024</t>
  </si>
  <si>
    <t>11/01/2024</t>
  </si>
  <si>
    <t>10/01/2024</t>
  </si>
  <si>
    <t>09/01/2024</t>
  </si>
  <si>
    <t>08/01/2024</t>
  </si>
  <si>
    <t>TVB</t>
  </si>
  <si>
    <t>TC6</t>
  </si>
  <si>
    <t>TVB-BMC</t>
  </si>
  <si>
    <t>BMC-TC6</t>
  </si>
  <si>
    <t>TVB-TC6</t>
  </si>
  <si>
    <t>Tỷ trọng đầu tư</t>
  </si>
  <si>
    <t>Phương sai của DMDT</t>
  </si>
  <si>
    <t>Hiệp phương sai</t>
  </si>
  <si>
    <t>CK</t>
  </si>
  <si>
    <t>Beta</t>
  </si>
  <si>
    <t>CAPM</t>
  </si>
  <si>
    <t>Tỷ trọng</t>
  </si>
  <si>
    <t>Porfolio Contribution</t>
  </si>
  <si>
    <t>Efiecient Portfolio</t>
  </si>
  <si>
    <t xml:space="preserve">Lợi suất thị trường </t>
  </si>
  <si>
    <t>Covariance Table</t>
  </si>
  <si>
    <t>Bảng xếp hạng tỷ trọng</t>
  </si>
  <si>
    <t>Tổng theo cột</t>
  </si>
  <si>
    <t>Độ lệch theo năm</t>
  </si>
  <si>
    <t>Lợi suất DMĐT</t>
  </si>
  <si>
    <t>Đòn bẩy</t>
  </si>
  <si>
    <t>Tỷ số Sharpe</t>
  </si>
  <si>
    <t>CTCP Chứng Khoán Trí Việt</t>
  </si>
  <si>
    <t>CTCP Than Cọc Sáu</t>
  </si>
  <si>
    <t>CTCP Khoảng Sản Bình Định</t>
  </si>
  <si>
    <t>Giá trị TS ban đầu</t>
  </si>
  <si>
    <t>Tổng vốn</t>
  </si>
  <si>
    <t>Số lượng cp</t>
  </si>
  <si>
    <t>DMĐT</t>
  </si>
  <si>
    <t>Tỷ trọng TVB</t>
  </si>
  <si>
    <t>Chỉ số VN-INDEX</t>
  </si>
  <si>
    <t>LSSL VN-INDEX</t>
  </si>
  <si>
    <t xml:space="preserve">  </t>
  </si>
  <si>
    <t>23/04/2024</t>
  </si>
  <si>
    <t>22/04/2024</t>
  </si>
  <si>
    <t>19/04/2024</t>
  </si>
  <si>
    <t>17/04/2024</t>
  </si>
  <si>
    <t>16/04/2024</t>
  </si>
  <si>
    <t>15/04/2024</t>
  </si>
  <si>
    <t>12/04/2024</t>
  </si>
  <si>
    <t>11/04/2024</t>
  </si>
  <si>
    <t>10/04/2024</t>
  </si>
  <si>
    <t>09/04/2024</t>
  </si>
  <si>
    <t>08/04/2024</t>
  </si>
  <si>
    <t>05/04/2024</t>
  </si>
  <si>
    <t>04/04/2024</t>
  </si>
  <si>
    <t>03/04/2024</t>
  </si>
  <si>
    <t>02/04/2024</t>
  </si>
  <si>
    <t>01/04/2024</t>
  </si>
  <si>
    <t>29/03/2024</t>
  </si>
  <si>
    <t>28/03/2024</t>
  </si>
  <si>
    <t>27/03/2024</t>
  </si>
  <si>
    <t>26/03/2024</t>
  </si>
  <si>
    <t>25/03/2024</t>
  </si>
  <si>
    <t>22/03/2024</t>
  </si>
  <si>
    <t>21/03/2024</t>
  </si>
  <si>
    <t>20/03/2024</t>
  </si>
  <si>
    <t>19/03/2024</t>
  </si>
  <si>
    <t>18/03/2024</t>
  </si>
  <si>
    <t>15/03/2024</t>
  </si>
  <si>
    <t>14/03/2024</t>
  </si>
  <si>
    <t>13/03/2024</t>
  </si>
  <si>
    <t>12/03/2024</t>
  </si>
  <si>
    <t xml:space="preserve">LSSL TB DMDT </t>
  </si>
  <si>
    <t>Row Labels</t>
  </si>
  <si>
    <t>Grand Total</t>
  </si>
  <si>
    <t>Sum of LSSL VN-INDEX</t>
  </si>
  <si>
    <t>Số lượng cổ phiếu</t>
  </si>
  <si>
    <t xml:space="preserve">Vốn hóa </t>
  </si>
  <si>
    <t xml:space="preserve"> Tỷ trọng</t>
  </si>
  <si>
    <t>Lãi suất phi rủi ro</t>
  </si>
  <si>
    <t>LSSL DM</t>
  </si>
  <si>
    <t>GIAI ĐOẠN 1</t>
  </si>
  <si>
    <t>GIAI ĐOẠN 2</t>
  </si>
  <si>
    <t>VN-INDEX</t>
  </si>
  <si>
    <t>Giá trị TS (11/03/2024)</t>
  </si>
  <si>
    <t>Mã cổ phiếu</t>
  </si>
  <si>
    <t>Tổng Tài Sản</t>
  </si>
  <si>
    <t>Chỉ số VN INDEX</t>
  </si>
  <si>
    <t>DMDT</t>
  </si>
  <si>
    <t>Column Labels</t>
  </si>
  <si>
    <t>Sum of LSSL</t>
  </si>
  <si>
    <t>Sum of Tổng Tài Sản</t>
  </si>
  <si>
    <t>Sum of LSSL DM</t>
  </si>
  <si>
    <t>Average of LSSL</t>
  </si>
  <si>
    <t>Sum of Tỷ trọng</t>
  </si>
  <si>
    <t>Giá trị TS (12/03/2024)</t>
  </si>
  <si>
    <t>Sự thay đổi tài sản của DMDT</t>
  </si>
  <si>
    <t>Đã thay đổi tỷ trọng</t>
  </si>
  <si>
    <t xml:space="preserve">Tỷ trọng ban đầu </t>
  </si>
  <si>
    <t>Hàm STDEV.S tính độ lệch chuẩn</t>
  </si>
  <si>
    <t>Hàm AVERAGE tính lãi suất trung bình của hai mã cổ phiếu</t>
  </si>
  <si>
    <t>Hàm Correl tính hệ số tương quan giữa 2 cổ phiếu</t>
  </si>
  <si>
    <t>Sử dụng Solver để tìm Min của SD danh mục đầu tư</t>
  </si>
  <si>
    <t>Sử dụng Data Table để tìm SD và E(R) theo tỉ trọng đầu tư tương ứng</t>
  </si>
  <si>
    <t xml:space="preserve">Vẽ đường IOS và thêm đường Efficient Portfolio </t>
  </si>
  <si>
    <t>LSSL =(Giá hôm sau - Giá hôm trước)/Giá hôm trước</t>
  </si>
  <si>
    <t>Độ lệch = LSSL mỗi ngày - LSSL trung bình</t>
  </si>
  <si>
    <t>Tích = tích độ lệch giữa các cặp cổ phiếu</t>
  </si>
  <si>
    <t>LSSL DM = LSSL (từng cổ phiếu) * tỉ trọng tương ứng</t>
  </si>
  <si>
    <t>Sử dụng hàm Average để tính LSSL TB DM</t>
  </si>
  <si>
    <t>Hiệp phương sai = tổng tích độ lệch giữa các cặp cổ phiếu chia cho n-1 ngày</t>
  </si>
  <si>
    <t>Hàm Var.S tính phương sai</t>
  </si>
  <si>
    <t>Hàm SLOPE tính Beta</t>
  </si>
  <si>
    <t>CAPM= lãi suất phi rủi ro + tích 
giữa hệ số Beta của cổ phiếu đó và phần bù rủi ro thị trường</t>
  </si>
  <si>
    <t>Sử dụng chức năng Data Analysis để tính được bảng Hiệp phương sai</t>
  </si>
  <si>
    <t>Tỷ trọng = tích giữa các tỷ trọng và hiệp phương sai tương ứng</t>
  </si>
  <si>
    <t>Lợi suất danh mục= tổng Portfolio Contribution</t>
  </si>
  <si>
    <t xml:space="preserve">Đòn bẩy= tổng tỷ trọng </t>
  </si>
  <si>
    <t>Sharpe ratio= hiệu lợi suất danh mục và lãi suất phi rủi ro chia cho độ lệch theo năm</t>
  </si>
  <si>
    <t>Sử dụng Solver để tìm Max của Sharpe ratio bằng cách thay đổi tỷ trọng của DMDT</t>
  </si>
  <si>
    <t xml:space="preserve">Giá thị trường </t>
  </si>
  <si>
    <t>Tỷ trọng vốn đầu tư vào mỗi cổ phiếu bằng giá trị vốn hóa thị trường (11/3/2024) của từng cổ phiếu trên tổng giá trị vốn hóa thị trường của danh mục.</t>
  </si>
  <si>
    <t>LSSL (1)</t>
  </si>
  <si>
    <t>LSSL (2)</t>
  </si>
  <si>
    <t>LSSL (3)</t>
  </si>
  <si>
    <t>LSSL (4)</t>
  </si>
  <si>
    <t>LSSL (1): LSSL của DMDT giai đoạn 1 (11/03/2024) so với với ngày đầu tiên lập quỹ (8/1/2024)</t>
  </si>
  <si>
    <t>Giá trị TS (25/04/2024)</t>
  </si>
  <si>
    <t>Giá trị TS(25/04/2024)</t>
  </si>
  <si>
    <t>LSSL (2): LSSL của DMDT giai đoạn 2 (25/04/2024) so với ngày đầu tiên lập quỹ (8/1/2024)</t>
  </si>
  <si>
    <t>LSSL (3): LSSL của DMDT (25/04/2024) so với ngày (11/03/2024) đã thay đổi tỷ trọng</t>
  </si>
  <si>
    <t>LSSL (4): LSSL của DMDT (25/04/2024) so với ngày đầu tiên lập quỹ (8/1/2024) đã thay đổi tỷ trọng</t>
  </si>
  <si>
    <t>(blank)</t>
  </si>
  <si>
    <t>Thg2</t>
  </si>
  <si>
    <t>01-Thg2</t>
  </si>
  <si>
    <t>02-Thg2</t>
  </si>
  <si>
    <t>05-Thg2</t>
  </si>
  <si>
    <t>06-Thg2</t>
  </si>
  <si>
    <t>07-Thg2</t>
  </si>
  <si>
    <t>15-Thg2</t>
  </si>
  <si>
    <t>16-Thg2</t>
  </si>
  <si>
    <t>19-Thg2</t>
  </si>
  <si>
    <t>20-Thg2</t>
  </si>
  <si>
    <t>21-Thg2</t>
  </si>
  <si>
    <t>22-Thg2</t>
  </si>
  <si>
    <t>23-Thg2</t>
  </si>
  <si>
    <t>26-Thg2</t>
  </si>
  <si>
    <t>27-Thg2</t>
  </si>
  <si>
    <t>28-Thg2</t>
  </si>
  <si>
    <t>29-Thg2</t>
  </si>
  <si>
    <t>LSSL của DMDT trong giai đoạn 2 được thay đổi với tỷ trọng đã được tối ưu</t>
  </si>
  <si>
    <t>Số lượng cổ phiếu trong giai đoạn 1 = (Tổng tài sản ban đầu * Tỷ trọng)/ Giá cổ phiếu (8/1/2024)</t>
  </si>
  <si>
    <t>Số lượng cổ phiếu trong giai đoạn 2 = (Tổng tài sản (11/3/2024) * Tỷ trọng được tối ưu)/ Giá cổ phiếu (11/03/2024)</t>
  </si>
  <si>
    <t>&lt;08/01/2024</t>
  </si>
  <si>
    <t>Thg1</t>
  </si>
  <si>
    <t>08-Thg1</t>
  </si>
  <si>
    <t>09-Thg1</t>
  </si>
  <si>
    <t>10-Thg1</t>
  </si>
  <si>
    <t>11-Thg1</t>
  </si>
  <si>
    <t>12-Thg1</t>
  </si>
  <si>
    <t>15-Thg1</t>
  </si>
  <si>
    <t>16-Thg1</t>
  </si>
  <si>
    <t>17-Thg1</t>
  </si>
  <si>
    <t>18-Thg1</t>
  </si>
  <si>
    <t>19-Thg1</t>
  </si>
  <si>
    <t>22-Thg1</t>
  </si>
  <si>
    <t>23-Thg1</t>
  </si>
  <si>
    <t>24-Thg1</t>
  </si>
  <si>
    <t>25-Thg1</t>
  </si>
  <si>
    <t>26-Thg1</t>
  </si>
  <si>
    <t>29-Thg1</t>
  </si>
  <si>
    <t>30-Thg1</t>
  </si>
  <si>
    <t>31-Thg1</t>
  </si>
  <si>
    <t>Thg3</t>
  </si>
  <si>
    <t>01-Thg3</t>
  </si>
  <si>
    <t>04-Thg3</t>
  </si>
  <si>
    <t>05-Thg3</t>
  </si>
  <si>
    <t>06-Thg3</t>
  </si>
  <si>
    <t>07-Thg3</t>
  </si>
  <si>
    <t>08-Thg3</t>
  </si>
  <si>
    <t>11-Thg3</t>
  </si>
  <si>
    <t>12-Thg3</t>
  </si>
  <si>
    <t>13-Thg3</t>
  </si>
  <si>
    <t>14-Thg3</t>
  </si>
  <si>
    <t>15-Thg3</t>
  </si>
  <si>
    <t>18-Thg3</t>
  </si>
  <si>
    <t>19-Thg3</t>
  </si>
  <si>
    <t>20-Thg3</t>
  </si>
  <si>
    <t>21-Thg3</t>
  </si>
  <si>
    <t>22-Thg3</t>
  </si>
  <si>
    <t>25-Thg3</t>
  </si>
  <si>
    <t>26-Thg3</t>
  </si>
  <si>
    <t>27-Thg3</t>
  </si>
  <si>
    <t>28-Thg3</t>
  </si>
  <si>
    <t>29-Thg3</t>
  </si>
  <si>
    <t>Thg4</t>
  </si>
  <si>
    <t>01-Thg4</t>
  </si>
  <si>
    <t>02-Thg4</t>
  </si>
  <si>
    <t>03-Thg4</t>
  </si>
  <si>
    <t>04-Thg4</t>
  </si>
  <si>
    <t>05-Thg4</t>
  </si>
  <si>
    <t>08-Thg4</t>
  </si>
  <si>
    <t>09-Thg4</t>
  </si>
  <si>
    <t>10-Thg4</t>
  </si>
  <si>
    <t>11-Thg4</t>
  </si>
  <si>
    <t>12-Thg4</t>
  </si>
  <si>
    <t>15-Thg4</t>
  </si>
  <si>
    <t>16-Thg4</t>
  </si>
  <si>
    <t>17-Thg4</t>
  </si>
  <si>
    <t>19-Thg4</t>
  </si>
  <si>
    <t>22-Thg4</t>
  </si>
  <si>
    <t>23-Thg4</t>
  </si>
  <si>
    <t>24-Thg4</t>
  </si>
  <si>
    <t>25-Thg4</t>
  </si>
  <si>
    <t xml:space="preserve">Công ty cổ phần Khoáng sản Bình Định là một trong những công ty có uy tín và tiên phong trong lĩnh vục khai thác khoáng sản tại tỉnh Bình Định cũng như ở Việt Nam. Hoạt động chủ yếu của BMC là khai thác, chế biến và mua khoáng sản. Chiến lược phát triển kinh doanh của BMC tập trung vào nghiên cứu các dự án đầu tư, tiếp tục xin cấp phép khai thác khoáng sản đáp ứng các dự án đầu tư mang tính dài hạn. Bên cạnh đó còn liên kết hợp tác với các đối tác trong và ngoài nước để tìm kiếm sản phẩm mới nhằm thực hiện chiến lược đa dạng sản phẩm. Ngành khai khoáng vẫn tiếp tục đóng vai trò quan trọng năm 2024 bởi vì nó là nguyên liệu đầu vào cho các ngành công nghiệp sản xuất - chế tạo và xây dựng. Việc nguồn cung bị hạn chế ở một số quốc gia lớn (Nga, Ukaraine, Iran,...) do chiến tranh vẫn chưa có dấu hiệu hồi kêt, chính vì thề ngành khoảng sản tại Việt Nam có thể phát triển bùng nổ trong khoảng thời gian sắp tới. Nguồn cung sản lượng khoáng sản tại Việt Nam thì tiềm năng phong phú đủ để đáp ứng cho nhu cầu thị trường. Vốn hóa của BMC thấp chỉ ở mức 210 tỷ đồng nhưng kết quả kinh doanh trong Q1/2024 lại tăng trưởng vượt trội. Doanh thu thuần (+66.17%) so với cùng kỳ, lợi nhuận sau thuế (+77,58%) và EPS (+77,58%) so với cùng kỳ. </t>
  </si>
  <si>
    <t>Công ty cổ phần chứng khoán Trí Việt hoạt động trong lĩnh vực môi giới, lưu ký chứng khoán, từ vấn đầu tư và các dịch vụ chứng khoán liên quan. Chiến lược phát triển của công ty trong thời gian sắp tới sẽ đa dạng hóa các sản phẩm dịch vụ để đáp ứng nhu cầu đầu tư (trong và ngoài nước). Bên cạnh đó mở rộng số nghiệp vụ kinh doanh như: tư vấn đầu tư, cho vay margin và tư vấn tài chính cho doanh nghiệp. Triển vọng ngành chứng khoán hiện nay đang có dầu hiệu khởi sắc khi thanh khoản thị trường được cải thiện nhờ lãi suất thấp làm tăng sức hấp dẫn của các tài sản đầu tư tài chính, và hệ thống KRX sẽ được vận hành trong năm nay. Mã cổ phiếu TVB là cổ phiếu rủi ro cao khi vốn hóa của công ty ở mức nhỏ (895 tỷ đồng) tuy nhiên tốc độ tăng trường kinh doanh lại đạt mức cao vượt trội so với thị trường, Tỉ lệ tăng trưởng chỉ số giá của TVB (+115,88%) so với chỉ ngành chứng khoán (+113,65%). Q1/2024, doanh thu (+316.08%), lợi nhuận sau thuế (+3876.62%) và EPS (+3876.62%) so với cùng kỳ. Dự báo giá cổ phiếu sẽ tăng trưởng mạnh trong thời gian ngắn hạn do tăng trưởng kinh doanh vượt trội và giá cổ phiếu vẫn còn ở mức thấp tuy nhiên vẫn còn tiểm ẩn rủi ro do vốn hóa công ty nên việc cạnh tranh với các đối thủ khác sẽ rất khó khăn.</t>
  </si>
  <si>
    <t>Công ty cổ phần Than Cọc Sầu - Vinacomin hoạt động chủ yếu sản xuất than. Sản phẩm dịch vụ chính của TC6 bao gồm các hoạt động khai thác, chế biến kinh doanh than và các loại khoáng sản khác. Chiến lược phát triển và đầu tư của TC6 sẽ phấn đầu xây dựng trở thành công ty có trình độ khai thác mỏ hàng đầu của Tập đoàn - Vinacomin. Đầu tư đổi mởi công nghệ bốc xúc, vân chuyển tiên tiến, phù hợp với điều kiện của công ty. Than đóng vai trò quan trọng cho việc sản xuất - chế biến. Một số ngành sử dụng than làm nguyên liệu đầu vào như: sản xuất, thép và kim loại,..Thị trường tiêu thụ dự báo sẽ tăng trưởng mạnh do nhu cầu sử dụng điện gia tăng chính vì thế nguồn cầu than sẽ tăng cao do điện sẽ được sản xuất tư than. Việc sản xuất điện từ than sẽ tăng hơn so với việc sản xuất từ hồ thủy điện do lượng nước hiện nay đang trong tình trạng kém. Vốn hóa của TC6 chỉ ở mức thấp (331 tỷ đồng) nhưng hoạt động kinh doanh lại tăng trường cao. Tỉ lệ tăng trưởng chỉ số giá TC6 (+55,42%) cao hơn gấp 3 lần so với chỉ số ngành nghề khai khoáng (19,29%).  Chỉ só P/E của TC6 (6.12) cao gấp đôi so với của ngành (3.98). Tất cả những chỉ số tài chính của TC6 trong Q1/2024 đều tăng trưởng một cách vượt trội so với cùng kì, mặc dù cùng kỳ năm trước những chỉ số về doanh thu, lợi nhuận sau thuế và EPS đều ở mức âm nhưng chỉ sau một năm nhưng tất cả đều đạt ở mức dương, tỷ lệ tăng trưởng còn cao hơn so với những đối thủ lớn cùng ngành khác.</t>
  </si>
  <si>
    <t xml:space="preserve">Phương sai DM được tính dựa trên mối quan hệ phương sai của từng tài sản ứng với tỷ trọng tương ứng và hệ số tương quan giữa các loại tài sản </t>
  </si>
  <si>
    <t>Độ lệch theo năm = căn bậc hai tổng các hàng và các cột của bảng tỷ trọng nhân với số ngày giao dịch (252)</t>
  </si>
  <si>
    <t>MSSV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</si>
</sst>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0">
    <numFmt numFmtId="41" formatCode="_-* #,##0\ _₫_-;\-* #,##0\ _₫_-;_-* &quot;-&quot;\ _₫_-;_-@_-"/>
    <numFmt numFmtId="44" formatCode="_-* #,##0.00\ &quot;₫&quot;_-;\-* #,##0.00\ &quot;₫&quot;_-;_-* &quot;-&quot;??\ &quot;₫&quot;_-;_-@_-"/>
    <numFmt numFmtId="43" formatCode="_-* #,##0.00\ _₫_-;\-* #,##0.00\ _₫_-;_-* &quot;-&quot;??\ _₫_-;_-@_-"/>
    <numFmt numFmtId="164" formatCode="0.000%"/>
    <numFmt numFmtId="165" formatCode="0.0000%"/>
    <numFmt numFmtId="166" formatCode="0.000000"/>
    <numFmt numFmtId="167" formatCode="0.0000"/>
    <numFmt numFmtId="168" formatCode="0.000"/>
    <numFmt numFmtId="169" formatCode="0.0000000000"/>
    <numFmt numFmtId="170" formatCode="0.00000000"/>
    <numFmt numFmtId="171" formatCode="0.00000%"/>
    <numFmt numFmtId="172" formatCode="0.00000"/>
    <numFmt numFmtId="173" formatCode="0.000000000"/>
    <numFmt numFmtId="174" formatCode="0.00000000000"/>
    <numFmt numFmtId="175" formatCode="0.00000000%"/>
    <numFmt numFmtId="176" formatCode="_(* #,##0_);_(* \(#,##0\);_(* &quot;-&quot;??_);_(@_)"/>
    <numFmt numFmtId="177" formatCode="_-* #,##0\ _₫_-;\-* #,##0\ _₫_-;_-* &quot;-&quot;??\ _₫_-;_-@_-"/>
    <numFmt numFmtId="178" formatCode="0.0%"/>
    <numFmt numFmtId="179" formatCode="#,##0\ _₫"/>
    <numFmt numFmtId="180" formatCode="#,##0.00\ _₫"/>
  </numFmts>
  <fonts count="24" x14ac:knownFonts="1">
    <font>
      <sz val="11"/>
      <color theme="1"/>
      <name val="Times New Roman"/>
      <family val="2"/>
    </font>
    <font>
      <b/>
      <sz val="16"/>
      <color theme="1"/>
      <name val="Times New Roman"/>
      <family val="1"/>
    </font>
    <font>
      <sz val="11"/>
      <color rgb="FF222222"/>
      <name val="Times New Roman"/>
      <family val="1"/>
    </font>
    <font>
      <sz val="11"/>
      <color theme="1"/>
      <name val="Times New Roman"/>
      <family val="1"/>
    </font>
    <font>
      <sz val="11"/>
      <color theme="1"/>
      <name val="Symbol"/>
      <family val="1"/>
      <charset val="2"/>
    </font>
    <font>
      <sz val="11"/>
      <color theme="1"/>
      <name val="Times New Roman"/>
      <family val="2"/>
    </font>
    <font>
      <vertAlign val="subscript"/>
      <sz val="11"/>
      <color theme="1"/>
      <name val="Times New Roman"/>
      <family val="1"/>
    </font>
    <font>
      <sz val="11"/>
      <color indexed="8"/>
      <name val="Calibri"/>
      <family val="2"/>
      <scheme val="minor"/>
    </font>
    <font>
      <sz val="11"/>
      <name val="Times New Roman"/>
      <family val="1"/>
    </font>
    <font>
      <sz val="8"/>
      <name val="Arial"/>
      <family val="2"/>
    </font>
    <font>
      <sz val="12"/>
      <name val="Times New Roman"/>
      <family val="1"/>
    </font>
    <font>
      <b/>
      <sz val="11"/>
      <color theme="1"/>
      <name val="Times New Roman"/>
      <family val="1"/>
    </font>
    <font>
      <b/>
      <sz val="11"/>
      <name val="Times New Roman"/>
      <family val="1"/>
    </font>
    <font>
      <sz val="11"/>
      <name val="Times New Roman"/>
      <family val="2"/>
    </font>
    <font>
      <b/>
      <sz val="11"/>
      <color theme="1"/>
      <name val="Times New Roman"/>
      <family val="2"/>
    </font>
    <font>
      <sz val="8"/>
      <color rgb="FFFF0000"/>
      <name val="Courier New"/>
      <family val="3"/>
    </font>
    <font>
      <b/>
      <sz val="11"/>
      <color theme="1"/>
      <name val="Sitka Display Semibold"/>
    </font>
    <font>
      <u/>
      <sz val="11"/>
      <color theme="10"/>
      <name val="Times New Roman"/>
      <family val="2"/>
    </font>
    <font>
      <b/>
      <sz val="14"/>
      <color theme="1"/>
      <name val="Times New Roman"/>
      <family val="1"/>
    </font>
    <font>
      <sz val="14"/>
      <color theme="1"/>
      <name val="Times New Roman"/>
      <family val="1"/>
    </font>
    <font>
      <b/>
      <sz val="13"/>
      <color theme="1"/>
      <name val="Times New Roman"/>
      <family val="1"/>
    </font>
    <font>
      <b/>
      <i/>
      <sz val="11"/>
      <color theme="1"/>
      <name val="Times New Roman"/>
      <family val="1"/>
    </font>
    <font>
      <b/>
      <sz val="11"/>
      <name val="Times New Roman"/>
      <family val="2"/>
    </font>
    <font>
      <sz val="11"/>
      <color theme="4" tint="0.39997558519241921"/>
      <name val="Times New Roman"/>
      <family val="2"/>
    </font>
  </fonts>
  <fills count="9">
    <fill>
      <patternFill patternType="none"/>
    </fill>
    <fill>
      <patternFill patternType="gray125"/>
    </fill>
    <fill>
      <patternFill patternType="solid">
        <fgColor theme="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39997558519241921"/>
        <bgColor theme="4" tint="0.79998168889431442"/>
      </patternFill>
    </fill>
    <fill>
      <patternFill patternType="solid">
        <fgColor theme="4" tint="0.59999389629810485"/>
        <bgColor theme="4" tint="0.79998168889431442"/>
      </patternFill>
    </fill>
    <fill>
      <patternFill patternType="solid">
        <fgColor theme="5" tint="0.59999389629810485"/>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theme="4" tint="0.39997558519241921"/>
      </top>
      <bottom style="thin">
        <color theme="4" tint="0.39997558519241921"/>
      </bottom>
      <diagonal/>
    </border>
    <border>
      <left style="thin">
        <color indexed="64"/>
      </left>
      <right style="thin">
        <color indexed="64"/>
      </right>
      <top/>
      <bottom style="thin">
        <color theme="4" tint="0.39997558519241921"/>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theme="4" tint="0.39997558519241921"/>
      </top>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theme="4" tint="0.39997558519241921"/>
      </top>
      <bottom style="thin">
        <color theme="4" tint="0.39997558519241921"/>
      </bottom>
      <diagonal/>
    </border>
    <border>
      <left style="medium">
        <color indexed="64"/>
      </left>
      <right style="medium">
        <color indexed="64"/>
      </right>
      <top style="medium">
        <color indexed="64"/>
      </top>
      <bottom style="thin">
        <color theme="4" tint="0.39997558519241921"/>
      </bottom>
      <diagonal/>
    </border>
    <border>
      <left style="medium">
        <color indexed="64"/>
      </left>
      <right style="medium">
        <color indexed="64"/>
      </right>
      <top style="thin">
        <color theme="4" tint="0.39997558519241921"/>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theme="4" tint="0.39997558519241921"/>
      </bottom>
      <diagonal/>
    </border>
    <border>
      <left style="thin">
        <color indexed="64"/>
      </left>
      <right style="medium">
        <color indexed="64"/>
      </right>
      <top/>
      <bottom style="thin">
        <color theme="4" tint="0.39997558519241921"/>
      </bottom>
      <diagonal/>
    </border>
    <border>
      <left style="medium">
        <color indexed="64"/>
      </left>
      <right style="thin">
        <color indexed="64"/>
      </right>
      <top style="thin">
        <color theme="4" tint="0.39997558519241921"/>
      </top>
      <bottom style="thin">
        <color theme="4" tint="0.39997558519241921"/>
      </bottom>
      <diagonal/>
    </border>
    <border>
      <left style="thin">
        <color indexed="64"/>
      </left>
      <right style="medium">
        <color indexed="64"/>
      </right>
      <top style="thin">
        <color theme="4" tint="0.39997558519241921"/>
      </top>
      <bottom style="thin">
        <color theme="4" tint="0.39997558519241921"/>
      </bottom>
      <diagonal/>
    </border>
    <border>
      <left style="medium">
        <color indexed="64"/>
      </left>
      <right style="thin">
        <color indexed="64"/>
      </right>
      <top style="thin">
        <color theme="4" tint="0.39997558519241921"/>
      </top>
      <bottom/>
      <diagonal/>
    </border>
    <border>
      <left style="thin">
        <color indexed="64"/>
      </left>
      <right style="medium">
        <color indexed="64"/>
      </right>
      <top style="thin">
        <color theme="4" tint="0.39997558519241921"/>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ck">
        <color theme="5"/>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ck">
        <color theme="5"/>
      </bottom>
      <diagonal/>
    </border>
    <border>
      <left/>
      <right style="medium">
        <color indexed="64"/>
      </right>
      <top style="thin">
        <color indexed="64"/>
      </top>
      <bottom style="thick">
        <color theme="5"/>
      </bottom>
      <diagonal/>
    </border>
    <border>
      <left style="thick">
        <color theme="1"/>
      </left>
      <right style="thick">
        <color theme="1"/>
      </right>
      <top style="thick">
        <color theme="1"/>
      </top>
      <bottom style="thick">
        <color theme="1"/>
      </bottom>
      <diagonal/>
    </border>
    <border>
      <left style="thick">
        <color theme="1"/>
      </left>
      <right/>
      <top/>
      <bottom/>
      <diagonal/>
    </border>
    <border>
      <left style="thick">
        <color theme="1"/>
      </left>
      <right style="thick">
        <color theme="1"/>
      </right>
      <top style="thick">
        <color theme="1"/>
      </top>
      <bottom style="thick">
        <color theme="5"/>
      </bottom>
      <diagonal/>
    </border>
    <border>
      <left style="thick">
        <color theme="1"/>
      </left>
      <right style="thick">
        <color theme="1"/>
      </right>
      <top/>
      <bottom style="thick">
        <color theme="1"/>
      </bottom>
      <diagonal/>
    </border>
  </borders>
  <cellStyleXfs count="6">
    <xf numFmtId="0" fontId="0" fillId="0" borderId="0"/>
    <xf numFmtId="9" fontId="5" fillId="0" borderId="0" applyFont="0" applyFill="0" applyBorder="0" applyAlignment="0" applyProtection="0"/>
    <xf numFmtId="0" fontId="7" fillId="0" borderId="0"/>
    <xf numFmtId="44" fontId="5" fillId="0" borderId="0" applyFont="0" applyFill="0" applyBorder="0" applyAlignment="0" applyProtection="0"/>
    <xf numFmtId="43" fontId="5" fillId="0" borderId="0" applyFont="0" applyFill="0" applyBorder="0" applyAlignment="0" applyProtection="0"/>
    <xf numFmtId="0" fontId="17" fillId="0" borderId="0" applyNumberFormat="0" applyFill="0" applyBorder="0" applyAlignment="0" applyProtection="0"/>
  </cellStyleXfs>
  <cellXfs count="449">
    <xf numFmtId="0" fontId="0" fillId="0" borderId="0" xfId="0"/>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0" borderId="0" xfId="0" applyAlignment="1">
      <alignment horizontal="left" indent="1"/>
    </xf>
    <xf numFmtId="179" fontId="0" fillId="0" borderId="0" xfId="0" applyNumberFormat="1"/>
    <xf numFmtId="164" fontId="0" fillId="0" borderId="0" xfId="0" applyNumberFormat="1"/>
    <xf numFmtId="0" fontId="0" fillId="3" borderId="0" xfId="0" applyFill="1"/>
    <xf numFmtId="0" fontId="0" fillId="3" borderId="1" xfId="0" applyFill="1" applyBorder="1"/>
    <xf numFmtId="0" fontId="0" fillId="3" borderId="1" xfId="0" applyFill="1" applyBorder="1" applyAlignment="1">
      <alignment horizontal="center"/>
    </xf>
    <xf numFmtId="164" fontId="0" fillId="3" borderId="1" xfId="0" applyNumberFormat="1" applyFill="1" applyBorder="1"/>
    <xf numFmtId="164" fontId="0" fillId="3" borderId="0" xfId="1" applyNumberFormat="1" applyFont="1" applyFill="1" applyAlignment="1">
      <alignment horizontal="center" vertical="center"/>
    </xf>
    <xf numFmtId="9" fontId="0" fillId="3" borderId="0" xfId="0" applyNumberFormat="1" applyFill="1" applyAlignment="1">
      <alignment horizontal="center"/>
    </xf>
    <xf numFmtId="10" fontId="0" fillId="3" borderId="0" xfId="1" applyNumberFormat="1" applyFont="1" applyFill="1" applyAlignment="1">
      <alignment horizontal="center"/>
    </xf>
    <xf numFmtId="0" fontId="4" fillId="3" borderId="1" xfId="0" applyFont="1" applyFill="1" applyBorder="1"/>
    <xf numFmtId="0" fontId="4" fillId="3" borderId="0" xfId="0" applyFont="1" applyFill="1" applyBorder="1"/>
    <xf numFmtId="0" fontId="0" fillId="3" borderId="0" xfId="0" applyFill="1" applyBorder="1" applyAlignment="1">
      <alignment horizontal="center"/>
    </xf>
    <xf numFmtId="168" fontId="0" fillId="3" borderId="0" xfId="0" applyNumberFormat="1" applyFill="1" applyAlignment="1">
      <alignment horizontal="center"/>
    </xf>
    <xf numFmtId="164" fontId="0" fillId="3" borderId="0" xfId="1" applyNumberFormat="1" applyFont="1" applyFill="1"/>
    <xf numFmtId="168" fontId="0" fillId="3" borderId="0" xfId="0" applyNumberFormat="1" applyFill="1"/>
    <xf numFmtId="0" fontId="0" fillId="5" borderId="0" xfId="0" applyFill="1"/>
    <xf numFmtId="0" fontId="17" fillId="5" borderId="0" xfId="5" quotePrefix="1" applyFill="1"/>
    <xf numFmtId="0" fontId="0" fillId="3" borderId="0" xfId="0" applyFill="1" applyAlignment="1">
      <alignment vertical="center"/>
    </xf>
    <xf numFmtId="0" fontId="0" fillId="5" borderId="1" xfId="0" applyFill="1" applyBorder="1"/>
    <xf numFmtId="0" fontId="0" fillId="5" borderId="0" xfId="0" applyFill="1" applyAlignment="1">
      <alignment horizontal="center"/>
    </xf>
    <xf numFmtId="0" fontId="0" fillId="5" borderId="0" xfId="0" applyFill="1" applyBorder="1"/>
    <xf numFmtId="41" fontId="0" fillId="5" borderId="1" xfId="4" applyNumberFormat="1" applyFont="1" applyFill="1" applyBorder="1" applyAlignment="1">
      <alignment horizontal="right" vertical="center"/>
    </xf>
    <xf numFmtId="177" fontId="0" fillId="5" borderId="1" xfId="0" applyNumberFormat="1" applyFill="1" applyBorder="1"/>
    <xf numFmtId="9" fontId="0" fillId="5" borderId="1" xfId="1" applyNumberFormat="1" applyFont="1" applyFill="1" applyBorder="1"/>
    <xf numFmtId="3" fontId="0" fillId="5" borderId="0" xfId="0" applyNumberFormat="1" applyFill="1"/>
    <xf numFmtId="41" fontId="0" fillId="5" borderId="0" xfId="3" applyNumberFormat="1" applyFont="1" applyFill="1" applyBorder="1" applyAlignment="1">
      <alignment horizontal="left" vertical="top"/>
    </xf>
    <xf numFmtId="176" fontId="0" fillId="5" borderId="0" xfId="3" applyNumberFormat="1" applyFont="1" applyFill="1" applyBorder="1"/>
    <xf numFmtId="41" fontId="0" fillId="5" borderId="0" xfId="3" applyNumberFormat="1" applyFont="1" applyFill="1" applyBorder="1"/>
    <xf numFmtId="41" fontId="0" fillId="5" borderId="1" xfId="0" applyNumberFormat="1" applyFill="1" applyBorder="1" applyAlignment="1">
      <alignment horizontal="right" vertical="center"/>
    </xf>
    <xf numFmtId="176" fontId="0" fillId="5" borderId="0" xfId="0" applyNumberFormat="1" applyFill="1" applyBorder="1"/>
    <xf numFmtId="177" fontId="11" fillId="5" borderId="0" xfId="0" applyNumberFormat="1" applyFont="1" applyFill="1"/>
    <xf numFmtId="9" fontId="0" fillId="5" borderId="0" xfId="0" applyNumberFormat="1" applyFill="1"/>
    <xf numFmtId="0" fontId="0" fillId="5" borderId="0" xfId="0" applyFill="1" applyBorder="1" applyAlignment="1">
      <alignment horizontal="center"/>
    </xf>
    <xf numFmtId="9" fontId="0" fillId="5" borderId="0" xfId="1" applyFont="1" applyFill="1" applyBorder="1"/>
    <xf numFmtId="41" fontId="0" fillId="5" borderId="0" xfId="0" applyNumberFormat="1" applyFill="1"/>
    <xf numFmtId="14" fontId="8" fillId="5" borderId="0" xfId="2" applyNumberFormat="1" applyFont="1" applyFill="1" applyBorder="1" applyAlignment="1">
      <alignment horizontal="center"/>
    </xf>
    <xf numFmtId="4" fontId="8" fillId="6" borderId="22" xfId="2" applyNumberFormat="1" applyFont="1" applyFill="1" applyBorder="1" applyAlignment="1"/>
    <xf numFmtId="0" fontId="3" fillId="5" borderId="13" xfId="0" applyFont="1" applyFill="1" applyBorder="1"/>
    <xf numFmtId="0" fontId="3" fillId="5" borderId="8" xfId="0" applyFont="1" applyFill="1" applyBorder="1"/>
    <xf numFmtId="0" fontId="3" fillId="5" borderId="12" xfId="0" applyFont="1" applyFill="1" applyBorder="1"/>
    <xf numFmtId="0" fontId="3" fillId="5" borderId="7" xfId="0" applyFont="1" applyFill="1" applyBorder="1"/>
    <xf numFmtId="0" fontId="3" fillId="5" borderId="0" xfId="0" applyFont="1" applyFill="1"/>
    <xf numFmtId="4" fontId="8" fillId="5" borderId="21" xfId="2" applyNumberFormat="1" applyFont="1" applyFill="1" applyBorder="1" applyAlignment="1"/>
    <xf numFmtId="10" fontId="3" fillId="5" borderId="12" xfId="1" applyNumberFormat="1" applyFont="1" applyFill="1" applyBorder="1" applyAlignment="1">
      <alignment horizontal="center"/>
    </xf>
    <xf numFmtId="10" fontId="3" fillId="5" borderId="12" xfId="0" applyNumberFormat="1" applyFont="1" applyFill="1" applyBorder="1" applyAlignment="1">
      <alignment horizontal="center"/>
    </xf>
    <xf numFmtId="169" fontId="3" fillId="5" borderId="12" xfId="0" applyNumberFormat="1" applyFont="1" applyFill="1" applyBorder="1" applyAlignment="1">
      <alignment horizontal="center"/>
    </xf>
    <xf numFmtId="175" fontId="3" fillId="5" borderId="12" xfId="1" applyNumberFormat="1" applyFont="1" applyFill="1" applyBorder="1" applyAlignment="1">
      <alignment horizontal="center"/>
    </xf>
    <xf numFmtId="175" fontId="3" fillId="5" borderId="8" xfId="1" applyNumberFormat="1" applyFont="1" applyFill="1" applyBorder="1" applyAlignment="1">
      <alignment horizontal="center"/>
    </xf>
    <xf numFmtId="10" fontId="3" fillId="5" borderId="7" xfId="0" applyNumberFormat="1" applyFont="1" applyFill="1" applyBorder="1" applyAlignment="1">
      <alignment horizontal="center"/>
    </xf>
    <xf numFmtId="170" fontId="3" fillId="5" borderId="0" xfId="0" applyNumberFormat="1" applyFont="1" applyFill="1"/>
    <xf numFmtId="4" fontId="8" fillId="6" borderId="21" xfId="2" applyNumberFormat="1" applyFont="1" applyFill="1" applyBorder="1" applyAlignment="1"/>
    <xf numFmtId="4" fontId="8" fillId="5" borderId="28" xfId="2" applyNumberFormat="1" applyFont="1" applyFill="1" applyBorder="1" applyAlignment="1"/>
    <xf numFmtId="14" fontId="8" fillId="5" borderId="18" xfId="2" applyNumberFormat="1" applyFont="1" applyFill="1" applyBorder="1" applyAlignment="1">
      <alignment horizontal="center"/>
    </xf>
    <xf numFmtId="10" fontId="3" fillId="5" borderId="11" xfId="0" applyNumberFormat="1" applyFont="1" applyFill="1" applyBorder="1" applyAlignment="1">
      <alignment horizontal="center"/>
    </xf>
    <xf numFmtId="175" fontId="3" fillId="5" borderId="11" xfId="1" applyNumberFormat="1" applyFont="1" applyFill="1" applyBorder="1" applyAlignment="1">
      <alignment horizontal="center"/>
    </xf>
    <xf numFmtId="10" fontId="3" fillId="5" borderId="11" xfId="1" applyNumberFormat="1" applyFont="1" applyFill="1" applyBorder="1" applyAlignment="1">
      <alignment horizontal="center"/>
    </xf>
    <xf numFmtId="14" fontId="8" fillId="5" borderId="0" xfId="0" applyNumberFormat="1" applyFont="1" applyFill="1" applyBorder="1" applyAlignment="1">
      <alignment horizontal="center"/>
    </xf>
    <xf numFmtId="4" fontId="8" fillId="5" borderId="0" xfId="0" applyNumberFormat="1" applyFont="1" applyFill="1" applyBorder="1"/>
    <xf numFmtId="0" fontId="11" fillId="5" borderId="0" xfId="0" applyFont="1" applyFill="1" applyAlignment="1">
      <alignment horizontal="center"/>
    </xf>
    <xf numFmtId="10" fontId="3" fillId="5" borderId="0" xfId="0" applyNumberFormat="1" applyFont="1" applyFill="1" applyBorder="1" applyAlignment="1">
      <alignment horizontal="center"/>
    </xf>
    <xf numFmtId="169" fontId="3" fillId="5" borderId="0" xfId="0" applyNumberFormat="1" applyFont="1" applyFill="1" applyBorder="1" applyAlignment="1">
      <alignment horizontal="center"/>
    </xf>
    <xf numFmtId="175" fontId="3" fillId="5" borderId="0" xfId="1" applyNumberFormat="1" applyFont="1" applyFill="1" applyBorder="1" applyAlignment="1">
      <alignment horizontal="center"/>
    </xf>
    <xf numFmtId="0" fontId="11" fillId="5" borderId="4" xfId="0" applyFont="1" applyFill="1" applyBorder="1"/>
    <xf numFmtId="10" fontId="3" fillId="5" borderId="0" xfId="0" applyNumberFormat="1" applyFont="1" applyFill="1"/>
    <xf numFmtId="10" fontId="0" fillId="5" borderId="5" xfId="0" applyNumberFormat="1" applyFill="1" applyBorder="1" applyAlignment="1">
      <alignment horizontal="center"/>
    </xf>
    <xf numFmtId="0" fontId="11" fillId="5" borderId="9" xfId="0" applyFont="1" applyFill="1" applyBorder="1"/>
    <xf numFmtId="0" fontId="3" fillId="5" borderId="0" xfId="0" applyFont="1" applyFill="1" applyBorder="1"/>
    <xf numFmtId="0" fontId="3" fillId="5" borderId="0" xfId="0" applyFont="1" applyFill="1" applyBorder="1" applyAlignment="1">
      <alignment horizontal="center" vertical="center"/>
    </xf>
    <xf numFmtId="0" fontId="11" fillId="5" borderId="7" xfId="0" applyFont="1" applyFill="1" applyBorder="1"/>
    <xf numFmtId="10" fontId="3" fillId="5" borderId="0" xfId="1" applyNumberFormat="1" applyFont="1" applyFill="1" applyBorder="1" applyAlignment="1">
      <alignment horizontal="center"/>
    </xf>
    <xf numFmtId="0" fontId="3" fillId="5" borderId="0" xfId="0" applyFont="1" applyFill="1" applyAlignment="1">
      <alignment horizontal="center" vertical="center"/>
    </xf>
    <xf numFmtId="9" fontId="3" fillId="5" borderId="0" xfId="1" applyNumberFormat="1" applyFont="1" applyFill="1" applyBorder="1" applyAlignment="1">
      <alignment horizontal="center" vertical="center"/>
    </xf>
    <xf numFmtId="9" fontId="3" fillId="5" borderId="0" xfId="1" applyFont="1" applyFill="1" applyBorder="1" applyAlignment="1">
      <alignment horizontal="center" vertical="center"/>
    </xf>
    <xf numFmtId="0" fontId="0" fillId="5" borderId="18" xfId="0" applyFill="1" applyBorder="1" applyAlignment="1">
      <alignment horizontal="center"/>
    </xf>
    <xf numFmtId="0" fontId="0" fillId="5" borderId="10" xfId="0" applyFill="1" applyBorder="1" applyAlignment="1">
      <alignment horizontal="center"/>
    </xf>
    <xf numFmtId="167" fontId="3" fillId="5" borderId="0" xfId="0" applyNumberFormat="1" applyFont="1" applyFill="1" applyAlignment="1">
      <alignment horizontal="center"/>
    </xf>
    <xf numFmtId="4" fontId="12" fillId="5" borderId="0" xfId="0" applyNumberFormat="1" applyFont="1" applyFill="1" applyBorder="1" applyAlignment="1">
      <alignment horizontal="center"/>
    </xf>
    <xf numFmtId="0" fontId="12" fillId="5" borderId="0" xfId="0" applyFont="1" applyFill="1" applyBorder="1" applyAlignment="1">
      <alignment horizontal="center"/>
    </xf>
    <xf numFmtId="0" fontId="11" fillId="5" borderId="4" xfId="0" applyFont="1" applyFill="1" applyBorder="1" applyAlignment="1">
      <alignment horizontal="left"/>
    </xf>
    <xf numFmtId="174" fontId="3" fillId="5" borderId="5" xfId="0" applyNumberFormat="1" applyFont="1" applyFill="1" applyBorder="1" applyAlignment="1">
      <alignment horizontal="center"/>
    </xf>
    <xf numFmtId="174" fontId="3" fillId="5" borderId="6" xfId="0" applyNumberFormat="1" applyFont="1" applyFill="1" applyBorder="1" applyAlignment="1">
      <alignment horizontal="center"/>
    </xf>
    <xf numFmtId="0" fontId="11" fillId="5" borderId="9" xfId="0" applyFont="1" applyFill="1" applyBorder="1" applyAlignment="1">
      <alignment horizontal="left"/>
    </xf>
    <xf numFmtId="170" fontId="3" fillId="5" borderId="18" xfId="0" applyNumberFormat="1" applyFont="1" applyFill="1" applyBorder="1" applyAlignment="1">
      <alignment horizontal="center"/>
    </xf>
    <xf numFmtId="170" fontId="3" fillId="5" borderId="10" xfId="0" applyNumberFormat="1" applyFont="1" applyFill="1" applyBorder="1" applyAlignment="1">
      <alignment horizontal="center"/>
    </xf>
    <xf numFmtId="0" fontId="8" fillId="5" borderId="0" xfId="0" applyFont="1" applyFill="1" applyBorder="1"/>
    <xf numFmtId="170" fontId="3" fillId="5" borderId="0" xfId="0" applyNumberFormat="1" applyFont="1" applyFill="1" applyBorder="1" applyAlignment="1">
      <alignment horizontal="center"/>
    </xf>
    <xf numFmtId="0" fontId="11" fillId="5" borderId="0" xfId="0" applyFont="1" applyFill="1" applyBorder="1" applyAlignment="1">
      <alignment horizontal="center"/>
    </xf>
    <xf numFmtId="0" fontId="9" fillId="5" borderId="0" xfId="0" applyFont="1" applyFill="1" applyBorder="1"/>
    <xf numFmtId="0" fontId="11" fillId="5" borderId="0" xfId="0" applyFont="1" applyFill="1" applyBorder="1" applyAlignment="1"/>
    <xf numFmtId="0" fontId="11" fillId="5" borderId="0" xfId="0" applyFont="1" applyFill="1" applyBorder="1"/>
    <xf numFmtId="10" fontId="0" fillId="5" borderId="0" xfId="0" applyNumberFormat="1" applyFill="1" applyBorder="1" applyAlignment="1">
      <alignment horizontal="center"/>
    </xf>
    <xf numFmtId="4" fontId="9" fillId="5" borderId="0" xfId="0" applyNumberFormat="1" applyFont="1" applyFill="1" applyBorder="1"/>
    <xf numFmtId="172" fontId="3" fillId="5" borderId="0" xfId="1" applyNumberFormat="1" applyFont="1" applyFill="1" applyBorder="1" applyAlignment="1">
      <alignment horizontal="center"/>
    </xf>
    <xf numFmtId="172" fontId="3" fillId="5" borderId="0" xfId="0" applyNumberFormat="1" applyFont="1" applyFill="1" applyBorder="1" applyAlignment="1">
      <alignment horizontal="center"/>
    </xf>
    <xf numFmtId="173" fontId="0" fillId="5" borderId="0" xfId="0" applyNumberFormat="1" applyFill="1" applyBorder="1" applyAlignment="1">
      <alignment horizontal="center"/>
    </xf>
    <xf numFmtId="174" fontId="3" fillId="5" borderId="0" xfId="0" applyNumberFormat="1" applyFont="1" applyFill="1" applyBorder="1" applyAlignment="1">
      <alignment horizontal="center"/>
    </xf>
    <xf numFmtId="167" fontId="3" fillId="5" borderId="0" xfId="0" applyNumberFormat="1" applyFont="1" applyFill="1" applyBorder="1" applyAlignment="1">
      <alignment horizontal="center"/>
    </xf>
    <xf numFmtId="0" fontId="10" fillId="5" borderId="0" xfId="0" applyFont="1" applyFill="1" applyBorder="1"/>
    <xf numFmtId="10" fontId="0" fillId="5" borderId="6" xfId="0" applyNumberFormat="1" applyFill="1" applyBorder="1" applyAlignment="1">
      <alignment horizontal="center"/>
    </xf>
    <xf numFmtId="0" fontId="0" fillId="5" borderId="8" xfId="0" applyFill="1" applyBorder="1" applyAlignment="1">
      <alignment horizontal="center"/>
    </xf>
    <xf numFmtId="41" fontId="11" fillId="5" borderId="0" xfId="0" applyNumberFormat="1" applyFont="1" applyFill="1" applyBorder="1" applyAlignment="1">
      <alignment horizontal="center"/>
    </xf>
    <xf numFmtId="0" fontId="11" fillId="3" borderId="0" xfId="0" applyFont="1" applyFill="1"/>
    <xf numFmtId="0" fontId="11" fillId="4" borderId="1" xfId="0" applyFont="1" applyFill="1" applyBorder="1"/>
    <xf numFmtId="41" fontId="11" fillId="4" borderId="1" xfId="0" applyNumberFormat="1" applyFont="1" applyFill="1" applyBorder="1"/>
    <xf numFmtId="0" fontId="11" fillId="4" borderId="1" xfId="0" applyFont="1" applyFill="1" applyBorder="1" applyAlignment="1">
      <alignment horizontal="center"/>
    </xf>
    <xf numFmtId="0" fontId="3" fillId="3" borderId="0" xfId="0" applyFont="1" applyFill="1"/>
    <xf numFmtId="0" fontId="3" fillId="3" borderId="0" xfId="0" applyFont="1" applyFill="1" applyBorder="1" applyAlignment="1">
      <alignment horizontal="center"/>
    </xf>
    <xf numFmtId="0" fontId="3" fillId="3" borderId="30" xfId="0" applyFont="1" applyFill="1" applyBorder="1" applyAlignment="1">
      <alignment horizontal="center"/>
    </xf>
    <xf numFmtId="0" fontId="3" fillId="3" borderId="0" xfId="0" applyFont="1" applyFill="1" applyBorder="1"/>
    <xf numFmtId="0" fontId="3" fillId="3" borderId="1" xfId="0" applyFont="1" applyFill="1" applyBorder="1"/>
    <xf numFmtId="0" fontId="8" fillId="3" borderId="30" xfId="2" applyNumberFormat="1" applyFont="1" applyFill="1" applyBorder="1" applyAlignment="1">
      <alignment horizontal="center"/>
    </xf>
    <xf numFmtId="4" fontId="8" fillId="7" borderId="33" xfId="2" applyNumberFormat="1" applyFont="1" applyFill="1" applyBorder="1" applyAlignment="1"/>
    <xf numFmtId="4" fontId="8" fillId="7" borderId="30" xfId="2" applyNumberFormat="1" applyFont="1" applyFill="1" applyBorder="1" applyAlignment="1"/>
    <xf numFmtId="0" fontId="3" fillId="3" borderId="17" xfId="0" applyFont="1" applyFill="1" applyBorder="1"/>
    <xf numFmtId="0" fontId="3" fillId="3" borderId="30" xfId="0" applyFont="1" applyFill="1" applyBorder="1"/>
    <xf numFmtId="4" fontId="3" fillId="3" borderId="0" xfId="0" applyNumberFormat="1" applyFont="1" applyFill="1" applyBorder="1"/>
    <xf numFmtId="10" fontId="3" fillId="3" borderId="1" xfId="1" applyNumberFormat="1" applyFont="1" applyFill="1" applyBorder="1"/>
    <xf numFmtId="9" fontId="3" fillId="3" borderId="1" xfId="0" applyNumberFormat="1" applyFont="1" applyFill="1" applyBorder="1" applyAlignment="1">
      <alignment horizontal="center"/>
    </xf>
    <xf numFmtId="0" fontId="8" fillId="3" borderId="31" xfId="2" applyNumberFormat="1" applyFont="1" applyFill="1" applyBorder="1" applyAlignment="1">
      <alignment horizontal="center"/>
    </xf>
    <xf numFmtId="4" fontId="8" fillId="3" borderId="32" xfId="2" applyNumberFormat="1" applyFont="1" applyFill="1" applyBorder="1" applyAlignment="1"/>
    <xf numFmtId="4" fontId="8" fillId="3" borderId="31" xfId="2" applyNumberFormat="1" applyFont="1" applyFill="1" applyBorder="1" applyAlignment="1"/>
    <xf numFmtId="10" fontId="8" fillId="3" borderId="31" xfId="1" applyNumberFormat="1" applyFont="1" applyFill="1" applyBorder="1" applyAlignment="1">
      <alignment horizontal="center"/>
    </xf>
    <xf numFmtId="10" fontId="3" fillId="3" borderId="31" xfId="1" applyNumberFormat="1" applyFont="1" applyFill="1" applyBorder="1" applyAlignment="1">
      <alignment horizontal="center"/>
    </xf>
    <xf numFmtId="10" fontId="3" fillId="3" borderId="0" xfId="1" applyNumberFormat="1" applyFont="1" applyFill="1" applyBorder="1" applyAlignment="1">
      <alignment horizontal="center"/>
    </xf>
    <xf numFmtId="4" fontId="8" fillId="7" borderId="32" xfId="2" applyNumberFormat="1" applyFont="1" applyFill="1" applyBorder="1" applyAlignment="1"/>
    <xf numFmtId="4" fontId="8" fillId="7" borderId="31" xfId="2" applyNumberFormat="1" applyFont="1" applyFill="1" applyBorder="1" applyAlignment="1"/>
    <xf numFmtId="9" fontId="3" fillId="3" borderId="0" xfId="0" applyNumberFormat="1" applyFont="1" applyFill="1"/>
    <xf numFmtId="0" fontId="0" fillId="3" borderId="0" xfId="0" applyFill="1" applyBorder="1" applyAlignment="1"/>
    <xf numFmtId="0" fontId="0" fillId="3" borderId="26" xfId="0" applyFill="1" applyBorder="1" applyAlignment="1"/>
    <xf numFmtId="0" fontId="3" fillId="3" borderId="0" xfId="0" applyFont="1" applyFill="1" applyAlignment="1">
      <alignment horizontal="center"/>
    </xf>
    <xf numFmtId="10" fontId="3" fillId="3" borderId="0" xfId="1" applyNumberFormat="1" applyFont="1" applyFill="1"/>
    <xf numFmtId="41" fontId="0" fillId="3" borderId="1" xfId="3" applyNumberFormat="1" applyFont="1" applyFill="1" applyBorder="1" applyAlignment="1">
      <alignment horizontal="left" vertical="top"/>
    </xf>
    <xf numFmtId="41" fontId="0" fillId="3" borderId="1" xfId="0" applyNumberFormat="1" applyFill="1" applyBorder="1" applyAlignment="1">
      <alignment horizontal="right" vertical="center"/>
    </xf>
    <xf numFmtId="41" fontId="0" fillId="3" borderId="1" xfId="0" applyNumberFormat="1" applyFill="1" applyBorder="1" applyAlignment="1">
      <alignment horizontal="center"/>
    </xf>
    <xf numFmtId="41" fontId="0" fillId="3" borderId="1" xfId="0" applyNumberFormat="1" applyFill="1" applyBorder="1"/>
    <xf numFmtId="4" fontId="8" fillId="3" borderId="34" xfId="2" applyNumberFormat="1" applyFont="1" applyFill="1" applyBorder="1" applyAlignment="1"/>
    <xf numFmtId="0" fontId="8" fillId="7" borderId="36" xfId="2" applyNumberFormat="1" applyFont="1" applyFill="1" applyBorder="1" applyAlignment="1">
      <alignment horizontal="center"/>
    </xf>
    <xf numFmtId="4" fontId="8" fillId="7" borderId="36" xfId="2" applyNumberFormat="1" applyFont="1" applyFill="1" applyBorder="1" applyAlignment="1"/>
    <xf numFmtId="10" fontId="8" fillId="3" borderId="36" xfId="1" applyNumberFormat="1" applyFont="1" applyFill="1" applyBorder="1" applyAlignment="1">
      <alignment horizontal="center"/>
    </xf>
    <xf numFmtId="10" fontId="3" fillId="3" borderId="36" xfId="1" applyNumberFormat="1" applyFont="1" applyFill="1" applyBorder="1" applyAlignment="1">
      <alignment horizontal="center"/>
    </xf>
    <xf numFmtId="14" fontId="8" fillId="3" borderId="31" xfId="0" applyNumberFormat="1" applyFont="1" applyFill="1" applyBorder="1" applyAlignment="1">
      <alignment horizontal="center"/>
    </xf>
    <xf numFmtId="4" fontId="8" fillId="3" borderId="31" xfId="0" applyNumberFormat="1" applyFont="1" applyFill="1" applyBorder="1"/>
    <xf numFmtId="10" fontId="3" fillId="3" borderId="0" xfId="1" applyNumberFormat="1" applyFont="1" applyFill="1" applyAlignment="1">
      <alignment horizontal="center"/>
    </xf>
    <xf numFmtId="41" fontId="0" fillId="3" borderId="1" xfId="3" applyNumberFormat="1" applyFont="1" applyFill="1" applyBorder="1" applyAlignment="1">
      <alignment horizontal="center"/>
    </xf>
    <xf numFmtId="43" fontId="3" fillId="3" borderId="0" xfId="0" applyNumberFormat="1" applyFont="1" applyFill="1" applyBorder="1"/>
    <xf numFmtId="14" fontId="3" fillId="3" borderId="31" xfId="0" applyNumberFormat="1" applyFont="1" applyFill="1" applyBorder="1" applyAlignment="1">
      <alignment horizontal="center"/>
    </xf>
    <xf numFmtId="14" fontId="3" fillId="3" borderId="36" xfId="0" applyNumberFormat="1" applyFont="1" applyFill="1" applyBorder="1" applyAlignment="1">
      <alignment horizontal="center"/>
    </xf>
    <xf numFmtId="4" fontId="8" fillId="3" borderId="36" xfId="0" applyNumberFormat="1" applyFont="1" applyFill="1" applyBorder="1"/>
    <xf numFmtId="10" fontId="3" fillId="3" borderId="27" xfId="1" applyNumberFormat="1" applyFont="1" applyFill="1" applyBorder="1" applyAlignment="1">
      <alignment horizontal="center"/>
    </xf>
    <xf numFmtId="0" fontId="11" fillId="3" borderId="0" xfId="0" applyFont="1" applyFill="1" applyBorder="1" applyAlignment="1">
      <alignment vertical="center"/>
    </xf>
    <xf numFmtId="14" fontId="3" fillId="3" borderId="0" xfId="0" applyNumberFormat="1" applyFont="1" applyFill="1"/>
    <xf numFmtId="10" fontId="3" fillId="3" borderId="0" xfId="0" applyNumberFormat="1" applyFont="1" applyFill="1" applyBorder="1"/>
    <xf numFmtId="14" fontId="0" fillId="5" borderId="0" xfId="0" applyNumberFormat="1" applyFill="1"/>
    <xf numFmtId="14" fontId="0" fillId="5" borderId="0" xfId="0" applyNumberFormat="1" applyFill="1" applyBorder="1"/>
    <xf numFmtId="10" fontId="3" fillId="5" borderId="41" xfId="1" applyNumberFormat="1" applyFont="1" applyFill="1" applyBorder="1" applyAlignment="1">
      <alignment horizontal="center"/>
    </xf>
    <xf numFmtId="0" fontId="14" fillId="5" borderId="0" xfId="0" applyFont="1" applyFill="1" applyBorder="1"/>
    <xf numFmtId="2" fontId="15" fillId="5" borderId="0" xfId="0" applyNumberFormat="1" applyFont="1" applyFill="1"/>
    <xf numFmtId="10" fontId="0" fillId="5" borderId="0" xfId="0" applyNumberFormat="1" applyFill="1"/>
    <xf numFmtId="10" fontId="0" fillId="5" borderId="0" xfId="1" applyNumberFormat="1" applyFont="1" applyFill="1"/>
    <xf numFmtId="10" fontId="0" fillId="5" borderId="0" xfId="1" applyNumberFormat="1" applyFont="1" applyFill="1" applyBorder="1"/>
    <xf numFmtId="0" fontId="0" fillId="3" borderId="39" xfId="0" applyFill="1" applyBorder="1" applyAlignment="1">
      <alignment horizontal="center"/>
    </xf>
    <xf numFmtId="0" fontId="0" fillId="3" borderId="17" xfId="0" applyFill="1" applyBorder="1" applyAlignment="1">
      <alignment horizontal="center"/>
    </xf>
    <xf numFmtId="0" fontId="0" fillId="3" borderId="35" xfId="0" applyFill="1" applyBorder="1" applyAlignment="1">
      <alignment horizontal="center"/>
    </xf>
    <xf numFmtId="0" fontId="0" fillId="3" borderId="25" xfId="0" applyFill="1" applyBorder="1"/>
    <xf numFmtId="0" fontId="0" fillId="3" borderId="0" xfId="0" applyFill="1" applyBorder="1"/>
    <xf numFmtId="164" fontId="0" fillId="3" borderId="0" xfId="1" applyNumberFormat="1" applyFont="1" applyFill="1" applyBorder="1" applyAlignment="1">
      <alignment horizontal="center" vertical="center"/>
    </xf>
    <xf numFmtId="165" fontId="0" fillId="3" borderId="0" xfId="1" applyNumberFormat="1" applyFont="1" applyFill="1" applyBorder="1" applyAlignment="1">
      <alignment horizontal="center"/>
    </xf>
    <xf numFmtId="170" fontId="0" fillId="3" borderId="41" xfId="0" applyNumberFormat="1" applyFill="1" applyBorder="1" applyAlignment="1">
      <alignment horizontal="center"/>
    </xf>
    <xf numFmtId="9" fontId="0" fillId="3" borderId="25" xfId="0" applyNumberFormat="1" applyFill="1" applyBorder="1" applyAlignment="1">
      <alignment horizontal="center"/>
    </xf>
    <xf numFmtId="9" fontId="0" fillId="3" borderId="0" xfId="0" applyNumberFormat="1" applyFill="1" applyBorder="1" applyAlignment="1">
      <alignment horizontal="center"/>
    </xf>
    <xf numFmtId="10" fontId="0" fillId="3" borderId="0" xfId="1" applyNumberFormat="1" applyFont="1" applyFill="1" applyBorder="1" applyAlignment="1">
      <alignment horizontal="center"/>
    </xf>
    <xf numFmtId="165" fontId="0" fillId="3" borderId="0" xfId="1" applyNumberFormat="1" applyFont="1" applyFill="1" applyBorder="1" applyAlignment="1">
      <alignment horizontal="center" vertical="center"/>
    </xf>
    <xf numFmtId="9" fontId="0" fillId="3" borderId="40" xfId="0" applyNumberFormat="1" applyFill="1" applyBorder="1" applyAlignment="1">
      <alignment horizontal="center"/>
    </xf>
    <xf numFmtId="9" fontId="0" fillId="3" borderId="26" xfId="0" applyNumberFormat="1" applyFill="1" applyBorder="1" applyAlignment="1">
      <alignment horizontal="center"/>
    </xf>
    <xf numFmtId="164" fontId="0" fillId="3" borderId="26" xfId="1" applyNumberFormat="1" applyFont="1" applyFill="1" applyBorder="1" applyAlignment="1">
      <alignment horizontal="center" vertical="center"/>
    </xf>
    <xf numFmtId="10" fontId="0" fillId="3" borderId="26" xfId="1" applyNumberFormat="1" applyFont="1" applyFill="1" applyBorder="1" applyAlignment="1">
      <alignment horizontal="center"/>
    </xf>
    <xf numFmtId="170" fontId="0" fillId="3" borderId="27" xfId="0" applyNumberFormat="1" applyFill="1" applyBorder="1" applyAlignment="1">
      <alignment horizontal="center"/>
    </xf>
    <xf numFmtId="10" fontId="0" fillId="3" borderId="1" xfId="0" applyNumberFormat="1" applyFill="1" applyBorder="1"/>
    <xf numFmtId="165" fontId="0" fillId="3" borderId="1" xfId="1" applyNumberFormat="1" applyFont="1" applyFill="1" applyBorder="1"/>
    <xf numFmtId="173" fontId="0" fillId="3" borderId="1" xfId="1" applyNumberFormat="1" applyFont="1" applyFill="1" applyBorder="1"/>
    <xf numFmtId="171" fontId="0" fillId="3" borderId="1" xfId="1" applyNumberFormat="1" applyFont="1" applyFill="1" applyBorder="1"/>
    <xf numFmtId="0" fontId="18" fillId="4" borderId="37" xfId="0" applyFont="1" applyFill="1" applyBorder="1" applyAlignment="1">
      <alignment vertical="center"/>
    </xf>
    <xf numFmtId="0" fontId="18" fillId="4" borderId="15" xfId="0" applyFont="1" applyFill="1" applyBorder="1" applyAlignment="1">
      <alignment vertical="center"/>
    </xf>
    <xf numFmtId="0" fontId="18" fillId="4" borderId="16" xfId="0" applyFont="1" applyFill="1" applyBorder="1" applyAlignment="1">
      <alignment vertical="center"/>
    </xf>
    <xf numFmtId="0" fontId="3" fillId="5" borderId="18" xfId="0" applyFont="1" applyFill="1" applyBorder="1" applyAlignment="1">
      <alignment horizontal="center" vertical="center"/>
    </xf>
    <xf numFmtId="4" fontId="8" fillId="6" borderId="43" xfId="2" applyNumberFormat="1" applyFont="1" applyFill="1" applyBorder="1" applyAlignment="1"/>
    <xf numFmtId="4" fontId="8" fillId="6" borderId="44" xfId="2" applyNumberFormat="1" applyFont="1" applyFill="1" applyBorder="1" applyAlignment="1"/>
    <xf numFmtId="4" fontId="8" fillId="5" borderId="45" xfId="2" applyNumberFormat="1" applyFont="1" applyFill="1" applyBorder="1" applyAlignment="1"/>
    <xf numFmtId="4" fontId="8" fillId="5" borderId="46" xfId="2" applyNumberFormat="1" applyFont="1" applyFill="1" applyBorder="1" applyAlignment="1"/>
    <xf numFmtId="4" fontId="8" fillId="6" borderId="45" xfId="2" applyNumberFormat="1" applyFont="1" applyFill="1" applyBorder="1" applyAlignment="1"/>
    <xf numFmtId="4" fontId="8" fillId="6" borderId="46" xfId="2" applyNumberFormat="1" applyFont="1" applyFill="1" applyBorder="1" applyAlignment="1"/>
    <xf numFmtId="4" fontId="8" fillId="5" borderId="47" xfId="2" applyNumberFormat="1" applyFont="1" applyFill="1" applyBorder="1" applyAlignment="1"/>
    <xf numFmtId="4" fontId="8" fillId="5" borderId="48" xfId="2" applyNumberFormat="1" applyFont="1" applyFill="1" applyBorder="1" applyAlignment="1"/>
    <xf numFmtId="4" fontId="8" fillId="6" borderId="49" xfId="2" applyNumberFormat="1" applyFont="1" applyFill="1" applyBorder="1" applyAlignment="1"/>
    <xf numFmtId="4" fontId="8" fillId="6" borderId="50" xfId="2" applyNumberFormat="1" applyFont="1" applyFill="1" applyBorder="1" applyAlignment="1"/>
    <xf numFmtId="4" fontId="8" fillId="6" borderId="27" xfId="2" applyNumberFormat="1" applyFont="1" applyFill="1" applyBorder="1" applyAlignment="1"/>
    <xf numFmtId="0" fontId="3" fillId="5" borderId="51" xfId="0" applyFont="1" applyFill="1" applyBorder="1"/>
    <xf numFmtId="0" fontId="3" fillId="5" borderId="41" xfId="0" applyFont="1" applyFill="1" applyBorder="1"/>
    <xf numFmtId="10" fontId="3" fillId="5" borderId="52" xfId="1" applyNumberFormat="1" applyFont="1" applyFill="1" applyBorder="1" applyAlignment="1">
      <alignment horizontal="center"/>
    </xf>
    <xf numFmtId="10" fontId="3" fillId="5" borderId="40" xfId="1" applyNumberFormat="1" applyFont="1" applyFill="1" applyBorder="1" applyAlignment="1">
      <alignment horizontal="center"/>
    </xf>
    <xf numFmtId="10" fontId="3" fillId="5" borderId="26" xfId="1" applyNumberFormat="1" applyFont="1" applyFill="1" applyBorder="1" applyAlignment="1">
      <alignment horizontal="center"/>
    </xf>
    <xf numFmtId="10" fontId="3" fillId="5" borderId="27" xfId="1" applyNumberFormat="1" applyFont="1" applyFill="1" applyBorder="1" applyAlignment="1">
      <alignment horizontal="center"/>
    </xf>
    <xf numFmtId="0" fontId="3" fillId="5" borderId="53" xfId="0" applyFont="1" applyFill="1" applyBorder="1"/>
    <xf numFmtId="10" fontId="3" fillId="5" borderId="52" xfId="0" applyNumberFormat="1" applyFont="1" applyFill="1" applyBorder="1" applyAlignment="1">
      <alignment horizontal="center"/>
    </xf>
    <xf numFmtId="10" fontId="3" fillId="5" borderId="41" xfId="0" applyNumberFormat="1" applyFont="1" applyFill="1" applyBorder="1" applyAlignment="1">
      <alignment horizontal="center"/>
    </xf>
    <xf numFmtId="10" fontId="3" fillId="5" borderId="49" xfId="0" applyNumberFormat="1" applyFont="1" applyFill="1" applyBorder="1" applyAlignment="1">
      <alignment horizontal="center"/>
    </xf>
    <xf numFmtId="10" fontId="3" fillId="5" borderId="50" xfId="0" applyNumberFormat="1" applyFont="1" applyFill="1" applyBorder="1" applyAlignment="1">
      <alignment horizontal="center"/>
    </xf>
    <xf numFmtId="10" fontId="3" fillId="5" borderId="27" xfId="0" applyNumberFormat="1" applyFont="1" applyFill="1" applyBorder="1" applyAlignment="1">
      <alignment horizontal="center"/>
    </xf>
    <xf numFmtId="175" fontId="3" fillId="5" borderId="10" xfId="1" applyNumberFormat="1" applyFont="1" applyFill="1" applyBorder="1" applyAlignment="1">
      <alignment horizontal="center"/>
    </xf>
    <xf numFmtId="0" fontId="3" fillId="5" borderId="52" xfId="0" applyFont="1" applyFill="1" applyBorder="1"/>
    <xf numFmtId="169" fontId="3" fillId="5" borderId="52" xfId="0" applyNumberFormat="1" applyFont="1" applyFill="1" applyBorder="1" applyAlignment="1">
      <alignment horizontal="center"/>
    </xf>
    <xf numFmtId="169" fontId="3" fillId="5" borderId="41" xfId="0" applyNumberFormat="1" applyFont="1" applyFill="1" applyBorder="1" applyAlignment="1">
      <alignment horizontal="center"/>
    </xf>
    <xf numFmtId="169" fontId="3" fillId="5" borderId="49" xfId="0" applyNumberFormat="1" applyFont="1" applyFill="1" applyBorder="1" applyAlignment="1">
      <alignment horizontal="center"/>
    </xf>
    <xf numFmtId="169" fontId="3" fillId="5" borderId="50" xfId="0" applyNumberFormat="1" applyFont="1" applyFill="1" applyBorder="1" applyAlignment="1">
      <alignment horizontal="center"/>
    </xf>
    <xf numFmtId="169" fontId="3" fillId="5" borderId="54" xfId="0" applyNumberFormat="1" applyFont="1" applyFill="1" applyBorder="1" applyAlignment="1">
      <alignment horizontal="center"/>
    </xf>
    <xf numFmtId="0" fontId="18" fillId="4" borderId="0" xfId="0" applyFont="1" applyFill="1" applyBorder="1" applyAlignment="1">
      <alignment horizontal="center" vertical="center"/>
    </xf>
    <xf numFmtId="0" fontId="11" fillId="5" borderId="42" xfId="0" applyFont="1" applyFill="1" applyBorder="1" applyAlignment="1">
      <alignment horizontal="center"/>
    </xf>
    <xf numFmtId="0" fontId="11" fillId="5" borderId="23" xfId="0" applyFont="1" applyFill="1" applyBorder="1" applyAlignment="1">
      <alignment horizontal="center"/>
    </xf>
    <xf numFmtId="0" fontId="11" fillId="5" borderId="20" xfId="0" applyFont="1" applyFill="1" applyBorder="1" applyAlignment="1">
      <alignment horizontal="center"/>
    </xf>
    <xf numFmtId="0" fontId="11" fillId="5" borderId="37" xfId="0" applyFont="1" applyFill="1" applyBorder="1" applyAlignment="1">
      <alignment horizontal="center"/>
    </xf>
    <xf numFmtId="0" fontId="11" fillId="5" borderId="15" xfId="0" applyFont="1" applyFill="1" applyBorder="1" applyAlignment="1">
      <alignment horizontal="center"/>
    </xf>
    <xf numFmtId="0" fontId="11" fillId="5" borderId="16" xfId="0" applyFont="1" applyFill="1" applyBorder="1" applyAlignment="1">
      <alignment horizontal="center"/>
    </xf>
    <xf numFmtId="0" fontId="11" fillId="5" borderId="3" xfId="0" applyFont="1" applyFill="1" applyBorder="1" applyAlignment="1">
      <alignment horizontal="center"/>
    </xf>
    <xf numFmtId="0" fontId="11" fillId="5" borderId="1" xfId="0" applyFont="1" applyFill="1" applyBorder="1" applyAlignment="1">
      <alignment horizontal="center"/>
    </xf>
    <xf numFmtId="0" fontId="11" fillId="3" borderId="0" xfId="0" applyFont="1" applyFill="1" applyBorder="1" applyAlignment="1">
      <alignment horizontal="center"/>
    </xf>
    <xf numFmtId="0" fontId="11" fillId="3" borderId="30" xfId="0" applyFont="1" applyFill="1" applyBorder="1" applyAlignment="1">
      <alignment horizontal="center"/>
    </xf>
    <xf numFmtId="0" fontId="11" fillId="3" borderId="35" xfId="0" applyFont="1" applyFill="1" applyBorder="1"/>
    <xf numFmtId="0" fontId="11" fillId="3" borderId="37" xfId="0" applyFont="1" applyFill="1" applyBorder="1" applyAlignment="1">
      <alignment horizontal="center"/>
    </xf>
    <xf numFmtId="0" fontId="11" fillId="3" borderId="16" xfId="0" applyFont="1" applyFill="1" applyBorder="1" applyAlignment="1">
      <alignment horizontal="center"/>
    </xf>
    <xf numFmtId="0" fontId="11" fillId="3" borderId="55" xfId="0" applyFont="1" applyFill="1" applyBorder="1" applyAlignment="1">
      <alignment horizontal="center"/>
    </xf>
    <xf numFmtId="0" fontId="20" fillId="2" borderId="0" xfId="0" applyFont="1" applyFill="1"/>
    <xf numFmtId="0" fontId="11" fillId="3" borderId="1" xfId="0" applyFont="1" applyFill="1" applyBorder="1"/>
    <xf numFmtId="0" fontId="11" fillId="3" borderId="1" xfId="0" applyFont="1" applyFill="1" applyBorder="1" applyAlignment="1">
      <alignment horizontal="center"/>
    </xf>
    <xf numFmtId="0" fontId="11" fillId="5" borderId="1" xfId="0" applyFont="1" applyFill="1" applyBorder="1"/>
    <xf numFmtId="0" fontId="21" fillId="5" borderId="19" xfId="0" applyFont="1" applyFill="1" applyBorder="1" applyAlignment="1">
      <alignment horizontal="center"/>
    </xf>
    <xf numFmtId="9" fontId="11" fillId="3" borderId="1" xfId="1" applyFont="1" applyFill="1" applyBorder="1"/>
    <xf numFmtId="10" fontId="11" fillId="3" borderId="1" xfId="0" applyNumberFormat="1" applyFont="1" applyFill="1" applyBorder="1"/>
    <xf numFmtId="168" fontId="11" fillId="3" borderId="1" xfId="0" applyNumberFormat="1" applyFont="1" applyFill="1" applyBorder="1"/>
    <xf numFmtId="0" fontId="11" fillId="2" borderId="0" xfId="0" applyFont="1" applyFill="1" applyBorder="1" applyAlignment="1">
      <alignment horizontal="center"/>
    </xf>
    <xf numFmtId="0" fontId="11" fillId="2" borderId="0" xfId="0" applyFont="1" applyFill="1" applyAlignment="1">
      <alignment horizontal="center"/>
    </xf>
    <xf numFmtId="43" fontId="3" fillId="3" borderId="1" xfId="0" applyNumberFormat="1" applyFont="1" applyFill="1" applyBorder="1"/>
    <xf numFmtId="176" fontId="0" fillId="3" borderId="1" xfId="3" applyNumberFormat="1" applyFont="1" applyFill="1" applyBorder="1" applyAlignment="1">
      <alignment horizontal="center" vertical="center"/>
    </xf>
    <xf numFmtId="176" fontId="0" fillId="3" borderId="1" xfId="0" applyNumberFormat="1" applyFill="1" applyBorder="1" applyAlignment="1">
      <alignment horizontal="center" vertical="center"/>
    </xf>
    <xf numFmtId="0" fontId="13" fillId="4" borderId="0" xfId="0" applyFont="1" applyFill="1" applyAlignment="1">
      <alignment horizontal="center"/>
    </xf>
    <xf numFmtId="0" fontId="13" fillId="4" borderId="39" xfId="0" applyFont="1" applyFill="1" applyBorder="1" applyAlignment="1">
      <alignment horizontal="center"/>
    </xf>
    <xf numFmtId="0" fontId="13" fillId="4" borderId="17" xfId="0" applyFont="1" applyFill="1" applyBorder="1" applyAlignment="1">
      <alignment horizontal="center"/>
    </xf>
    <xf numFmtId="0" fontId="13" fillId="4" borderId="35" xfId="0" applyFont="1" applyFill="1" applyBorder="1" applyAlignment="1">
      <alignment horizontal="center"/>
    </xf>
    <xf numFmtId="0" fontId="13" fillId="4" borderId="30" xfId="0" applyFont="1" applyFill="1" applyBorder="1" applyAlignment="1">
      <alignment horizontal="center" vertical="center"/>
    </xf>
    <xf numFmtId="0" fontId="13" fillId="4" borderId="0" xfId="0" applyFont="1" applyFill="1" applyAlignment="1">
      <alignment horizontal="center" vertical="center"/>
    </xf>
    <xf numFmtId="4" fontId="13" fillId="5" borderId="0" xfId="0" applyNumberFormat="1" applyFont="1" applyFill="1" applyBorder="1" applyAlignment="1">
      <alignment horizontal="center"/>
    </xf>
    <xf numFmtId="14" fontId="0" fillId="5" borderId="56" xfId="0" applyNumberFormat="1" applyFill="1" applyBorder="1"/>
    <xf numFmtId="14" fontId="0" fillId="5" borderId="57" xfId="0" applyNumberFormat="1" applyFill="1" applyBorder="1"/>
    <xf numFmtId="14" fontId="0" fillId="5" borderId="58" xfId="0" applyNumberFormat="1" applyFill="1" applyBorder="1"/>
    <xf numFmtId="4" fontId="8" fillId="6" borderId="57" xfId="2" applyNumberFormat="1" applyFont="1" applyFill="1" applyBorder="1" applyAlignment="1">
      <alignment horizontal="center"/>
    </xf>
    <xf numFmtId="4" fontId="8" fillId="5" borderId="56" xfId="2" applyNumberFormat="1" applyFont="1" applyFill="1" applyBorder="1" applyAlignment="1">
      <alignment horizontal="center"/>
    </xf>
    <xf numFmtId="4" fontId="8" fillId="6" borderId="56" xfId="2" applyNumberFormat="1" applyFont="1" applyFill="1" applyBorder="1" applyAlignment="1">
      <alignment horizontal="center"/>
    </xf>
    <xf numFmtId="4" fontId="8" fillId="5" borderId="56" xfId="0" applyNumberFormat="1" applyFont="1" applyFill="1" applyBorder="1" applyAlignment="1">
      <alignment horizontal="center"/>
    </xf>
    <xf numFmtId="4" fontId="8" fillId="5" borderId="58" xfId="0" applyNumberFormat="1" applyFont="1" applyFill="1" applyBorder="1" applyAlignment="1">
      <alignment horizontal="center"/>
    </xf>
    <xf numFmtId="14" fontId="0" fillId="5" borderId="57" xfId="0" applyNumberFormat="1" applyFill="1" applyBorder="1" applyAlignment="1">
      <alignment horizontal="center"/>
    </xf>
    <xf numFmtId="14" fontId="0" fillId="5" borderId="56" xfId="0" applyNumberFormat="1" applyFill="1" applyBorder="1" applyAlignment="1">
      <alignment horizontal="center"/>
    </xf>
    <xf numFmtId="14" fontId="0" fillId="5" borderId="58" xfId="0" applyNumberFormat="1" applyFill="1" applyBorder="1" applyAlignment="1">
      <alignment horizontal="center"/>
    </xf>
    <xf numFmtId="0" fontId="0" fillId="5" borderId="57" xfId="0" applyFill="1" applyBorder="1" applyAlignment="1">
      <alignment horizontal="center"/>
    </xf>
    <xf numFmtId="10" fontId="0" fillId="5" borderId="56" xfId="1" applyNumberFormat="1" applyFont="1" applyFill="1" applyBorder="1" applyAlignment="1">
      <alignment horizontal="center"/>
    </xf>
    <xf numFmtId="10" fontId="0" fillId="5" borderId="58" xfId="1" applyNumberFormat="1" applyFont="1" applyFill="1" applyBorder="1" applyAlignment="1">
      <alignment horizontal="center"/>
    </xf>
    <xf numFmtId="10" fontId="3" fillId="5" borderId="56" xfId="1" applyNumberFormat="1" applyFont="1" applyFill="1" applyBorder="1" applyAlignment="1">
      <alignment horizontal="center"/>
    </xf>
    <xf numFmtId="10" fontId="3" fillId="5" borderId="58" xfId="1" applyNumberFormat="1" applyFont="1" applyFill="1" applyBorder="1" applyAlignment="1">
      <alignment horizontal="center"/>
    </xf>
    <xf numFmtId="0" fontId="22" fillId="4" borderId="8" xfId="0" applyFont="1" applyFill="1" applyBorder="1" applyAlignment="1">
      <alignment horizontal="center"/>
    </xf>
    <xf numFmtId="49" fontId="22" fillId="4" borderId="12" xfId="0" applyNumberFormat="1" applyFont="1" applyFill="1" applyBorder="1" applyAlignment="1">
      <alignment horizontal="center"/>
    </xf>
    <xf numFmtId="0" fontId="22" fillId="4" borderId="12" xfId="0" applyFont="1" applyFill="1" applyBorder="1" applyAlignment="1">
      <alignment horizontal="center"/>
    </xf>
    <xf numFmtId="10" fontId="13" fillId="4" borderId="12" xfId="1" applyNumberFormat="1" applyFont="1" applyFill="1" applyBorder="1" applyAlignment="1">
      <alignment horizontal="center"/>
    </xf>
    <xf numFmtId="0" fontId="22" fillId="4" borderId="7" xfId="0" applyFont="1" applyFill="1" applyBorder="1" applyAlignment="1">
      <alignment horizontal="center"/>
    </xf>
    <xf numFmtId="0" fontId="0" fillId="5" borderId="57" xfId="0" applyFill="1" applyBorder="1" applyAlignment="1">
      <alignment horizontal="center" vertical="center"/>
    </xf>
    <xf numFmtId="10" fontId="3" fillId="5" borderId="59" xfId="1" applyNumberFormat="1" applyFont="1" applyFill="1" applyBorder="1" applyAlignment="1">
      <alignment horizontal="center" vertical="center"/>
    </xf>
    <xf numFmtId="0" fontId="0" fillId="5" borderId="56" xfId="0" applyFill="1" applyBorder="1" applyAlignment="1">
      <alignment horizontal="center" vertical="center"/>
    </xf>
    <xf numFmtId="10" fontId="3" fillId="5" borderId="60" xfId="1" applyNumberFormat="1" applyFont="1" applyFill="1" applyBorder="1" applyAlignment="1">
      <alignment horizontal="center" vertical="center"/>
    </xf>
    <xf numFmtId="0" fontId="0" fillId="5" borderId="58" xfId="0" applyFill="1" applyBorder="1" applyAlignment="1">
      <alignment horizontal="center" vertical="center"/>
    </xf>
    <xf numFmtId="43" fontId="0" fillId="5" borderId="57" xfId="0" applyNumberFormat="1" applyFill="1" applyBorder="1" applyAlignment="1">
      <alignment horizontal="center" vertical="center"/>
    </xf>
    <xf numFmtId="180" fontId="0" fillId="5" borderId="57" xfId="0" applyNumberFormat="1" applyFill="1" applyBorder="1" applyAlignment="1">
      <alignment horizontal="center" vertical="center"/>
    </xf>
    <xf numFmtId="10" fontId="0" fillId="5" borderId="57" xfId="1" applyNumberFormat="1" applyFont="1" applyFill="1" applyBorder="1" applyAlignment="1">
      <alignment horizontal="center" vertical="center"/>
    </xf>
    <xf numFmtId="10" fontId="0" fillId="5" borderId="57" xfId="0" applyNumberFormat="1" applyFill="1" applyBorder="1" applyAlignment="1">
      <alignment horizontal="center" vertical="center"/>
    </xf>
    <xf numFmtId="177" fontId="0" fillId="5" borderId="20" xfId="0" applyNumberFormat="1" applyFill="1" applyBorder="1" applyAlignment="1">
      <alignment horizontal="center" vertical="center"/>
    </xf>
    <xf numFmtId="10" fontId="3" fillId="5" borderId="57" xfId="1" applyNumberFormat="1" applyFont="1" applyFill="1" applyBorder="1" applyAlignment="1">
      <alignment horizontal="center" vertical="center"/>
    </xf>
    <xf numFmtId="43" fontId="0" fillId="5" borderId="56" xfId="0" applyNumberFormat="1" applyFill="1" applyBorder="1" applyAlignment="1">
      <alignment horizontal="center" vertical="center"/>
    </xf>
    <xf numFmtId="180" fontId="0" fillId="5" borderId="56" xfId="0" applyNumberFormat="1" applyFill="1" applyBorder="1" applyAlignment="1">
      <alignment horizontal="center" vertical="center"/>
    </xf>
    <xf numFmtId="10" fontId="0" fillId="5" borderId="56" xfId="1" applyNumberFormat="1" applyFont="1" applyFill="1" applyBorder="1" applyAlignment="1">
      <alignment horizontal="center" vertical="center"/>
    </xf>
    <xf numFmtId="10" fontId="0" fillId="5" borderId="56" xfId="0" applyNumberFormat="1" applyFill="1" applyBorder="1" applyAlignment="1">
      <alignment horizontal="center" vertical="center"/>
    </xf>
    <xf numFmtId="177" fontId="0" fillId="5" borderId="62" xfId="0" applyNumberFormat="1" applyFill="1" applyBorder="1" applyAlignment="1">
      <alignment horizontal="center" vertical="center"/>
    </xf>
    <xf numFmtId="10" fontId="3" fillId="5" borderId="56" xfId="1" applyNumberFormat="1" applyFont="1" applyFill="1" applyBorder="1" applyAlignment="1">
      <alignment horizontal="center" vertical="center"/>
    </xf>
    <xf numFmtId="10" fontId="0" fillId="5" borderId="60" xfId="1" applyNumberFormat="1" applyFont="1" applyFill="1" applyBorder="1" applyAlignment="1">
      <alignment horizontal="center" vertical="center"/>
    </xf>
    <xf numFmtId="43" fontId="0" fillId="5" borderId="58" xfId="0" applyNumberFormat="1" applyFill="1" applyBorder="1" applyAlignment="1">
      <alignment horizontal="center" vertical="center"/>
    </xf>
    <xf numFmtId="180" fontId="0" fillId="5" borderId="58" xfId="0" applyNumberFormat="1" applyFill="1" applyBorder="1" applyAlignment="1">
      <alignment horizontal="center" vertical="center"/>
    </xf>
    <xf numFmtId="10" fontId="0" fillId="5" borderId="61" xfId="1" applyNumberFormat="1" applyFont="1" applyFill="1" applyBorder="1" applyAlignment="1">
      <alignment horizontal="center" vertical="center"/>
    </xf>
    <xf numFmtId="177" fontId="0" fillId="5" borderId="63" xfId="0" applyNumberFormat="1" applyFill="1" applyBorder="1" applyAlignment="1">
      <alignment horizontal="center" vertical="center"/>
    </xf>
    <xf numFmtId="10" fontId="3" fillId="5" borderId="58" xfId="1" applyNumberFormat="1" applyFont="1" applyFill="1" applyBorder="1" applyAlignment="1">
      <alignment horizontal="center" vertical="center"/>
    </xf>
    <xf numFmtId="9" fontId="0" fillId="8" borderId="25" xfId="0" applyNumberFormat="1" applyFill="1" applyBorder="1" applyAlignment="1">
      <alignment horizontal="center"/>
    </xf>
    <xf numFmtId="10" fontId="0" fillId="8" borderId="0" xfId="0" applyNumberFormat="1" applyFill="1" applyBorder="1" applyAlignment="1">
      <alignment horizontal="center"/>
    </xf>
    <xf numFmtId="170" fontId="0" fillId="8" borderId="41" xfId="0" applyNumberFormat="1" applyFill="1" applyBorder="1" applyAlignment="1">
      <alignment horizontal="center"/>
    </xf>
    <xf numFmtId="171" fontId="0" fillId="8" borderId="0" xfId="1" applyNumberFormat="1" applyFont="1" applyFill="1" applyBorder="1" applyAlignment="1">
      <alignment horizontal="center" vertical="center"/>
    </xf>
    <xf numFmtId="171" fontId="0" fillId="8" borderId="0" xfId="1" applyNumberFormat="1" applyFont="1" applyFill="1" applyBorder="1" applyAlignment="1">
      <alignment horizontal="center"/>
    </xf>
    <xf numFmtId="0" fontId="0" fillId="3" borderId="26" xfId="0" applyFill="1" applyBorder="1"/>
    <xf numFmtId="0" fontId="0" fillId="3" borderId="0" xfId="0" applyFill="1" applyAlignment="1">
      <alignment vertical="top" wrapText="1"/>
    </xf>
    <xf numFmtId="0" fontId="0" fillId="3" borderId="39" xfId="0" applyFill="1" applyBorder="1"/>
    <xf numFmtId="0" fontId="0" fillId="3" borderId="17" xfId="0" applyFill="1" applyBorder="1"/>
    <xf numFmtId="0" fontId="0" fillId="3" borderId="35" xfId="0" applyFill="1" applyBorder="1"/>
    <xf numFmtId="0" fontId="0" fillId="3" borderId="41" xfId="0" applyFill="1" applyBorder="1"/>
    <xf numFmtId="0" fontId="0" fillId="3" borderId="40" xfId="0" applyFill="1" applyBorder="1"/>
    <xf numFmtId="0" fontId="0" fillId="3" borderId="27" xfId="0" applyFill="1" applyBorder="1"/>
    <xf numFmtId="0" fontId="0" fillId="3" borderId="25" xfId="0" applyFill="1" applyBorder="1" applyAlignment="1">
      <alignment vertical="top" wrapText="1"/>
    </xf>
    <xf numFmtId="0" fontId="11" fillId="3" borderId="25" xfId="0" applyFont="1" applyFill="1" applyBorder="1" applyAlignment="1">
      <alignment horizontal="left"/>
    </xf>
    <xf numFmtId="0" fontId="11" fillId="3" borderId="0" xfId="0" applyFont="1" applyFill="1" applyBorder="1" applyAlignment="1">
      <alignment horizontal="left"/>
    </xf>
    <xf numFmtId="0" fontId="0" fillId="3" borderId="0" xfId="0" applyFill="1" applyBorder="1" applyAlignment="1">
      <alignment horizontal="left"/>
    </xf>
    <xf numFmtId="0" fontId="0" fillId="3" borderId="41" xfId="0" applyFill="1" applyBorder="1" applyAlignment="1">
      <alignment horizontal="center"/>
    </xf>
    <xf numFmtId="0" fontId="0" fillId="5" borderId="0" xfId="0" applyFont="1" applyFill="1"/>
    <xf numFmtId="10" fontId="0" fillId="5" borderId="0" xfId="0" applyNumberFormat="1" applyFill="1" applyBorder="1"/>
    <xf numFmtId="10" fontId="23" fillId="5" borderId="0" xfId="0" applyNumberFormat="1" applyFont="1" applyFill="1"/>
    <xf numFmtId="10" fontId="23" fillId="5" borderId="0" xfId="1" applyNumberFormat="1" applyFont="1" applyFill="1"/>
    <xf numFmtId="0" fontId="23" fillId="5" borderId="0" xfId="0" applyFont="1" applyFill="1"/>
    <xf numFmtId="0" fontId="0" fillId="3" borderId="40" xfId="0" applyFill="1" applyBorder="1" applyAlignment="1">
      <alignment vertical="top" wrapText="1"/>
    </xf>
    <xf numFmtId="0" fontId="0" fillId="3" borderId="26" xfId="0" applyFill="1" applyBorder="1" applyAlignment="1">
      <alignment vertical="top" wrapText="1"/>
    </xf>
    <xf numFmtId="0" fontId="0" fillId="3" borderId="27" xfId="0" applyFill="1" applyBorder="1" applyAlignment="1">
      <alignment vertical="top" wrapText="1"/>
    </xf>
    <xf numFmtId="178" fontId="11" fillId="2" borderId="0" xfId="1" applyNumberFormat="1" applyFont="1" applyFill="1" applyAlignment="1">
      <alignment horizontal="center"/>
    </xf>
    <xf numFmtId="178" fontId="11" fillId="2" borderId="0" xfId="1" applyNumberFormat="1" applyFont="1" applyFill="1" applyAlignment="1">
      <alignment horizontal="center" vertical="center"/>
    </xf>
    <xf numFmtId="10" fontId="11" fillId="2" borderId="0" xfId="1" applyNumberFormat="1" applyFont="1" applyFill="1" applyAlignment="1">
      <alignment horizontal="center"/>
    </xf>
    <xf numFmtId="9" fontId="0" fillId="0" borderId="0" xfId="0" applyNumberFormat="1"/>
    <xf numFmtId="0" fontId="21" fillId="5" borderId="0" xfId="0" applyFont="1" applyFill="1" applyBorder="1" applyAlignment="1"/>
    <xf numFmtId="0" fontId="21" fillId="5" borderId="26" xfId="0" applyFont="1" applyFill="1" applyBorder="1" applyAlignment="1"/>
    <xf numFmtId="41" fontId="0" fillId="3" borderId="1" xfId="3" applyNumberFormat="1" applyFont="1" applyFill="1" applyBorder="1" applyAlignment="1">
      <alignment horizontal="center" vertical="center"/>
    </xf>
    <xf numFmtId="1" fontId="0" fillId="3" borderId="1" xfId="0" applyNumberFormat="1" applyFill="1" applyBorder="1" applyAlignment="1">
      <alignment horizontal="center" vertical="center"/>
    </xf>
    <xf numFmtId="1" fontId="0" fillId="3" borderId="1" xfId="3" applyNumberFormat="1" applyFont="1" applyFill="1" applyBorder="1" applyAlignment="1">
      <alignment horizontal="center" vertical="center"/>
    </xf>
    <xf numFmtId="41" fontId="0" fillId="3" borderId="1" xfId="0" applyNumberFormat="1" applyFill="1" applyBorder="1" applyAlignment="1">
      <alignment horizontal="center" vertical="center"/>
    </xf>
    <xf numFmtId="0" fontId="0" fillId="3" borderId="1" xfId="0" applyFill="1" applyBorder="1" applyAlignment="1">
      <alignment horizontal="center" vertical="center"/>
    </xf>
    <xf numFmtId="41" fontId="3" fillId="3" borderId="0" xfId="0" applyNumberFormat="1" applyFont="1" applyFill="1"/>
    <xf numFmtId="178" fontId="11" fillId="2" borderId="0" xfId="1" applyNumberFormat="1" applyFont="1" applyFill="1" applyBorder="1" applyAlignment="1">
      <alignment horizontal="center" vertical="center"/>
    </xf>
    <xf numFmtId="14" fontId="0" fillId="5" borderId="65" xfId="0" applyNumberFormat="1" applyFill="1" applyBorder="1"/>
    <xf numFmtId="0" fontId="0" fillId="5" borderId="65" xfId="0" applyFill="1" applyBorder="1" applyAlignment="1">
      <alignment horizontal="center" vertical="center"/>
    </xf>
    <xf numFmtId="43" fontId="0" fillId="5" borderId="65" xfId="0" applyNumberFormat="1" applyFill="1" applyBorder="1" applyAlignment="1">
      <alignment horizontal="center" vertical="center"/>
    </xf>
    <xf numFmtId="180" fontId="0" fillId="5" borderId="65" xfId="0" applyNumberFormat="1" applyFill="1" applyBorder="1" applyAlignment="1">
      <alignment horizontal="center" vertical="center"/>
    </xf>
    <xf numFmtId="10" fontId="0" fillId="5" borderId="66" xfId="1" applyNumberFormat="1" applyFont="1" applyFill="1" applyBorder="1" applyAlignment="1">
      <alignment horizontal="center" vertical="center"/>
    </xf>
    <xf numFmtId="177" fontId="0" fillId="5" borderId="67" xfId="0" applyNumberFormat="1" applyFill="1" applyBorder="1" applyAlignment="1">
      <alignment horizontal="center" vertical="center"/>
    </xf>
    <xf numFmtId="10" fontId="3" fillId="5" borderId="65" xfId="1" applyNumberFormat="1" applyFont="1" applyFill="1" applyBorder="1" applyAlignment="1">
      <alignment horizontal="center" vertical="center"/>
    </xf>
    <xf numFmtId="14" fontId="0" fillId="5" borderId="64" xfId="0" applyNumberFormat="1" applyFill="1" applyBorder="1"/>
    <xf numFmtId="0" fontId="0" fillId="5" borderId="64" xfId="0" applyFill="1" applyBorder="1" applyAlignment="1">
      <alignment horizontal="center" vertical="center"/>
    </xf>
    <xf numFmtId="43" fontId="0" fillId="5" borderId="64" xfId="0" applyNumberFormat="1" applyFill="1" applyBorder="1" applyAlignment="1">
      <alignment horizontal="center" vertical="center"/>
    </xf>
    <xf numFmtId="180" fontId="0" fillId="5" borderId="64" xfId="0" applyNumberFormat="1" applyFill="1" applyBorder="1" applyAlignment="1">
      <alignment horizontal="center" vertical="center"/>
    </xf>
    <xf numFmtId="10" fontId="0" fillId="5" borderId="68" xfId="1" applyNumberFormat="1" applyFont="1" applyFill="1" applyBorder="1" applyAlignment="1">
      <alignment horizontal="center" vertical="center"/>
    </xf>
    <xf numFmtId="177" fontId="0" fillId="5" borderId="69" xfId="0" applyNumberFormat="1" applyFill="1" applyBorder="1" applyAlignment="1">
      <alignment horizontal="center" vertical="center"/>
    </xf>
    <xf numFmtId="10" fontId="3" fillId="5" borderId="64" xfId="1" applyNumberFormat="1" applyFont="1" applyFill="1" applyBorder="1" applyAlignment="1">
      <alignment horizontal="center" vertical="center"/>
    </xf>
    <xf numFmtId="37" fontId="0" fillId="5" borderId="70" xfId="0" applyNumberFormat="1" applyFill="1" applyBorder="1"/>
    <xf numFmtId="177" fontId="0" fillId="5" borderId="70" xfId="0" applyNumberFormat="1" applyFill="1" applyBorder="1"/>
    <xf numFmtId="179" fontId="0" fillId="5" borderId="70" xfId="0" applyNumberFormat="1" applyFill="1" applyBorder="1"/>
    <xf numFmtId="14" fontId="0" fillId="5" borderId="70" xfId="0" applyNumberFormat="1" applyFill="1" applyBorder="1"/>
    <xf numFmtId="0" fontId="0" fillId="5" borderId="71" xfId="0" applyFill="1" applyBorder="1"/>
    <xf numFmtId="14" fontId="0" fillId="5" borderId="73" xfId="0" applyNumberFormat="1" applyFill="1" applyBorder="1"/>
    <xf numFmtId="37" fontId="0" fillId="5" borderId="73" xfId="0" applyNumberFormat="1" applyFill="1" applyBorder="1"/>
    <xf numFmtId="177" fontId="0" fillId="5" borderId="73" xfId="0" applyNumberFormat="1" applyFill="1" applyBorder="1"/>
    <xf numFmtId="179" fontId="0" fillId="5" borderId="73" xfId="0" applyNumberFormat="1" applyFill="1" applyBorder="1"/>
    <xf numFmtId="14" fontId="0" fillId="5" borderId="72" xfId="0" applyNumberFormat="1" applyFill="1" applyBorder="1"/>
    <xf numFmtId="37" fontId="0" fillId="5" borderId="72" xfId="0" applyNumberFormat="1" applyFill="1" applyBorder="1"/>
    <xf numFmtId="177" fontId="0" fillId="5" borderId="72" xfId="0" applyNumberFormat="1" applyFill="1" applyBorder="1"/>
    <xf numFmtId="179" fontId="0" fillId="5" borderId="72" xfId="0" applyNumberFormat="1" applyFill="1" applyBorder="1"/>
    <xf numFmtId="10" fontId="0" fillId="5" borderId="64" xfId="1" applyNumberFormat="1" applyFont="1" applyFill="1" applyBorder="1" applyAlignment="1">
      <alignment horizontal="center"/>
    </xf>
    <xf numFmtId="10" fontId="0" fillId="5" borderId="65" xfId="1" applyNumberFormat="1" applyFont="1" applyFill="1" applyBorder="1" applyAlignment="1">
      <alignment horizontal="center"/>
    </xf>
    <xf numFmtId="43" fontId="3" fillId="3" borderId="0" xfId="4" applyFont="1" applyFill="1" applyBorder="1"/>
    <xf numFmtId="0" fontId="11" fillId="3" borderId="55" xfId="0" applyFont="1" applyFill="1" applyBorder="1"/>
    <xf numFmtId="0" fontId="0" fillId="3" borderId="55" xfId="0" applyFill="1" applyBorder="1" applyAlignment="1">
      <alignment horizontal="center" vertical="center"/>
    </xf>
    <xf numFmtId="0" fontId="0" fillId="3" borderId="25" xfId="0" applyFill="1" applyBorder="1" applyAlignment="1">
      <alignment horizontal="left" wrapText="1"/>
    </xf>
    <xf numFmtId="0" fontId="0" fillId="3" borderId="0" xfId="0" applyFill="1" applyBorder="1" applyAlignment="1">
      <alignment horizontal="left" wrapText="1"/>
    </xf>
    <xf numFmtId="0" fontId="0" fillId="3" borderId="41" xfId="0" applyFill="1" applyBorder="1" applyAlignment="1">
      <alignment horizontal="left" wrapText="1"/>
    </xf>
    <xf numFmtId="0" fontId="0" fillId="3" borderId="25" xfId="0" applyFill="1" applyBorder="1" applyAlignment="1">
      <alignment horizontal="left" vertical="top" wrapText="1"/>
    </xf>
    <xf numFmtId="0" fontId="0" fillId="3" borderId="0" xfId="0" applyFill="1" applyBorder="1" applyAlignment="1">
      <alignment horizontal="left" vertical="top" wrapText="1"/>
    </xf>
    <xf numFmtId="0" fontId="0" fillId="3" borderId="41" xfId="0" applyFill="1" applyBorder="1" applyAlignment="1">
      <alignment horizontal="left" vertical="top" wrapText="1"/>
    </xf>
    <xf numFmtId="0" fontId="0" fillId="3" borderId="0" xfId="0" applyFill="1" applyAlignment="1">
      <alignment horizontal="left" wrapText="1"/>
    </xf>
    <xf numFmtId="0" fontId="1" fillId="4" borderId="39" xfId="0" applyFont="1" applyFill="1" applyBorder="1" applyAlignment="1">
      <alignment horizontal="center" vertical="center"/>
    </xf>
    <xf numFmtId="0" fontId="1" fillId="4" borderId="17" xfId="0" applyFont="1" applyFill="1" applyBorder="1" applyAlignment="1">
      <alignment horizontal="center" vertical="center"/>
    </xf>
    <xf numFmtId="0" fontId="1" fillId="4" borderId="35" xfId="0" applyFont="1" applyFill="1" applyBorder="1" applyAlignment="1">
      <alignment horizontal="center" vertical="center"/>
    </xf>
    <xf numFmtId="0" fontId="1" fillId="4" borderId="25" xfId="0" applyFont="1" applyFill="1" applyBorder="1" applyAlignment="1">
      <alignment horizontal="center" vertical="center"/>
    </xf>
    <xf numFmtId="0" fontId="1" fillId="4" borderId="0" xfId="0" applyFont="1" applyFill="1" applyBorder="1" applyAlignment="1">
      <alignment horizontal="center" vertical="center"/>
    </xf>
    <xf numFmtId="0" fontId="1" fillId="4" borderId="41" xfId="0" applyFont="1" applyFill="1" applyBorder="1" applyAlignment="1">
      <alignment horizontal="center" vertical="center"/>
    </xf>
    <xf numFmtId="0" fontId="2" fillId="3" borderId="0" xfId="0" applyFont="1" applyFill="1" applyBorder="1" applyAlignment="1"/>
    <xf numFmtId="0" fontId="2" fillId="3" borderId="41" xfId="0" applyFont="1" applyFill="1" applyBorder="1" applyAlignment="1"/>
    <xf numFmtId="0" fontId="0" fillId="3" borderId="0" xfId="0" applyFill="1" applyBorder="1" applyAlignment="1">
      <alignment horizontal="left"/>
    </xf>
    <xf numFmtId="0" fontId="0" fillId="3" borderId="41" xfId="0" applyFill="1" applyBorder="1" applyAlignment="1">
      <alignment horizontal="left"/>
    </xf>
    <xf numFmtId="0" fontId="16" fillId="3" borderId="0" xfId="0" applyFont="1" applyFill="1" applyBorder="1" applyAlignment="1">
      <alignment horizontal="center"/>
    </xf>
    <xf numFmtId="0" fontId="16" fillId="3" borderId="41" xfId="0" applyFont="1" applyFill="1" applyBorder="1" applyAlignment="1">
      <alignment horizontal="center"/>
    </xf>
    <xf numFmtId="0" fontId="0" fillId="3" borderId="0" xfId="0" applyFill="1" applyBorder="1" applyAlignment="1">
      <alignment horizontal="center"/>
    </xf>
    <xf numFmtId="0" fontId="0" fillId="3" borderId="41" xfId="0" applyFill="1" applyBorder="1" applyAlignment="1">
      <alignment horizontal="center"/>
    </xf>
    <xf numFmtId="0" fontId="0" fillId="3" borderId="55" xfId="0" applyFill="1" applyBorder="1" applyAlignment="1">
      <alignment horizontal="left" vertical="top" wrapText="1"/>
    </xf>
    <xf numFmtId="0" fontId="0" fillId="3" borderId="55" xfId="0" applyFill="1" applyBorder="1" applyAlignment="1">
      <alignment horizontal="center" vertical="center"/>
    </xf>
    <xf numFmtId="0" fontId="11" fillId="3" borderId="55" xfId="0" applyFont="1" applyFill="1" applyBorder="1" applyAlignment="1">
      <alignment horizontal="center"/>
    </xf>
    <xf numFmtId="0" fontId="1" fillId="4" borderId="55" xfId="0" applyFont="1" applyFill="1" applyBorder="1" applyAlignment="1">
      <alignment horizontal="center" vertical="center"/>
    </xf>
    <xf numFmtId="0" fontId="0" fillId="3" borderId="1" xfId="0" applyFill="1" applyBorder="1" applyAlignment="1">
      <alignment horizontal="left"/>
    </xf>
    <xf numFmtId="169" fontId="0" fillId="3" borderId="2" xfId="0" applyNumberFormat="1" applyFill="1" applyBorder="1" applyAlignment="1">
      <alignment horizontal="center" vertical="center"/>
    </xf>
    <xf numFmtId="169" fontId="0" fillId="3" borderId="3" xfId="0" applyNumberFormat="1" applyFill="1" applyBorder="1" applyAlignment="1">
      <alignment horizontal="center" vertical="center"/>
    </xf>
    <xf numFmtId="4" fontId="0" fillId="5" borderId="2" xfId="0" applyNumberFormat="1" applyFill="1" applyBorder="1" applyAlignment="1">
      <alignment horizontal="center"/>
    </xf>
    <xf numFmtId="4" fontId="0" fillId="5" borderId="3" xfId="0" applyNumberFormat="1" applyFill="1" applyBorder="1" applyAlignment="1">
      <alignment horizontal="center"/>
    </xf>
    <xf numFmtId="0" fontId="11" fillId="4" borderId="2" xfId="0" applyFont="1" applyFill="1" applyBorder="1" applyAlignment="1">
      <alignment horizontal="center"/>
    </xf>
    <xf numFmtId="0" fontId="11" fillId="4" borderId="3" xfId="0" applyFont="1" applyFill="1" applyBorder="1" applyAlignment="1">
      <alignment horizontal="center"/>
    </xf>
    <xf numFmtId="10" fontId="0" fillId="5" borderId="5" xfId="0" applyNumberFormat="1" applyFill="1" applyBorder="1" applyAlignment="1">
      <alignment horizontal="center"/>
    </xf>
    <xf numFmtId="10" fontId="0" fillId="5" borderId="6" xfId="0" applyNumberFormat="1" applyFill="1" applyBorder="1" applyAlignment="1">
      <alignment horizontal="center"/>
    </xf>
    <xf numFmtId="0" fontId="11" fillId="5" borderId="0" xfId="0" applyFont="1" applyFill="1" applyBorder="1" applyAlignment="1">
      <alignment horizontal="center"/>
    </xf>
    <xf numFmtId="170" fontId="3" fillId="5" borderId="7" xfId="0" applyNumberFormat="1" applyFont="1" applyFill="1" applyBorder="1" applyAlignment="1">
      <alignment horizontal="center"/>
    </xf>
    <xf numFmtId="170" fontId="3" fillId="5" borderId="8" xfId="0" applyNumberFormat="1" applyFont="1" applyFill="1" applyBorder="1" applyAlignment="1">
      <alignment horizontal="center"/>
    </xf>
    <xf numFmtId="0" fontId="18" fillId="4" borderId="3" xfId="0" applyFont="1" applyFill="1" applyBorder="1" applyAlignment="1">
      <alignment horizontal="center"/>
    </xf>
    <xf numFmtId="0" fontId="18" fillId="4" borderId="1" xfId="0" applyFont="1" applyFill="1" applyBorder="1" applyAlignment="1">
      <alignment horizontal="center"/>
    </xf>
    <xf numFmtId="0" fontId="18" fillId="4" borderId="2" xfId="0" applyFont="1" applyFill="1" applyBorder="1" applyAlignment="1">
      <alignment horizontal="center"/>
    </xf>
    <xf numFmtId="0" fontId="18" fillId="4" borderId="14" xfId="0" applyFont="1" applyFill="1" applyBorder="1" applyAlignment="1">
      <alignment horizontal="center"/>
    </xf>
    <xf numFmtId="0" fontId="11" fillId="5" borderId="2" xfId="0" applyFont="1" applyFill="1" applyBorder="1" applyAlignment="1">
      <alignment horizontal="center"/>
    </xf>
    <xf numFmtId="0" fontId="11" fillId="5" borderId="3" xfId="0" applyFont="1" applyFill="1" applyBorder="1" applyAlignment="1">
      <alignment horizontal="center"/>
    </xf>
    <xf numFmtId="0" fontId="3" fillId="5" borderId="4" xfId="0" applyFont="1" applyFill="1" applyBorder="1" applyAlignment="1">
      <alignment horizontal="center"/>
    </xf>
    <xf numFmtId="0" fontId="3" fillId="5" borderId="6" xfId="0" applyFont="1" applyFill="1" applyBorder="1" applyAlignment="1">
      <alignment horizontal="center"/>
    </xf>
    <xf numFmtId="0" fontId="11" fillId="5" borderId="0" xfId="0" applyFont="1" applyFill="1" applyAlignment="1">
      <alignment horizontal="center"/>
    </xf>
    <xf numFmtId="0" fontId="11" fillId="5" borderId="0" xfId="0" applyFont="1" applyFill="1" applyBorder="1" applyAlignment="1">
      <alignment horizontal="left"/>
    </xf>
    <xf numFmtId="166" fontId="3" fillId="5" borderId="0" xfId="0" applyNumberFormat="1" applyFont="1" applyFill="1" applyBorder="1" applyAlignment="1">
      <alignment horizontal="center"/>
    </xf>
    <xf numFmtId="170" fontId="3" fillId="5" borderId="18" xfId="0" applyNumberFormat="1" applyFont="1" applyFill="1" applyBorder="1" applyAlignment="1">
      <alignment horizontal="center"/>
    </xf>
    <xf numFmtId="170" fontId="3" fillId="5" borderId="10" xfId="0" applyNumberFormat="1" applyFont="1" applyFill="1" applyBorder="1" applyAlignment="1">
      <alignment horizontal="center"/>
    </xf>
    <xf numFmtId="10" fontId="3" fillId="5" borderId="0" xfId="0" applyNumberFormat="1" applyFont="1" applyFill="1" applyBorder="1" applyAlignment="1">
      <alignment horizontal="center"/>
    </xf>
    <xf numFmtId="170" fontId="3" fillId="5" borderId="0" xfId="0" applyNumberFormat="1" applyFont="1" applyFill="1" applyBorder="1" applyAlignment="1">
      <alignment horizontal="center"/>
    </xf>
    <xf numFmtId="0" fontId="3" fillId="5" borderId="0" xfId="0" applyFont="1" applyFill="1" applyAlignment="1">
      <alignment horizontal="center"/>
    </xf>
    <xf numFmtId="0" fontId="0" fillId="5" borderId="18" xfId="0" applyFill="1" applyBorder="1" applyAlignment="1">
      <alignment horizontal="center"/>
    </xf>
    <xf numFmtId="0" fontId="0" fillId="5" borderId="10" xfId="0" applyFill="1" applyBorder="1" applyAlignment="1">
      <alignment horizontal="center"/>
    </xf>
    <xf numFmtId="0" fontId="18" fillId="4" borderId="37" xfId="0" applyFont="1" applyFill="1" applyBorder="1" applyAlignment="1">
      <alignment horizontal="center"/>
    </xf>
    <xf numFmtId="0" fontId="18" fillId="4" borderId="15" xfId="0" applyFont="1" applyFill="1" applyBorder="1" applyAlignment="1">
      <alignment horizontal="center"/>
    </xf>
    <xf numFmtId="0" fontId="18" fillId="4" borderId="16" xfId="0" applyFont="1" applyFill="1" applyBorder="1" applyAlignment="1">
      <alignment horizontal="center"/>
    </xf>
    <xf numFmtId="0" fontId="18" fillId="4" borderId="39" xfId="0" applyFont="1" applyFill="1" applyBorder="1" applyAlignment="1">
      <alignment horizontal="center"/>
    </xf>
    <xf numFmtId="0" fontId="18" fillId="4" borderId="17" xfId="0" applyFont="1" applyFill="1" applyBorder="1" applyAlignment="1">
      <alignment horizontal="center"/>
    </xf>
    <xf numFmtId="0" fontId="18" fillId="4" borderId="35" xfId="0" applyFont="1" applyFill="1" applyBorder="1" applyAlignment="1">
      <alignment horizontal="center"/>
    </xf>
    <xf numFmtId="164" fontId="0" fillId="5" borderId="0" xfId="1" applyNumberFormat="1" applyFont="1" applyFill="1" applyBorder="1" applyAlignment="1">
      <alignment horizontal="center"/>
    </xf>
    <xf numFmtId="0" fontId="0" fillId="5" borderId="0" xfId="0" applyFill="1" applyBorder="1" applyAlignment="1">
      <alignment horizontal="center"/>
    </xf>
    <xf numFmtId="0" fontId="18" fillId="4" borderId="39" xfId="0" applyFont="1" applyFill="1" applyBorder="1" applyAlignment="1">
      <alignment horizontal="center" vertical="center"/>
    </xf>
    <xf numFmtId="0" fontId="19" fillId="4" borderId="25" xfId="0" applyFont="1" applyFill="1" applyBorder="1" applyAlignment="1">
      <alignment horizontal="center" vertical="center"/>
    </xf>
    <xf numFmtId="0" fontId="19" fillId="4" borderId="40" xfId="0" applyFont="1" applyFill="1" applyBorder="1" applyAlignment="1">
      <alignment horizontal="center" vertical="center"/>
    </xf>
    <xf numFmtId="0" fontId="18" fillId="4" borderId="30" xfId="0" applyFont="1" applyFill="1" applyBorder="1" applyAlignment="1">
      <alignment horizontal="center" vertical="center"/>
    </xf>
    <xf numFmtId="0" fontId="18" fillId="4" borderId="31" xfId="0" applyFont="1" applyFill="1" applyBorder="1" applyAlignment="1">
      <alignment horizontal="center" vertical="center"/>
    </xf>
    <xf numFmtId="0" fontId="18" fillId="4" borderId="36" xfId="0" applyFont="1" applyFill="1" applyBorder="1" applyAlignment="1">
      <alignment horizontal="center" vertical="center"/>
    </xf>
    <xf numFmtId="10" fontId="3" fillId="3" borderId="2" xfId="0" applyNumberFormat="1" applyFont="1" applyFill="1" applyBorder="1" applyAlignment="1">
      <alignment horizontal="center"/>
    </xf>
    <xf numFmtId="10" fontId="3" fillId="3" borderId="3" xfId="0" applyNumberFormat="1" applyFont="1" applyFill="1" applyBorder="1" applyAlignment="1">
      <alignment horizontal="center"/>
    </xf>
    <xf numFmtId="0" fontId="18" fillId="4" borderId="38" xfId="0" applyFont="1" applyFill="1" applyBorder="1" applyAlignment="1">
      <alignment horizontal="center"/>
    </xf>
    <xf numFmtId="0" fontId="18" fillId="4" borderId="29" xfId="0" applyFont="1" applyFill="1" applyBorder="1" applyAlignment="1">
      <alignment horizontal="center"/>
    </xf>
    <xf numFmtId="0" fontId="18" fillId="4" borderId="24" xfId="0" applyFont="1" applyFill="1" applyBorder="1" applyAlignment="1">
      <alignment horizontal="center"/>
    </xf>
    <xf numFmtId="14" fontId="18" fillId="4" borderId="30" xfId="0" applyNumberFormat="1" applyFont="1" applyFill="1" applyBorder="1" applyAlignment="1">
      <alignment horizontal="center" vertical="center"/>
    </xf>
    <xf numFmtId="14" fontId="18" fillId="4" borderId="31" xfId="0" applyNumberFormat="1" applyFont="1" applyFill="1" applyBorder="1" applyAlignment="1">
      <alignment horizontal="center" vertical="center"/>
    </xf>
    <xf numFmtId="0" fontId="16" fillId="3" borderId="25" xfId="0" applyFont="1" applyFill="1" applyBorder="1" applyAlignment="1">
      <alignment horizontal="center"/>
    </xf>
    <xf numFmtId="0" fontId="0" fillId="3" borderId="25" xfId="0" applyFill="1" applyBorder="1" applyAlignment="1">
      <alignment horizontal="center"/>
    </xf>
  </cellXfs>
  <cellStyles count="6">
    <cellStyle name="Comma" xfId="4" builtinId="3"/>
    <cellStyle name="Currency" xfId="3" builtinId="4"/>
    <cellStyle name="Hyperlink" xfId="5" builtinId="8"/>
    <cellStyle name="Normal" xfId="0" builtinId="0"/>
    <cellStyle name="Normal 2" xfId="2"/>
    <cellStyle name="Percent" xfId="1" builtinId="5"/>
  </cellStyles>
  <dxfs count="113">
    <dxf>
      <numFmt numFmtId="13" formatCode="0%"/>
    </dxf>
    <dxf>
      <numFmt numFmtId="178" formatCode="0.0%"/>
    </dxf>
    <dxf>
      <numFmt numFmtId="14" formatCode="0.00%"/>
    </dxf>
    <dxf>
      <numFmt numFmtId="178" formatCode="0.0%"/>
    </dxf>
    <dxf>
      <numFmt numFmtId="13" formatCode="0%"/>
    </dxf>
    <dxf>
      <numFmt numFmtId="179" formatCode="#,##0\ _₫"/>
    </dxf>
    <dxf>
      <numFmt numFmtId="179" formatCode="#,##0\ _₫"/>
    </dxf>
    <dxf>
      <numFmt numFmtId="179" formatCode="#,##0\ _₫"/>
    </dxf>
    <dxf>
      <numFmt numFmtId="179" formatCode="#,##0\ _₫"/>
    </dxf>
    <dxf>
      <numFmt numFmtId="179" formatCode="#,##0\ _₫"/>
    </dxf>
    <dxf>
      <numFmt numFmtId="179" formatCode="#,##0\ _₫"/>
    </dxf>
    <dxf>
      <numFmt numFmtId="179" formatCode="#,##0\ _₫"/>
    </dxf>
    <dxf>
      <numFmt numFmtId="179" formatCode="#,##0\ _₫"/>
    </dxf>
    <dxf>
      <numFmt numFmtId="181" formatCode="#,##0.00\ &quot;₫&quot;"/>
    </dxf>
    <dxf>
      <numFmt numFmtId="181" formatCode="#,##0.00\ &quot;₫&quot;"/>
    </dxf>
    <dxf>
      <numFmt numFmtId="181" formatCode="#,##0.00\ &quot;₫&quot;"/>
    </dxf>
    <dxf>
      <numFmt numFmtId="181" formatCode="#,##0.00\ &quot;₫&quot;"/>
    </dxf>
    <dxf>
      <numFmt numFmtId="181" formatCode="#,##0.00\ &quot;₫&quot;"/>
    </dxf>
    <dxf>
      <numFmt numFmtId="181" formatCode="#,##0.00\ &quot;₫&quot;"/>
    </dxf>
    <dxf>
      <numFmt numFmtId="181" formatCode="#,##0.00\ &quot;₫&quot;"/>
    </dxf>
    <dxf>
      <numFmt numFmtId="181" formatCode="#,##0.00\ &quot;₫&quot;"/>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4" formatCode="0.000%"/>
    </dxf>
    <dxf>
      <numFmt numFmtId="14" formatCode="0.00%"/>
    </dxf>
    <dxf>
      <numFmt numFmtId="178" formatCode="0.0%"/>
    </dxf>
    <dxf>
      <numFmt numFmtId="13" formatCode="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78" formatCode="0.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font>
        <b val="0"/>
        <i val="0"/>
        <strike val="0"/>
        <condense val="0"/>
        <extend val="0"/>
        <outline val="0"/>
        <shadow val="0"/>
        <u val="none"/>
        <vertAlign val="baseline"/>
        <sz val="11"/>
        <color theme="1"/>
        <name val="Times New Roman"/>
        <scheme val="none"/>
      </font>
      <numFmt numFmtId="14" formatCode="0.00%"/>
      <fill>
        <patternFill>
          <fgColor indexed="64"/>
          <bgColor theme="4" tint="0.39997558519241921"/>
        </patternFill>
      </fill>
      <alignment horizontal="center" vertical="center"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numFmt numFmtId="177" formatCode="_-* #,##0\ _₫_-;\-* #,##0\ _₫_-;_-* &quot;-&quot;??\ _₫_-;_-@_-"/>
      <fill>
        <patternFill>
          <fgColor indexed="64"/>
          <bgColor theme="4" tint="0.39997558519241921"/>
        </patternFill>
      </fill>
      <alignment horizontal="center" vertical="center"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Times New Roman"/>
        <scheme val="none"/>
      </font>
      <numFmt numFmtId="14" formatCode="0.00%"/>
      <fill>
        <patternFill>
          <fgColor indexed="64"/>
          <bgColor theme="4" tint="0.39997558519241921"/>
        </patternFill>
      </fill>
      <alignment horizontal="center" vertical="center" textRotation="0" wrapText="0" indent="0" justifyLastLine="0" shrinkToFit="0" readingOrder="0"/>
      <border diagonalUp="0" diagonalDown="0">
        <left style="medium">
          <color indexed="64"/>
        </left>
        <right style="medium">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Times New Roman"/>
        <scheme val="none"/>
      </font>
      <numFmt numFmtId="14" formatCode="0.00%"/>
      <fill>
        <patternFill>
          <fgColor indexed="64"/>
          <bgColor theme="4" tint="0.39997558519241921"/>
        </patternFill>
      </fill>
      <alignment horizontal="center" vertical="center" textRotation="0" wrapText="0" indent="0" justifyLastLine="0" shrinkToFit="0" readingOrder="0"/>
      <border diagonalUp="0" diagonalDown="0">
        <left style="medium">
          <color indexed="64"/>
        </left>
        <right style="medium">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Times New Roman"/>
        <scheme val="none"/>
      </font>
      <numFmt numFmtId="14" formatCode="0.00%"/>
      <fill>
        <patternFill>
          <fgColor indexed="64"/>
          <bgColor theme="4" tint="0.39997558519241921"/>
        </patternFill>
      </fill>
      <alignment horizontal="center" vertical="center"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numFmt numFmtId="180" formatCode="#,##0.00\ _₫"/>
      <fill>
        <patternFill>
          <fgColor indexed="64"/>
          <bgColor theme="4" tint="0.39997558519241921"/>
        </patternFill>
      </fill>
      <alignment horizontal="center" vertical="center"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numFmt numFmtId="35" formatCode="_-* #,##0.00\ _₫_-;\-* #,##0.00\ _₫_-;_-* &quot;-&quot;??\ _₫_-;_-@_-"/>
      <fill>
        <patternFill>
          <fgColor indexed="64"/>
          <bgColor theme="4" tint="0.39997558519241921"/>
        </patternFill>
      </fill>
      <alignment horizontal="center" vertical="center"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ill>
        <patternFill>
          <fgColor indexed="64"/>
          <bgColor theme="4" tint="0.39997558519241921"/>
        </patternFill>
      </fill>
      <alignment horizontal="center" vertical="center"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numFmt numFmtId="19" formatCode="dd/mm/yyyy"/>
      <fill>
        <patternFill>
          <fgColor indexed="64"/>
          <bgColor theme="4" tint="0.39997558519241921"/>
        </patternFill>
      </fill>
      <border diagonalUp="0" diagonalDown="0">
        <left style="medium">
          <color indexed="64"/>
        </left>
        <right style="medium">
          <color indexed="64"/>
        </right>
        <top style="thin">
          <color indexed="64"/>
        </top>
        <bottom style="thin">
          <color indexed="64"/>
        </bottom>
        <vertical/>
        <horizontal style="thin">
          <color indexed="64"/>
        </horizontal>
      </border>
    </dxf>
    <dxf>
      <border outline="0">
        <top style="thin">
          <color indexed="64"/>
        </top>
      </border>
    </dxf>
    <dxf>
      <border outline="0">
        <left style="thin">
          <color indexed="64"/>
        </left>
        <top style="thin">
          <color indexed="64"/>
        </top>
        <bottom style="thin">
          <color indexed="64"/>
        </bottom>
      </border>
    </dxf>
    <dxf>
      <font>
        <b val="0"/>
        <i val="0"/>
        <strike val="0"/>
        <condense val="0"/>
        <extend val="0"/>
        <outline val="0"/>
        <shadow val="0"/>
        <u val="none"/>
        <vertAlign val="baseline"/>
        <sz val="11"/>
        <color theme="1"/>
        <name val="Times New Roman"/>
        <scheme val="none"/>
      </font>
      <fill>
        <patternFill>
          <fgColor indexed="64"/>
          <bgColor theme="4" tint="0.39997558519241921"/>
        </patternFill>
      </fill>
    </dxf>
    <dxf>
      <border outline="0">
        <bottom style="thin">
          <color indexed="64"/>
        </bottom>
      </border>
    </dxf>
    <dxf>
      <font>
        <b/>
        <i val="0"/>
        <strike val="0"/>
        <condense val="0"/>
        <extend val="0"/>
        <outline val="0"/>
        <shadow val="0"/>
        <u val="none"/>
        <vertAlign val="baseline"/>
        <sz val="11"/>
        <color auto="1"/>
        <name val="Times New Roman"/>
        <scheme val="none"/>
      </font>
      <fill>
        <patternFill patternType="solid">
          <fgColor indexed="64"/>
          <bgColor theme="4" tint="-0.249977111117893"/>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179" formatCode="#,##0\ _₫"/>
      <fill>
        <patternFill patternType="solid">
          <fgColor indexed="64"/>
          <bgColor theme="4" tint="0.39997558519241921"/>
        </patternFill>
      </fill>
      <border diagonalUp="0" diagonalDown="0">
        <left style="thick">
          <color theme="1"/>
        </left>
        <right style="thick">
          <color theme="1"/>
        </right>
        <top style="thick">
          <color theme="1"/>
        </top>
        <bottom style="thick">
          <color theme="1"/>
        </bottom>
        <vertical style="thick">
          <color theme="1"/>
        </vertical>
        <horizontal style="thick">
          <color theme="1"/>
        </horizontal>
      </border>
    </dxf>
    <dxf>
      <font>
        <b val="0"/>
        <i val="0"/>
        <strike val="0"/>
        <condense val="0"/>
        <extend val="0"/>
        <outline val="0"/>
        <shadow val="0"/>
        <u val="none"/>
        <vertAlign val="baseline"/>
        <sz val="11"/>
        <color theme="1"/>
        <name val="Times New Roman"/>
        <scheme val="none"/>
      </font>
      <numFmt numFmtId="179" formatCode="#,##0\ _₫"/>
      <fill>
        <patternFill patternType="solid">
          <fgColor indexed="64"/>
          <bgColor theme="4" tint="0.39997558519241921"/>
        </patternFill>
      </fill>
      <border diagonalUp="0" diagonalDown="0">
        <left style="thick">
          <color theme="1"/>
        </left>
        <right style="thick">
          <color theme="1"/>
        </right>
        <top style="thick">
          <color theme="1"/>
        </top>
        <bottom style="thick">
          <color theme="1"/>
        </bottom>
        <vertical style="thick">
          <color theme="1"/>
        </vertical>
        <horizontal style="thick">
          <color theme="1"/>
        </horizontal>
      </border>
    </dxf>
    <dxf>
      <font>
        <b val="0"/>
        <i val="0"/>
        <strike val="0"/>
        <condense val="0"/>
        <extend val="0"/>
        <outline val="0"/>
        <shadow val="0"/>
        <u val="none"/>
        <vertAlign val="baseline"/>
        <sz val="11"/>
        <color theme="1"/>
        <name val="Times New Roman"/>
        <scheme val="none"/>
      </font>
      <numFmt numFmtId="177" formatCode="_-* #,##0\ _₫_-;\-* #,##0\ _₫_-;_-* &quot;-&quot;??\ _₫_-;_-@_-"/>
      <fill>
        <patternFill patternType="solid">
          <fgColor indexed="64"/>
          <bgColor theme="4" tint="0.39997558519241921"/>
        </patternFill>
      </fill>
      <border diagonalUp="0" diagonalDown="0">
        <left style="thick">
          <color theme="1"/>
        </left>
        <right style="thick">
          <color theme="1"/>
        </right>
        <top style="thick">
          <color theme="1"/>
        </top>
        <bottom style="thick">
          <color theme="1"/>
        </bottom>
        <vertical style="thick">
          <color theme="1"/>
        </vertical>
        <horizontal style="thick">
          <color theme="1"/>
        </horizontal>
      </border>
    </dxf>
    <dxf>
      <font>
        <b val="0"/>
        <i val="0"/>
        <strike val="0"/>
        <condense val="0"/>
        <extend val="0"/>
        <outline val="0"/>
        <shadow val="0"/>
        <u val="none"/>
        <vertAlign val="baseline"/>
        <sz val="11"/>
        <color theme="1"/>
        <name val="Times New Roman"/>
        <scheme val="none"/>
      </font>
      <numFmt numFmtId="5" formatCode="#,##0\ _₫;\-#,##0\ _₫"/>
      <fill>
        <patternFill patternType="solid">
          <fgColor indexed="64"/>
          <bgColor theme="4" tint="0.39997558519241921"/>
        </patternFill>
      </fill>
      <border diagonalUp="0" diagonalDown="0">
        <left style="thick">
          <color theme="1"/>
        </left>
        <right style="thick">
          <color theme="1"/>
        </right>
        <top style="thick">
          <color theme="1"/>
        </top>
        <bottom style="thick">
          <color theme="1"/>
        </bottom>
        <vertical style="thick">
          <color theme="1"/>
        </vertical>
        <horizontal style="thick">
          <color theme="1"/>
        </horizontal>
      </border>
    </dxf>
    <dxf>
      <numFmt numFmtId="19" formatCode="dd/mm/yyyy"/>
      <fill>
        <patternFill patternType="solid">
          <fgColor indexed="64"/>
          <bgColor theme="4" tint="0.39997558519241921"/>
        </patternFill>
      </fill>
      <border diagonalUp="0" diagonalDown="0">
        <left style="thick">
          <color theme="1"/>
        </left>
        <right style="thick">
          <color theme="1"/>
        </right>
        <top style="thick">
          <color theme="1"/>
        </top>
        <bottom style="thick">
          <color theme="1"/>
        </bottom>
        <vertical style="thick">
          <color theme="1"/>
        </vertical>
        <horizontal style="thick">
          <color theme="1"/>
        </horizontal>
      </border>
    </dxf>
    <dxf>
      <font>
        <b val="0"/>
        <i val="0"/>
        <strike val="0"/>
        <condense val="0"/>
        <extend val="0"/>
        <outline val="0"/>
        <shadow val="0"/>
        <u val="none"/>
        <vertAlign val="baseline"/>
        <sz val="11"/>
        <color theme="1"/>
        <name val="Times New Roman"/>
        <scheme val="none"/>
      </font>
      <fill>
        <patternFill patternType="solid">
          <fgColor indexed="64"/>
          <bgColor theme="4" tint="0.39997558519241921"/>
        </patternFill>
      </fill>
    </dxf>
    <dxf>
      <font>
        <strike val="0"/>
        <outline val="0"/>
        <shadow val="0"/>
        <u val="none"/>
        <vertAlign val="baseline"/>
        <sz val="11"/>
        <color auto="1"/>
        <name val="Times New Roman"/>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scheme val="none"/>
      </font>
      <numFmt numFmtId="14" formatCode="0.00%"/>
      <fill>
        <patternFill patternType="solid">
          <fgColor indexed="64"/>
          <bgColor theme="4" tint="0.39997558519241921"/>
        </patternFill>
      </fill>
      <alignment horizontal="center" vertical="bottom" textRotation="0" wrapText="0" indent="0"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11"/>
        <color theme="1"/>
        <name val="Times New Roman"/>
        <scheme val="none"/>
      </font>
      <numFmt numFmtId="14" formatCode="0.00%"/>
      <fill>
        <patternFill>
          <fgColor indexed="64"/>
          <bgColor theme="4" tint="0.39997558519241921"/>
        </patternFill>
      </fill>
      <alignment horizontal="center" vertical="bottom" textRotation="0" wrapText="0" indent="0"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11"/>
        <color theme="1"/>
        <name val="Times New Roman"/>
        <scheme val="none"/>
      </font>
      <numFmt numFmtId="14" formatCode="0.00%"/>
      <fill>
        <patternFill>
          <fgColor indexed="64"/>
          <bgColor theme="4" tint="0.39997558519241921"/>
        </patternFill>
      </fill>
      <alignment horizontal="center" vertical="bottom" textRotation="0" wrapText="0" indent="0"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11"/>
        <color theme="1"/>
        <name val="Times New Roman"/>
        <scheme val="none"/>
      </font>
      <numFmt numFmtId="14" formatCode="0.00%"/>
      <fill>
        <patternFill>
          <fgColor indexed="64"/>
          <bgColor theme="4" tint="0.39997558519241921"/>
        </patternFill>
      </fill>
      <alignment horizontal="center" vertical="bottom" textRotation="0" wrapText="0" indent="0"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11"/>
        <color theme="1"/>
        <name val="Times New Roman"/>
        <scheme val="none"/>
      </font>
      <numFmt numFmtId="14" formatCode="0.00%"/>
      <fill>
        <patternFill>
          <fgColor indexed="64"/>
          <bgColor theme="4" tint="0.39997558519241921"/>
        </patternFill>
      </fill>
      <alignment horizontal="center" vertical="bottom" textRotation="0" wrapText="0" indent="0"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numFmt numFmtId="19" formatCode="dd/mm/yyyy"/>
      <fill>
        <patternFill>
          <fgColor indexed="64"/>
          <bgColor theme="4" tint="0.39997558519241921"/>
        </patternFill>
      </fill>
      <alignment horizontal="center" vertical="bottom" textRotation="0" wrapText="0" indent="0"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11"/>
        <color theme="1"/>
        <name val="Times New Roman"/>
        <scheme val="none"/>
      </font>
      <fill>
        <patternFill>
          <fgColor indexed="64"/>
          <bgColor theme="4" tint="0.39997558519241921"/>
        </patternFill>
      </fill>
      <alignment horizontal="center" vertical="bottom" textRotation="0" wrapText="0" indent="0" justifyLastLine="0" shrinkToFit="0" readingOrder="0"/>
    </dxf>
    <dxf>
      <font>
        <strike val="0"/>
        <outline val="0"/>
        <shadow val="0"/>
        <u val="none"/>
        <vertAlign val="baseline"/>
        <sz val="11"/>
        <color auto="1"/>
        <name val="Times New Roman"/>
        <scheme val="none"/>
      </font>
      <fill>
        <patternFill patternType="solid">
          <fgColor indexed="64"/>
          <bgColor theme="4" tint="-0.249977111117893"/>
        </patternFill>
      </fill>
      <alignment horizontal="center" vertical="center" textRotation="0" wrapText="0" indent="0" justifyLastLine="0" shrinkToFit="0" readingOrder="0"/>
    </dxf>
    <dxf>
      <font>
        <color auto="1"/>
      </font>
      <numFmt numFmtId="4" formatCode="#,##0.00"/>
      <fill>
        <patternFill>
          <bgColor theme="4" tint="0.39997558519241921"/>
        </patternFill>
      </fill>
      <alignment horizontal="center" vertical="bottom" textRotation="0" wrapText="0" indent="0" justifyLastLine="0" shrinkToFit="0" readingOrder="0"/>
      <border diagonalUp="0" diagonalDown="0" outline="0">
        <left style="medium">
          <color indexed="64"/>
        </left>
        <right style="medium">
          <color indexed="64"/>
        </right>
        <top/>
        <bottom/>
      </border>
    </dxf>
    <dxf>
      <font>
        <color auto="1"/>
      </font>
      <numFmt numFmtId="4" formatCode="#,##0.00"/>
      <fill>
        <patternFill>
          <bgColor theme="4" tint="0.39997558519241921"/>
        </patternFill>
      </fill>
      <alignment horizontal="center" vertical="bottom" textRotation="0" wrapText="0" indent="0" justifyLastLine="0" shrinkToFit="0" readingOrder="0"/>
      <border diagonalUp="0" diagonalDown="0" outline="0">
        <left style="medium">
          <color indexed="64"/>
        </left>
        <right style="medium">
          <color indexed="64"/>
        </right>
        <top/>
        <bottom/>
      </border>
    </dxf>
    <dxf>
      <font>
        <color auto="1"/>
      </font>
      <numFmt numFmtId="4" formatCode="#,##0.00"/>
      <fill>
        <patternFill>
          <bgColor theme="4" tint="0.39997558519241921"/>
        </patternFill>
      </fill>
      <alignment horizontal="center" vertical="bottom" textRotation="0" wrapText="0" indent="0" justifyLastLine="0" shrinkToFit="0" readingOrder="0"/>
      <border diagonalUp="0" diagonalDown="0" outline="0">
        <left style="medium">
          <color indexed="64"/>
        </left>
        <right style="medium">
          <color indexed="64"/>
        </right>
        <top/>
        <bottom/>
      </border>
    </dxf>
    <dxf>
      <font>
        <color auto="1"/>
      </font>
      <numFmt numFmtId="4" formatCode="#,##0.00"/>
      <fill>
        <patternFill>
          <bgColor theme="4" tint="0.39997558519241921"/>
        </patternFill>
      </fill>
      <alignment horizontal="center" vertical="bottom" textRotation="0" wrapText="0" indent="0" justifyLastLine="0" shrinkToFit="0" readingOrder="0"/>
      <border diagonalUp="0" diagonalDown="0" outline="0">
        <left style="medium">
          <color indexed="64"/>
        </left>
        <right style="medium">
          <color indexed="64"/>
        </right>
        <top/>
        <bottom/>
      </border>
    </dxf>
    <dxf>
      <numFmt numFmtId="19" formatCode="dd/mm/yyyy"/>
      <fill>
        <patternFill>
          <bgColor theme="4" tint="0.39997558519241921"/>
        </patternFill>
      </fill>
      <border outline="0">
        <right style="medium">
          <color indexed="64"/>
        </right>
      </border>
    </dxf>
    <dxf>
      <font>
        <b val="0"/>
        <i val="0"/>
        <strike val="0"/>
        <condense val="0"/>
        <extend val="0"/>
        <outline val="0"/>
        <shadow val="0"/>
        <u val="none"/>
        <vertAlign val="baseline"/>
        <sz val="11"/>
        <color theme="1"/>
        <name val="Times New Roman"/>
        <scheme val="none"/>
      </font>
      <fill>
        <patternFill>
          <bgColor theme="4" tint="0.39997558519241921"/>
        </patternFill>
      </fill>
    </dxf>
    <dxf>
      <font>
        <strike val="0"/>
        <outline val="0"/>
        <shadow val="0"/>
        <u val="none"/>
        <vertAlign val="baseline"/>
        <sz val="11"/>
        <color auto="1"/>
        <name val="Times New Roman"/>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bgColor theme="4" tint="0.39997558519241921"/>
        </patternFill>
      </fill>
      <border diagonalUp="0" diagonalDown="0" outline="0">
        <left/>
        <right/>
        <top style="dotted">
          <color auto="1"/>
        </top>
        <bottom style="dotted">
          <color auto="1"/>
        </bottom>
      </border>
    </dxf>
    <dxf>
      <border outline="0">
        <left style="thin">
          <color auto="1"/>
        </left>
        <top style="thin">
          <color indexed="64"/>
        </top>
        <bottom style="dotted">
          <color auto="1"/>
        </bottom>
      </border>
    </dxf>
    <dxf>
      <font>
        <b val="0"/>
        <i val="0"/>
        <strike val="0"/>
        <condense val="0"/>
        <extend val="0"/>
        <outline val="0"/>
        <shadow val="0"/>
        <u val="none"/>
        <vertAlign val="baseline"/>
        <sz val="11"/>
        <color auto="1"/>
        <name val="Times New Roman"/>
        <scheme val="none"/>
      </font>
      <fill>
        <patternFill>
          <bgColor theme="4" tint="0.39997558519241921"/>
        </patternFill>
      </fill>
    </dxf>
    <dxf>
      <font>
        <b/>
        <i val="0"/>
        <strike val="0"/>
        <condense val="0"/>
        <extend val="0"/>
        <outline val="0"/>
        <shadow val="0"/>
        <u val="none"/>
        <vertAlign val="baseline"/>
        <sz val="14"/>
        <color theme="1"/>
        <name val="Times New Roman"/>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2" defaultPivotStyle="PivotStyleLight16"/>
  <colors>
    <mruColors>
      <color rgb="FFFF3300"/>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[TAP FUND.xlsx]Sheet24!PivotTable27</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vi-VN" b="1"/>
              <a:t>LỢI SUẤT SINH LỜI</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8575" cap="rnd">
            <a:solidFill>
              <a:srgbClr val="00B050"/>
            </a:solidFill>
            <a:round/>
          </a:ln>
          <a:effectLst/>
        </c:spPr>
        <c:marker>
          <c:symbol val="none"/>
        </c:marker>
      </c:pivotFmt>
      <c:pivotFmt>
        <c:idx val="7"/>
        <c:spPr>
          <a:ln w="28575" cap="rnd">
            <a:solidFill>
              <a:srgbClr val="FF0000"/>
            </a:solidFill>
            <a:round/>
          </a:ln>
          <a:effectLst/>
        </c:spPr>
        <c:marker>
          <c:symbol val="none"/>
        </c:marker>
      </c:pivotFmt>
      <c:pivotFmt>
        <c:idx val="8"/>
        <c:spPr>
          <a:ln w="28575" cap="rnd">
            <a:solidFill>
              <a:schemeClr val="accent4"/>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rgbClr val="FF0000"/>
            </a:solidFill>
            <a:round/>
          </a:ln>
          <a:effectLst/>
        </c:spPr>
        <c:marker>
          <c:symbol val="none"/>
        </c:marker>
      </c:pivotFmt>
    </c:pivotFmts>
    <c:plotArea>
      <c:layout>
        <c:manualLayout>
          <c:layoutTarget val="inner"/>
          <c:xMode val="edge"/>
          <c:yMode val="edge"/>
          <c:x val="0.10331609323617116"/>
          <c:y val="8.2405273677971222E-2"/>
          <c:w val="0.72430734489447324"/>
          <c:h val="0.8278573298679861"/>
        </c:manualLayout>
      </c:layout>
      <c:lineChart>
        <c:grouping val="standard"/>
        <c:varyColors val="0"/>
        <c:ser>
          <c:idx val="0"/>
          <c:order val="0"/>
          <c:tx>
            <c:strRef>
              <c:f>Sheet24!$B$3:$B$4</c:f>
              <c:strCache>
                <c:ptCount val="1"/>
                <c:pt idx="0">
                  <c:v>BMC</c:v>
                </c:pt>
              </c:strCache>
            </c:strRef>
          </c:tx>
          <c:spPr>
            <a:ln w="28575" cap="rnd">
              <a:solidFill>
                <a:srgbClr val="00B050"/>
              </a:solidFill>
              <a:round/>
            </a:ln>
            <a:effectLst/>
          </c:spPr>
          <c:marker>
            <c:symbol val="none"/>
          </c:marker>
          <c:cat>
            <c:multiLvlStrRef>
              <c:f>Sheet24!$A$5:$A$84</c:f>
              <c:multiLvlStrCache>
                <c:ptCount val="74"/>
                <c:lvl>
                  <c:pt idx="0">
                    <c:v>(blank)</c:v>
                  </c:pt>
                  <c:pt idx="1">
                    <c:v>08-Thg1</c:v>
                  </c:pt>
                  <c:pt idx="2">
                    <c:v>09-Thg1</c:v>
                  </c:pt>
                  <c:pt idx="3">
                    <c:v>10-Thg1</c:v>
                  </c:pt>
                  <c:pt idx="4">
                    <c:v>11-Thg1</c:v>
                  </c:pt>
                  <c:pt idx="5">
                    <c:v>12-Thg1</c:v>
                  </c:pt>
                  <c:pt idx="6">
                    <c:v>15-Thg1</c:v>
                  </c:pt>
                  <c:pt idx="7">
                    <c:v>16-Thg1</c:v>
                  </c:pt>
                  <c:pt idx="8">
                    <c:v>17-Thg1</c:v>
                  </c:pt>
                  <c:pt idx="9">
                    <c:v>18-Thg1</c:v>
                  </c:pt>
                  <c:pt idx="10">
                    <c:v>19-Thg1</c:v>
                  </c:pt>
                  <c:pt idx="11">
                    <c:v>22-Thg1</c:v>
                  </c:pt>
                  <c:pt idx="12">
                    <c:v>23-Thg1</c:v>
                  </c:pt>
                  <c:pt idx="13">
                    <c:v>24-Thg1</c:v>
                  </c:pt>
                  <c:pt idx="14">
                    <c:v>25-Thg1</c:v>
                  </c:pt>
                  <c:pt idx="15">
                    <c:v>26-Thg1</c:v>
                  </c:pt>
                  <c:pt idx="16">
                    <c:v>29-Thg1</c:v>
                  </c:pt>
                  <c:pt idx="17">
                    <c:v>30-Thg1</c:v>
                  </c:pt>
                  <c:pt idx="18">
                    <c:v>31-Thg1</c:v>
                  </c:pt>
                  <c:pt idx="19">
                    <c:v>01-Thg2</c:v>
                  </c:pt>
                  <c:pt idx="20">
                    <c:v>02-Thg2</c:v>
                  </c:pt>
                  <c:pt idx="21">
                    <c:v>05-Thg2</c:v>
                  </c:pt>
                  <c:pt idx="22">
                    <c:v>06-Thg2</c:v>
                  </c:pt>
                  <c:pt idx="23">
                    <c:v>07-Thg2</c:v>
                  </c:pt>
                  <c:pt idx="24">
                    <c:v>15-Thg2</c:v>
                  </c:pt>
                  <c:pt idx="25">
                    <c:v>16-Thg2</c:v>
                  </c:pt>
                  <c:pt idx="26">
                    <c:v>19-Thg2</c:v>
                  </c:pt>
                  <c:pt idx="27">
                    <c:v>20-Thg2</c:v>
                  </c:pt>
                  <c:pt idx="28">
                    <c:v>21-Thg2</c:v>
                  </c:pt>
                  <c:pt idx="29">
                    <c:v>22-Thg2</c:v>
                  </c:pt>
                  <c:pt idx="30">
                    <c:v>23-Thg2</c:v>
                  </c:pt>
                  <c:pt idx="31">
                    <c:v>26-Thg2</c:v>
                  </c:pt>
                  <c:pt idx="32">
                    <c:v>27-Thg2</c:v>
                  </c:pt>
                  <c:pt idx="33">
                    <c:v>28-Thg2</c:v>
                  </c:pt>
                  <c:pt idx="34">
                    <c:v>29-Thg2</c:v>
                  </c:pt>
                  <c:pt idx="35">
                    <c:v>01-Thg3</c:v>
                  </c:pt>
                  <c:pt idx="36">
                    <c:v>04-Thg3</c:v>
                  </c:pt>
                  <c:pt idx="37">
                    <c:v>05-Thg3</c:v>
                  </c:pt>
                  <c:pt idx="38">
                    <c:v>06-Thg3</c:v>
                  </c:pt>
                  <c:pt idx="39">
                    <c:v>07-Thg3</c:v>
                  </c:pt>
                  <c:pt idx="40">
                    <c:v>08-Thg3</c:v>
                  </c:pt>
                  <c:pt idx="41">
                    <c:v>11-Thg3</c:v>
                  </c:pt>
                  <c:pt idx="42">
                    <c:v>12-Thg3</c:v>
                  </c:pt>
                  <c:pt idx="43">
                    <c:v>13-Thg3</c:v>
                  </c:pt>
                  <c:pt idx="44">
                    <c:v>14-Thg3</c:v>
                  </c:pt>
                  <c:pt idx="45">
                    <c:v>15-Thg3</c:v>
                  </c:pt>
                  <c:pt idx="46">
                    <c:v>18-Thg3</c:v>
                  </c:pt>
                  <c:pt idx="47">
                    <c:v>19-Thg3</c:v>
                  </c:pt>
                  <c:pt idx="48">
                    <c:v>20-Thg3</c:v>
                  </c:pt>
                  <c:pt idx="49">
                    <c:v>21-Thg3</c:v>
                  </c:pt>
                  <c:pt idx="50">
                    <c:v>22-Thg3</c:v>
                  </c:pt>
                  <c:pt idx="51">
                    <c:v>25-Thg3</c:v>
                  </c:pt>
                  <c:pt idx="52">
                    <c:v>26-Thg3</c:v>
                  </c:pt>
                  <c:pt idx="53">
                    <c:v>27-Thg3</c:v>
                  </c:pt>
                  <c:pt idx="54">
                    <c:v>28-Thg3</c:v>
                  </c:pt>
                  <c:pt idx="55">
                    <c:v>29-Thg3</c:v>
                  </c:pt>
                  <c:pt idx="56">
                    <c:v>01-Thg4</c:v>
                  </c:pt>
                  <c:pt idx="57">
                    <c:v>02-Thg4</c:v>
                  </c:pt>
                  <c:pt idx="58">
                    <c:v>03-Thg4</c:v>
                  </c:pt>
                  <c:pt idx="59">
                    <c:v>04-Thg4</c:v>
                  </c:pt>
                  <c:pt idx="60">
                    <c:v>05-Thg4</c:v>
                  </c:pt>
                  <c:pt idx="61">
                    <c:v>08-Thg4</c:v>
                  </c:pt>
                  <c:pt idx="62">
                    <c:v>09-Thg4</c:v>
                  </c:pt>
                  <c:pt idx="63">
                    <c:v>10-Thg4</c:v>
                  </c:pt>
                  <c:pt idx="64">
                    <c:v>11-Thg4</c:v>
                  </c:pt>
                  <c:pt idx="65">
                    <c:v>12-Thg4</c:v>
                  </c:pt>
                  <c:pt idx="66">
                    <c:v>15-Thg4</c:v>
                  </c:pt>
                  <c:pt idx="67">
                    <c:v>16-Thg4</c:v>
                  </c:pt>
                  <c:pt idx="68">
                    <c:v>17-Thg4</c:v>
                  </c:pt>
                  <c:pt idx="69">
                    <c:v>19-Thg4</c:v>
                  </c:pt>
                  <c:pt idx="70">
                    <c:v>22-Thg4</c:v>
                  </c:pt>
                  <c:pt idx="71">
                    <c:v>23-Thg4</c:v>
                  </c:pt>
                  <c:pt idx="72">
                    <c:v>24-Thg4</c:v>
                  </c:pt>
                  <c:pt idx="73">
                    <c:v>25-Thg4</c:v>
                  </c:pt>
                </c:lvl>
                <c:lvl>
                  <c:pt idx="0">
                    <c:v>&lt;08/01/2024</c:v>
                  </c:pt>
                  <c:pt idx="1">
                    <c:v>Thg1</c:v>
                  </c:pt>
                  <c:pt idx="19">
                    <c:v>Thg2</c:v>
                  </c:pt>
                  <c:pt idx="35">
                    <c:v>Thg3</c:v>
                  </c:pt>
                  <c:pt idx="56">
                    <c:v>Thg4</c:v>
                  </c:pt>
                </c:lvl>
              </c:multiLvlStrCache>
            </c:multiLvlStrRef>
          </c:cat>
          <c:val>
            <c:numRef>
              <c:f>Sheet24!$B$5:$B$84</c:f>
              <c:numCache>
                <c:formatCode>General</c:formatCode>
                <c:ptCount val="74"/>
                <c:pt idx="2">
                  <c:v>1.4245014245014245E-2</c:v>
                </c:pt>
                <c:pt idx="3">
                  <c:v>-2.5280898876404494E-2</c:v>
                </c:pt>
                <c:pt idx="4">
                  <c:v>2.881844380403458E-3</c:v>
                </c:pt>
                <c:pt idx="5">
                  <c:v>1.1494252873563218E-2</c:v>
                </c:pt>
                <c:pt idx="6">
                  <c:v>5.113636363636364E-2</c:v>
                </c:pt>
                <c:pt idx="7">
                  <c:v>-5.4054054054054057E-3</c:v>
                </c:pt>
                <c:pt idx="8">
                  <c:v>-1.6304347826086956E-2</c:v>
                </c:pt>
                <c:pt idx="9">
                  <c:v>5.5248618784530384E-3</c:v>
                </c:pt>
                <c:pt idx="10">
                  <c:v>5.4945054945054944E-2</c:v>
                </c:pt>
                <c:pt idx="11">
                  <c:v>3.3854166666666664E-2</c:v>
                </c:pt>
                <c:pt idx="12">
                  <c:v>2.5188916876574307E-3</c:v>
                </c:pt>
                <c:pt idx="13">
                  <c:v>-5.0251256281407036E-3</c:v>
                </c:pt>
                <c:pt idx="14">
                  <c:v>-7.575757575757576E-3</c:v>
                </c:pt>
                <c:pt idx="15">
                  <c:v>-5.0890585241730284E-3</c:v>
                </c:pt>
                <c:pt idx="16">
                  <c:v>1.278772378516624E-2</c:v>
                </c:pt>
                <c:pt idx="17">
                  <c:v>-2.5252525252525255E-3</c:v>
                </c:pt>
                <c:pt idx="18">
                  <c:v>0</c:v>
                </c:pt>
                <c:pt idx="19">
                  <c:v>-7.5949367088607592E-3</c:v>
                </c:pt>
                <c:pt idx="20">
                  <c:v>-5.1020408163265302E-3</c:v>
                </c:pt>
                <c:pt idx="21">
                  <c:v>-2.5641025641025641E-3</c:v>
                </c:pt>
                <c:pt idx="22">
                  <c:v>2.5706940874035988E-3</c:v>
                </c:pt>
                <c:pt idx="23">
                  <c:v>1.282051282051282E-2</c:v>
                </c:pt>
                <c:pt idx="24">
                  <c:v>2.5316455696202532E-3</c:v>
                </c:pt>
                <c:pt idx="25">
                  <c:v>-2.5252525252525255E-3</c:v>
                </c:pt>
                <c:pt idx="26">
                  <c:v>-2.5316455696202532E-3</c:v>
                </c:pt>
                <c:pt idx="27">
                  <c:v>0</c:v>
                </c:pt>
                <c:pt idx="28">
                  <c:v>-7.6142131979695434E-3</c:v>
                </c:pt>
                <c:pt idx="29">
                  <c:v>2.5575447570332483E-3</c:v>
                </c:pt>
                <c:pt idx="30">
                  <c:v>-2.5510204081632651E-3</c:v>
                </c:pt>
                <c:pt idx="31">
                  <c:v>-1.0230179028132993E-2</c:v>
                </c:pt>
                <c:pt idx="32">
                  <c:v>7.7519379844961239E-3</c:v>
                </c:pt>
                <c:pt idx="33">
                  <c:v>5.1282051282051282E-3</c:v>
                </c:pt>
                <c:pt idx="34">
                  <c:v>0</c:v>
                </c:pt>
                <c:pt idx="35">
                  <c:v>0</c:v>
                </c:pt>
                <c:pt idx="36">
                  <c:v>1.020408163265306E-2</c:v>
                </c:pt>
                <c:pt idx="37">
                  <c:v>6.8181818181818177E-2</c:v>
                </c:pt>
                <c:pt idx="38">
                  <c:v>2.6004728132387706E-2</c:v>
                </c:pt>
                <c:pt idx="39">
                  <c:v>-6.9124423963133647E-2</c:v>
                </c:pt>
                <c:pt idx="40">
                  <c:v>-2.4752475247524753E-3</c:v>
                </c:pt>
                <c:pt idx="41">
                  <c:v>-5.2109181141439205E-2</c:v>
                </c:pt>
                <c:pt idx="42">
                  <c:v>1.0471204188481676E-2</c:v>
                </c:pt>
                <c:pt idx="43">
                  <c:v>5.1813471502590676E-3</c:v>
                </c:pt>
                <c:pt idx="44">
                  <c:v>-1.0309278350515464E-2</c:v>
                </c:pt>
                <c:pt idx="45">
                  <c:v>1.0416666666666666E-2</c:v>
                </c:pt>
                <c:pt idx="46">
                  <c:v>-1.2886597938144329E-2</c:v>
                </c:pt>
                <c:pt idx="47">
                  <c:v>-1.3054830287206266E-2</c:v>
                </c:pt>
                <c:pt idx="48">
                  <c:v>2.6455026455026454E-3</c:v>
                </c:pt>
                <c:pt idx="49">
                  <c:v>1.3192612137203167E-2</c:v>
                </c:pt>
                <c:pt idx="50">
                  <c:v>5.208333333333333E-3</c:v>
                </c:pt>
                <c:pt idx="51">
                  <c:v>-1.0362694300518135E-2</c:v>
                </c:pt>
                <c:pt idx="52">
                  <c:v>2.0942408376963352E-2</c:v>
                </c:pt>
                <c:pt idx="53">
                  <c:v>5.1282051282051282E-3</c:v>
                </c:pt>
                <c:pt idx="54">
                  <c:v>7.6530612244897957E-3</c:v>
                </c:pt>
                <c:pt idx="55">
                  <c:v>-2.5316455696202532E-3</c:v>
                </c:pt>
                <c:pt idx="56">
                  <c:v>-1.2690355329949238E-2</c:v>
                </c:pt>
                <c:pt idx="57">
                  <c:v>-1.7994858611825194E-2</c:v>
                </c:pt>
                <c:pt idx="58">
                  <c:v>-5.235602094240838E-3</c:v>
                </c:pt>
                <c:pt idx="59">
                  <c:v>5.263157894736842E-3</c:v>
                </c:pt>
                <c:pt idx="60">
                  <c:v>0</c:v>
                </c:pt>
                <c:pt idx="61">
                  <c:v>0</c:v>
                </c:pt>
                <c:pt idx="62">
                  <c:v>1.832460732984293E-2</c:v>
                </c:pt>
                <c:pt idx="63">
                  <c:v>-5.1413881748071976E-3</c:v>
                </c:pt>
                <c:pt idx="64">
                  <c:v>0</c:v>
                </c:pt>
                <c:pt idx="65">
                  <c:v>0</c:v>
                </c:pt>
                <c:pt idx="66">
                  <c:v>-4.909560723514212E-2</c:v>
                </c:pt>
                <c:pt idx="67">
                  <c:v>-2.4456521739130436E-2</c:v>
                </c:pt>
                <c:pt idx="68">
                  <c:v>-8.356545961002786E-3</c:v>
                </c:pt>
                <c:pt idx="69">
                  <c:v>3.6516853932584269E-2</c:v>
                </c:pt>
                <c:pt idx="70">
                  <c:v>-1.6260162601626018E-2</c:v>
                </c:pt>
                <c:pt idx="71">
                  <c:v>-4.6831955922865015E-2</c:v>
                </c:pt>
                <c:pt idx="72">
                  <c:v>-1.1560693641618497E-2</c:v>
                </c:pt>
                <c:pt idx="73">
                  <c:v>8.771929824561403E-3</c:v>
                </c:pt>
              </c:numCache>
            </c:numRef>
          </c:val>
          <c:smooth val="0"/>
          <c:extLst>
            <c:ext xmlns:c16="http://schemas.microsoft.com/office/drawing/2014/chart" uri="{C3380CC4-5D6E-409C-BE32-E72D297353CC}">
              <c16:uniqueId val="{00000000-F406-476A-8AD6-E308ECCBF563}"/>
            </c:ext>
          </c:extLst>
        </c:ser>
        <c:ser>
          <c:idx val="1"/>
          <c:order val="1"/>
          <c:tx>
            <c:strRef>
              <c:f>Sheet24!$C$3:$C$4</c:f>
              <c:strCache>
                <c:ptCount val="1"/>
                <c:pt idx="0">
                  <c:v>TC6</c:v>
                </c:pt>
              </c:strCache>
            </c:strRef>
          </c:tx>
          <c:spPr>
            <a:ln w="28575" cap="rnd">
              <a:solidFill>
                <a:srgbClr val="FF0000"/>
              </a:solidFill>
              <a:round/>
            </a:ln>
            <a:effectLst/>
          </c:spPr>
          <c:marker>
            <c:symbol val="none"/>
          </c:marker>
          <c:cat>
            <c:multiLvlStrRef>
              <c:f>Sheet24!$A$5:$A$84</c:f>
              <c:multiLvlStrCache>
                <c:ptCount val="74"/>
                <c:lvl>
                  <c:pt idx="0">
                    <c:v>(blank)</c:v>
                  </c:pt>
                  <c:pt idx="1">
                    <c:v>08-Thg1</c:v>
                  </c:pt>
                  <c:pt idx="2">
                    <c:v>09-Thg1</c:v>
                  </c:pt>
                  <c:pt idx="3">
                    <c:v>10-Thg1</c:v>
                  </c:pt>
                  <c:pt idx="4">
                    <c:v>11-Thg1</c:v>
                  </c:pt>
                  <c:pt idx="5">
                    <c:v>12-Thg1</c:v>
                  </c:pt>
                  <c:pt idx="6">
                    <c:v>15-Thg1</c:v>
                  </c:pt>
                  <c:pt idx="7">
                    <c:v>16-Thg1</c:v>
                  </c:pt>
                  <c:pt idx="8">
                    <c:v>17-Thg1</c:v>
                  </c:pt>
                  <c:pt idx="9">
                    <c:v>18-Thg1</c:v>
                  </c:pt>
                  <c:pt idx="10">
                    <c:v>19-Thg1</c:v>
                  </c:pt>
                  <c:pt idx="11">
                    <c:v>22-Thg1</c:v>
                  </c:pt>
                  <c:pt idx="12">
                    <c:v>23-Thg1</c:v>
                  </c:pt>
                  <c:pt idx="13">
                    <c:v>24-Thg1</c:v>
                  </c:pt>
                  <c:pt idx="14">
                    <c:v>25-Thg1</c:v>
                  </c:pt>
                  <c:pt idx="15">
                    <c:v>26-Thg1</c:v>
                  </c:pt>
                  <c:pt idx="16">
                    <c:v>29-Thg1</c:v>
                  </c:pt>
                  <c:pt idx="17">
                    <c:v>30-Thg1</c:v>
                  </c:pt>
                  <c:pt idx="18">
                    <c:v>31-Thg1</c:v>
                  </c:pt>
                  <c:pt idx="19">
                    <c:v>01-Thg2</c:v>
                  </c:pt>
                  <c:pt idx="20">
                    <c:v>02-Thg2</c:v>
                  </c:pt>
                  <c:pt idx="21">
                    <c:v>05-Thg2</c:v>
                  </c:pt>
                  <c:pt idx="22">
                    <c:v>06-Thg2</c:v>
                  </c:pt>
                  <c:pt idx="23">
                    <c:v>07-Thg2</c:v>
                  </c:pt>
                  <c:pt idx="24">
                    <c:v>15-Thg2</c:v>
                  </c:pt>
                  <c:pt idx="25">
                    <c:v>16-Thg2</c:v>
                  </c:pt>
                  <c:pt idx="26">
                    <c:v>19-Thg2</c:v>
                  </c:pt>
                  <c:pt idx="27">
                    <c:v>20-Thg2</c:v>
                  </c:pt>
                  <c:pt idx="28">
                    <c:v>21-Thg2</c:v>
                  </c:pt>
                  <c:pt idx="29">
                    <c:v>22-Thg2</c:v>
                  </c:pt>
                  <c:pt idx="30">
                    <c:v>23-Thg2</c:v>
                  </c:pt>
                  <c:pt idx="31">
                    <c:v>26-Thg2</c:v>
                  </c:pt>
                  <c:pt idx="32">
                    <c:v>27-Thg2</c:v>
                  </c:pt>
                  <c:pt idx="33">
                    <c:v>28-Thg2</c:v>
                  </c:pt>
                  <c:pt idx="34">
                    <c:v>29-Thg2</c:v>
                  </c:pt>
                  <c:pt idx="35">
                    <c:v>01-Thg3</c:v>
                  </c:pt>
                  <c:pt idx="36">
                    <c:v>04-Thg3</c:v>
                  </c:pt>
                  <c:pt idx="37">
                    <c:v>05-Thg3</c:v>
                  </c:pt>
                  <c:pt idx="38">
                    <c:v>06-Thg3</c:v>
                  </c:pt>
                  <c:pt idx="39">
                    <c:v>07-Thg3</c:v>
                  </c:pt>
                  <c:pt idx="40">
                    <c:v>08-Thg3</c:v>
                  </c:pt>
                  <c:pt idx="41">
                    <c:v>11-Thg3</c:v>
                  </c:pt>
                  <c:pt idx="42">
                    <c:v>12-Thg3</c:v>
                  </c:pt>
                  <c:pt idx="43">
                    <c:v>13-Thg3</c:v>
                  </c:pt>
                  <c:pt idx="44">
                    <c:v>14-Thg3</c:v>
                  </c:pt>
                  <c:pt idx="45">
                    <c:v>15-Thg3</c:v>
                  </c:pt>
                  <c:pt idx="46">
                    <c:v>18-Thg3</c:v>
                  </c:pt>
                  <c:pt idx="47">
                    <c:v>19-Thg3</c:v>
                  </c:pt>
                  <c:pt idx="48">
                    <c:v>20-Thg3</c:v>
                  </c:pt>
                  <c:pt idx="49">
                    <c:v>21-Thg3</c:v>
                  </c:pt>
                  <c:pt idx="50">
                    <c:v>22-Thg3</c:v>
                  </c:pt>
                  <c:pt idx="51">
                    <c:v>25-Thg3</c:v>
                  </c:pt>
                  <c:pt idx="52">
                    <c:v>26-Thg3</c:v>
                  </c:pt>
                  <c:pt idx="53">
                    <c:v>27-Thg3</c:v>
                  </c:pt>
                  <c:pt idx="54">
                    <c:v>28-Thg3</c:v>
                  </c:pt>
                  <c:pt idx="55">
                    <c:v>29-Thg3</c:v>
                  </c:pt>
                  <c:pt idx="56">
                    <c:v>01-Thg4</c:v>
                  </c:pt>
                  <c:pt idx="57">
                    <c:v>02-Thg4</c:v>
                  </c:pt>
                  <c:pt idx="58">
                    <c:v>03-Thg4</c:v>
                  </c:pt>
                  <c:pt idx="59">
                    <c:v>04-Thg4</c:v>
                  </c:pt>
                  <c:pt idx="60">
                    <c:v>05-Thg4</c:v>
                  </c:pt>
                  <c:pt idx="61">
                    <c:v>08-Thg4</c:v>
                  </c:pt>
                  <c:pt idx="62">
                    <c:v>09-Thg4</c:v>
                  </c:pt>
                  <c:pt idx="63">
                    <c:v>10-Thg4</c:v>
                  </c:pt>
                  <c:pt idx="64">
                    <c:v>11-Thg4</c:v>
                  </c:pt>
                  <c:pt idx="65">
                    <c:v>12-Thg4</c:v>
                  </c:pt>
                  <c:pt idx="66">
                    <c:v>15-Thg4</c:v>
                  </c:pt>
                  <c:pt idx="67">
                    <c:v>16-Thg4</c:v>
                  </c:pt>
                  <c:pt idx="68">
                    <c:v>17-Thg4</c:v>
                  </c:pt>
                  <c:pt idx="69">
                    <c:v>19-Thg4</c:v>
                  </c:pt>
                  <c:pt idx="70">
                    <c:v>22-Thg4</c:v>
                  </c:pt>
                  <c:pt idx="71">
                    <c:v>23-Thg4</c:v>
                  </c:pt>
                  <c:pt idx="72">
                    <c:v>24-Thg4</c:v>
                  </c:pt>
                  <c:pt idx="73">
                    <c:v>25-Thg4</c:v>
                  </c:pt>
                </c:lvl>
                <c:lvl>
                  <c:pt idx="0">
                    <c:v>&lt;08/01/2024</c:v>
                  </c:pt>
                  <c:pt idx="1">
                    <c:v>Thg1</c:v>
                  </c:pt>
                  <c:pt idx="19">
                    <c:v>Thg2</c:v>
                  </c:pt>
                  <c:pt idx="35">
                    <c:v>Thg3</c:v>
                  </c:pt>
                  <c:pt idx="56">
                    <c:v>Thg4</c:v>
                  </c:pt>
                </c:lvl>
              </c:multiLvlStrCache>
            </c:multiLvlStrRef>
          </c:cat>
          <c:val>
            <c:numRef>
              <c:f>Sheet24!$C$5:$C$84</c:f>
              <c:numCache>
                <c:formatCode>General</c:formatCode>
                <c:ptCount val="74"/>
                <c:pt idx="2">
                  <c:v>-3.3707865168539325E-2</c:v>
                </c:pt>
                <c:pt idx="3">
                  <c:v>-1.1627906976744186E-2</c:v>
                </c:pt>
                <c:pt idx="4">
                  <c:v>3.5294117647058823E-2</c:v>
                </c:pt>
                <c:pt idx="5">
                  <c:v>0</c:v>
                </c:pt>
                <c:pt idx="6">
                  <c:v>-1.1363636363636364E-2</c:v>
                </c:pt>
                <c:pt idx="7">
                  <c:v>1.1494252873563218E-2</c:v>
                </c:pt>
                <c:pt idx="8">
                  <c:v>-1.1363636363636364E-2</c:v>
                </c:pt>
                <c:pt idx="9">
                  <c:v>0</c:v>
                </c:pt>
                <c:pt idx="10">
                  <c:v>0</c:v>
                </c:pt>
                <c:pt idx="11">
                  <c:v>0</c:v>
                </c:pt>
                <c:pt idx="12">
                  <c:v>1.1494252873563218E-2</c:v>
                </c:pt>
                <c:pt idx="13">
                  <c:v>1.1363636363636364E-2</c:v>
                </c:pt>
                <c:pt idx="14">
                  <c:v>0</c:v>
                </c:pt>
                <c:pt idx="15">
                  <c:v>0</c:v>
                </c:pt>
                <c:pt idx="16">
                  <c:v>0</c:v>
                </c:pt>
                <c:pt idx="17">
                  <c:v>0</c:v>
                </c:pt>
                <c:pt idx="18">
                  <c:v>0</c:v>
                </c:pt>
                <c:pt idx="19">
                  <c:v>0</c:v>
                </c:pt>
                <c:pt idx="20">
                  <c:v>1.1235955056179775E-2</c:v>
                </c:pt>
                <c:pt idx="21">
                  <c:v>3.3333333333333333E-2</c:v>
                </c:pt>
                <c:pt idx="22">
                  <c:v>0</c:v>
                </c:pt>
                <c:pt idx="23">
                  <c:v>0</c:v>
                </c:pt>
                <c:pt idx="24">
                  <c:v>0</c:v>
                </c:pt>
                <c:pt idx="25">
                  <c:v>1.0752688172043012E-2</c:v>
                </c:pt>
                <c:pt idx="26">
                  <c:v>0</c:v>
                </c:pt>
                <c:pt idx="27">
                  <c:v>-1.0638297872340425E-2</c:v>
                </c:pt>
                <c:pt idx="28">
                  <c:v>-1.0752688172043012E-2</c:v>
                </c:pt>
                <c:pt idx="29">
                  <c:v>0</c:v>
                </c:pt>
                <c:pt idx="30">
                  <c:v>-1.0869565217391304E-2</c:v>
                </c:pt>
                <c:pt idx="31">
                  <c:v>1.098901098901099E-2</c:v>
                </c:pt>
                <c:pt idx="32">
                  <c:v>1.0869565217391304E-2</c:v>
                </c:pt>
                <c:pt idx="33">
                  <c:v>1.0752688172043012E-2</c:v>
                </c:pt>
                <c:pt idx="34">
                  <c:v>0</c:v>
                </c:pt>
                <c:pt idx="35">
                  <c:v>0</c:v>
                </c:pt>
                <c:pt idx="36">
                  <c:v>0</c:v>
                </c:pt>
                <c:pt idx="37">
                  <c:v>0</c:v>
                </c:pt>
                <c:pt idx="38">
                  <c:v>-1.0638297872340425E-2</c:v>
                </c:pt>
                <c:pt idx="39">
                  <c:v>0</c:v>
                </c:pt>
                <c:pt idx="40">
                  <c:v>0</c:v>
                </c:pt>
                <c:pt idx="41">
                  <c:v>0</c:v>
                </c:pt>
                <c:pt idx="42">
                  <c:v>0</c:v>
                </c:pt>
                <c:pt idx="43">
                  <c:v>1.0752688172043012E-2</c:v>
                </c:pt>
                <c:pt idx="44">
                  <c:v>3.1914893617021274E-2</c:v>
                </c:pt>
                <c:pt idx="45">
                  <c:v>1.0309278350515464E-2</c:v>
                </c:pt>
                <c:pt idx="46">
                  <c:v>-3.0612244897959183E-2</c:v>
                </c:pt>
                <c:pt idx="47">
                  <c:v>0</c:v>
                </c:pt>
                <c:pt idx="48">
                  <c:v>1.0526315789473684E-2</c:v>
                </c:pt>
                <c:pt idx="49">
                  <c:v>1.0416666666666666E-2</c:v>
                </c:pt>
                <c:pt idx="50">
                  <c:v>0</c:v>
                </c:pt>
                <c:pt idx="51">
                  <c:v>-1.0309278350515464E-2</c:v>
                </c:pt>
                <c:pt idx="52">
                  <c:v>1.0416666666666666E-2</c:v>
                </c:pt>
                <c:pt idx="53">
                  <c:v>1.0309278350515464E-2</c:v>
                </c:pt>
                <c:pt idx="54">
                  <c:v>9.1836734693877556E-2</c:v>
                </c:pt>
                <c:pt idx="55">
                  <c:v>2.8037383177570093E-2</c:v>
                </c:pt>
                <c:pt idx="56">
                  <c:v>-5.4545454545454543E-2</c:v>
                </c:pt>
                <c:pt idx="57">
                  <c:v>2.8846153846153848E-2</c:v>
                </c:pt>
                <c:pt idx="58">
                  <c:v>-2.8037383177570093E-2</c:v>
                </c:pt>
                <c:pt idx="59">
                  <c:v>1.9230769230769232E-2</c:v>
                </c:pt>
                <c:pt idx="60">
                  <c:v>9.433962264150943E-3</c:v>
                </c:pt>
                <c:pt idx="61">
                  <c:v>1.8691588785046728E-2</c:v>
                </c:pt>
                <c:pt idx="62">
                  <c:v>-9.1743119266055051E-3</c:v>
                </c:pt>
                <c:pt idx="63">
                  <c:v>-2.7777777777777776E-2</c:v>
                </c:pt>
                <c:pt idx="64">
                  <c:v>0</c:v>
                </c:pt>
                <c:pt idx="65">
                  <c:v>0</c:v>
                </c:pt>
                <c:pt idx="66">
                  <c:v>-4.7619047619047616E-2</c:v>
                </c:pt>
                <c:pt idx="67">
                  <c:v>0</c:v>
                </c:pt>
                <c:pt idx="68">
                  <c:v>-0.02</c:v>
                </c:pt>
                <c:pt idx="69">
                  <c:v>-1.020408163265306E-2</c:v>
                </c:pt>
                <c:pt idx="70">
                  <c:v>1.0309278350515464E-2</c:v>
                </c:pt>
                <c:pt idx="71">
                  <c:v>-1.020408163265306E-2</c:v>
                </c:pt>
                <c:pt idx="72">
                  <c:v>1.0309278350515464E-2</c:v>
                </c:pt>
                <c:pt idx="73">
                  <c:v>0</c:v>
                </c:pt>
              </c:numCache>
            </c:numRef>
          </c:val>
          <c:smooth val="0"/>
          <c:extLst>
            <c:ext xmlns:c16="http://schemas.microsoft.com/office/drawing/2014/chart" uri="{C3380CC4-5D6E-409C-BE32-E72D297353CC}">
              <c16:uniqueId val="{00000000-6608-49D2-B45C-91DEDDBFAEB3}"/>
            </c:ext>
          </c:extLst>
        </c:ser>
        <c:ser>
          <c:idx val="2"/>
          <c:order val="2"/>
          <c:tx>
            <c:strRef>
              <c:f>Sheet24!$D$3:$D$4</c:f>
              <c:strCache>
                <c:ptCount val="1"/>
                <c:pt idx="0">
                  <c:v>TVB</c:v>
                </c:pt>
              </c:strCache>
            </c:strRef>
          </c:tx>
          <c:spPr>
            <a:ln w="28575" cap="rnd">
              <a:solidFill>
                <a:schemeClr val="accent4"/>
              </a:solidFill>
              <a:round/>
            </a:ln>
            <a:effectLst/>
          </c:spPr>
          <c:marker>
            <c:symbol val="none"/>
          </c:marker>
          <c:cat>
            <c:multiLvlStrRef>
              <c:f>Sheet24!$A$5:$A$84</c:f>
              <c:multiLvlStrCache>
                <c:ptCount val="74"/>
                <c:lvl>
                  <c:pt idx="0">
                    <c:v>(blank)</c:v>
                  </c:pt>
                  <c:pt idx="1">
                    <c:v>08-Thg1</c:v>
                  </c:pt>
                  <c:pt idx="2">
                    <c:v>09-Thg1</c:v>
                  </c:pt>
                  <c:pt idx="3">
                    <c:v>10-Thg1</c:v>
                  </c:pt>
                  <c:pt idx="4">
                    <c:v>11-Thg1</c:v>
                  </c:pt>
                  <c:pt idx="5">
                    <c:v>12-Thg1</c:v>
                  </c:pt>
                  <c:pt idx="6">
                    <c:v>15-Thg1</c:v>
                  </c:pt>
                  <c:pt idx="7">
                    <c:v>16-Thg1</c:v>
                  </c:pt>
                  <c:pt idx="8">
                    <c:v>17-Thg1</c:v>
                  </c:pt>
                  <c:pt idx="9">
                    <c:v>18-Thg1</c:v>
                  </c:pt>
                  <c:pt idx="10">
                    <c:v>19-Thg1</c:v>
                  </c:pt>
                  <c:pt idx="11">
                    <c:v>22-Thg1</c:v>
                  </c:pt>
                  <c:pt idx="12">
                    <c:v>23-Thg1</c:v>
                  </c:pt>
                  <c:pt idx="13">
                    <c:v>24-Thg1</c:v>
                  </c:pt>
                  <c:pt idx="14">
                    <c:v>25-Thg1</c:v>
                  </c:pt>
                  <c:pt idx="15">
                    <c:v>26-Thg1</c:v>
                  </c:pt>
                  <c:pt idx="16">
                    <c:v>29-Thg1</c:v>
                  </c:pt>
                  <c:pt idx="17">
                    <c:v>30-Thg1</c:v>
                  </c:pt>
                  <c:pt idx="18">
                    <c:v>31-Thg1</c:v>
                  </c:pt>
                  <c:pt idx="19">
                    <c:v>01-Thg2</c:v>
                  </c:pt>
                  <c:pt idx="20">
                    <c:v>02-Thg2</c:v>
                  </c:pt>
                  <c:pt idx="21">
                    <c:v>05-Thg2</c:v>
                  </c:pt>
                  <c:pt idx="22">
                    <c:v>06-Thg2</c:v>
                  </c:pt>
                  <c:pt idx="23">
                    <c:v>07-Thg2</c:v>
                  </c:pt>
                  <c:pt idx="24">
                    <c:v>15-Thg2</c:v>
                  </c:pt>
                  <c:pt idx="25">
                    <c:v>16-Thg2</c:v>
                  </c:pt>
                  <c:pt idx="26">
                    <c:v>19-Thg2</c:v>
                  </c:pt>
                  <c:pt idx="27">
                    <c:v>20-Thg2</c:v>
                  </c:pt>
                  <c:pt idx="28">
                    <c:v>21-Thg2</c:v>
                  </c:pt>
                  <c:pt idx="29">
                    <c:v>22-Thg2</c:v>
                  </c:pt>
                  <c:pt idx="30">
                    <c:v>23-Thg2</c:v>
                  </c:pt>
                  <c:pt idx="31">
                    <c:v>26-Thg2</c:v>
                  </c:pt>
                  <c:pt idx="32">
                    <c:v>27-Thg2</c:v>
                  </c:pt>
                  <c:pt idx="33">
                    <c:v>28-Thg2</c:v>
                  </c:pt>
                  <c:pt idx="34">
                    <c:v>29-Thg2</c:v>
                  </c:pt>
                  <c:pt idx="35">
                    <c:v>01-Thg3</c:v>
                  </c:pt>
                  <c:pt idx="36">
                    <c:v>04-Thg3</c:v>
                  </c:pt>
                  <c:pt idx="37">
                    <c:v>05-Thg3</c:v>
                  </c:pt>
                  <c:pt idx="38">
                    <c:v>06-Thg3</c:v>
                  </c:pt>
                  <c:pt idx="39">
                    <c:v>07-Thg3</c:v>
                  </c:pt>
                  <c:pt idx="40">
                    <c:v>08-Thg3</c:v>
                  </c:pt>
                  <c:pt idx="41">
                    <c:v>11-Thg3</c:v>
                  </c:pt>
                  <c:pt idx="42">
                    <c:v>12-Thg3</c:v>
                  </c:pt>
                  <c:pt idx="43">
                    <c:v>13-Thg3</c:v>
                  </c:pt>
                  <c:pt idx="44">
                    <c:v>14-Thg3</c:v>
                  </c:pt>
                  <c:pt idx="45">
                    <c:v>15-Thg3</c:v>
                  </c:pt>
                  <c:pt idx="46">
                    <c:v>18-Thg3</c:v>
                  </c:pt>
                  <c:pt idx="47">
                    <c:v>19-Thg3</c:v>
                  </c:pt>
                  <c:pt idx="48">
                    <c:v>20-Thg3</c:v>
                  </c:pt>
                  <c:pt idx="49">
                    <c:v>21-Thg3</c:v>
                  </c:pt>
                  <c:pt idx="50">
                    <c:v>22-Thg3</c:v>
                  </c:pt>
                  <c:pt idx="51">
                    <c:v>25-Thg3</c:v>
                  </c:pt>
                  <c:pt idx="52">
                    <c:v>26-Thg3</c:v>
                  </c:pt>
                  <c:pt idx="53">
                    <c:v>27-Thg3</c:v>
                  </c:pt>
                  <c:pt idx="54">
                    <c:v>28-Thg3</c:v>
                  </c:pt>
                  <c:pt idx="55">
                    <c:v>29-Thg3</c:v>
                  </c:pt>
                  <c:pt idx="56">
                    <c:v>01-Thg4</c:v>
                  </c:pt>
                  <c:pt idx="57">
                    <c:v>02-Thg4</c:v>
                  </c:pt>
                  <c:pt idx="58">
                    <c:v>03-Thg4</c:v>
                  </c:pt>
                  <c:pt idx="59">
                    <c:v>04-Thg4</c:v>
                  </c:pt>
                  <c:pt idx="60">
                    <c:v>05-Thg4</c:v>
                  </c:pt>
                  <c:pt idx="61">
                    <c:v>08-Thg4</c:v>
                  </c:pt>
                  <c:pt idx="62">
                    <c:v>09-Thg4</c:v>
                  </c:pt>
                  <c:pt idx="63">
                    <c:v>10-Thg4</c:v>
                  </c:pt>
                  <c:pt idx="64">
                    <c:v>11-Thg4</c:v>
                  </c:pt>
                  <c:pt idx="65">
                    <c:v>12-Thg4</c:v>
                  </c:pt>
                  <c:pt idx="66">
                    <c:v>15-Thg4</c:v>
                  </c:pt>
                  <c:pt idx="67">
                    <c:v>16-Thg4</c:v>
                  </c:pt>
                  <c:pt idx="68">
                    <c:v>17-Thg4</c:v>
                  </c:pt>
                  <c:pt idx="69">
                    <c:v>19-Thg4</c:v>
                  </c:pt>
                  <c:pt idx="70">
                    <c:v>22-Thg4</c:v>
                  </c:pt>
                  <c:pt idx="71">
                    <c:v>23-Thg4</c:v>
                  </c:pt>
                  <c:pt idx="72">
                    <c:v>24-Thg4</c:v>
                  </c:pt>
                  <c:pt idx="73">
                    <c:v>25-Thg4</c:v>
                  </c:pt>
                </c:lvl>
                <c:lvl>
                  <c:pt idx="0">
                    <c:v>&lt;08/01/2024</c:v>
                  </c:pt>
                  <c:pt idx="1">
                    <c:v>Thg1</c:v>
                  </c:pt>
                  <c:pt idx="19">
                    <c:v>Thg2</c:v>
                  </c:pt>
                  <c:pt idx="35">
                    <c:v>Thg3</c:v>
                  </c:pt>
                  <c:pt idx="56">
                    <c:v>Thg4</c:v>
                  </c:pt>
                </c:lvl>
              </c:multiLvlStrCache>
            </c:multiLvlStrRef>
          </c:cat>
          <c:val>
            <c:numRef>
              <c:f>Sheet24!$D$5:$D$84</c:f>
              <c:numCache>
                <c:formatCode>General</c:formatCode>
                <c:ptCount val="74"/>
                <c:pt idx="2">
                  <c:v>-9.0415913200723331E-3</c:v>
                </c:pt>
                <c:pt idx="3">
                  <c:v>-1.824817518248175E-2</c:v>
                </c:pt>
                <c:pt idx="4">
                  <c:v>1.1152416356877323E-2</c:v>
                </c:pt>
                <c:pt idx="5">
                  <c:v>-1.2867647058823529E-2</c:v>
                </c:pt>
                <c:pt idx="6">
                  <c:v>-5.5865921787709499E-3</c:v>
                </c:pt>
                <c:pt idx="7">
                  <c:v>9.3632958801498131E-3</c:v>
                </c:pt>
                <c:pt idx="8">
                  <c:v>1.8552875695732839E-3</c:v>
                </c:pt>
                <c:pt idx="9">
                  <c:v>6.851851851851852E-2</c:v>
                </c:pt>
                <c:pt idx="10">
                  <c:v>6.9324090121317156E-2</c:v>
                </c:pt>
                <c:pt idx="11">
                  <c:v>6.9692058346839544E-2</c:v>
                </c:pt>
                <c:pt idx="12">
                  <c:v>6.9696969696969702E-2</c:v>
                </c:pt>
                <c:pt idx="13">
                  <c:v>4.1076487252124649E-2</c:v>
                </c:pt>
                <c:pt idx="14">
                  <c:v>-8.1632653061224497E-3</c:v>
                </c:pt>
                <c:pt idx="15">
                  <c:v>-9.6021947873799734E-3</c:v>
                </c:pt>
                <c:pt idx="16">
                  <c:v>-2.4930747922437674E-2</c:v>
                </c:pt>
                <c:pt idx="17">
                  <c:v>-3.125E-2</c:v>
                </c:pt>
                <c:pt idx="18">
                  <c:v>1.4662756598240469E-3</c:v>
                </c:pt>
                <c:pt idx="19">
                  <c:v>3.6603221083455345E-2</c:v>
                </c:pt>
                <c:pt idx="20">
                  <c:v>-1.2711864406779662E-2</c:v>
                </c:pt>
                <c:pt idx="21">
                  <c:v>-8.5836909871244635E-3</c:v>
                </c:pt>
                <c:pt idx="22">
                  <c:v>1.7316017316017316E-2</c:v>
                </c:pt>
                <c:pt idx="23">
                  <c:v>3.2624113475177303E-2</c:v>
                </c:pt>
                <c:pt idx="24">
                  <c:v>6.8681318681318687E-2</c:v>
                </c:pt>
                <c:pt idx="25">
                  <c:v>2.5706940874035988E-3</c:v>
                </c:pt>
                <c:pt idx="26">
                  <c:v>-2.9487179487179487E-2</c:v>
                </c:pt>
                <c:pt idx="27">
                  <c:v>6.6050198150594455E-3</c:v>
                </c:pt>
                <c:pt idx="28">
                  <c:v>-5.2493438320209973E-3</c:v>
                </c:pt>
                <c:pt idx="29">
                  <c:v>-1.4511873350923483E-2</c:v>
                </c:pt>
                <c:pt idx="30">
                  <c:v>-3.3467202141900937E-2</c:v>
                </c:pt>
                <c:pt idx="31">
                  <c:v>2.9085872576177285E-2</c:v>
                </c:pt>
                <c:pt idx="32">
                  <c:v>1.7496635262449527E-2</c:v>
                </c:pt>
                <c:pt idx="33">
                  <c:v>-7.9365079365079361E-3</c:v>
                </c:pt>
                <c:pt idx="34">
                  <c:v>0</c:v>
                </c:pt>
                <c:pt idx="35">
                  <c:v>2.4E-2</c:v>
                </c:pt>
                <c:pt idx="36">
                  <c:v>3.90625E-2</c:v>
                </c:pt>
                <c:pt idx="37">
                  <c:v>-3.7593984962406013E-3</c:v>
                </c:pt>
                <c:pt idx="38">
                  <c:v>-2.5157232704402517E-2</c:v>
                </c:pt>
                <c:pt idx="39">
                  <c:v>3.2258064516129031E-2</c:v>
                </c:pt>
                <c:pt idx="40">
                  <c:v>-0.01</c:v>
                </c:pt>
                <c:pt idx="41">
                  <c:v>-5.1767676767676768E-2</c:v>
                </c:pt>
                <c:pt idx="42">
                  <c:v>1.4647137150466045E-2</c:v>
                </c:pt>
                <c:pt idx="43">
                  <c:v>3.6745406824146981E-2</c:v>
                </c:pt>
                <c:pt idx="44">
                  <c:v>2.1518987341772152E-2</c:v>
                </c:pt>
                <c:pt idx="45">
                  <c:v>1.1152416356877323E-2</c:v>
                </c:pt>
                <c:pt idx="46">
                  <c:v>-2.6960784313725492E-2</c:v>
                </c:pt>
                <c:pt idx="47">
                  <c:v>-1.5113350125944584E-2</c:v>
                </c:pt>
                <c:pt idx="48">
                  <c:v>2.4296675191815855E-2</c:v>
                </c:pt>
                <c:pt idx="49">
                  <c:v>1.2484394506866416E-2</c:v>
                </c:pt>
                <c:pt idx="50">
                  <c:v>2.5893958076448828E-2</c:v>
                </c:pt>
                <c:pt idx="51">
                  <c:v>6.9711538461538464E-2</c:v>
                </c:pt>
                <c:pt idx="52">
                  <c:v>0</c:v>
                </c:pt>
                <c:pt idx="53">
                  <c:v>-1.3483146067415731E-2</c:v>
                </c:pt>
                <c:pt idx="54">
                  <c:v>2.2779043280182231E-3</c:v>
                </c:pt>
                <c:pt idx="55">
                  <c:v>-1.4772727272727272E-2</c:v>
                </c:pt>
                <c:pt idx="56">
                  <c:v>-4.61361014994233E-3</c:v>
                </c:pt>
                <c:pt idx="57">
                  <c:v>-2.3174971031286211E-3</c:v>
                </c:pt>
                <c:pt idx="58">
                  <c:v>-3.6004645760743324E-2</c:v>
                </c:pt>
                <c:pt idx="59">
                  <c:v>-2.5301204819277109E-2</c:v>
                </c:pt>
                <c:pt idx="60">
                  <c:v>-3.9555006180469712E-2</c:v>
                </c:pt>
                <c:pt idx="61">
                  <c:v>2.5740025740025738E-2</c:v>
                </c:pt>
                <c:pt idx="62">
                  <c:v>-2.509410288582183E-3</c:v>
                </c:pt>
                <c:pt idx="63">
                  <c:v>-5.0314465408805029E-3</c:v>
                </c:pt>
                <c:pt idx="64">
                  <c:v>-7.5853350189633373E-3</c:v>
                </c:pt>
                <c:pt idx="65">
                  <c:v>1.1464968152866241E-2</c:v>
                </c:pt>
                <c:pt idx="66">
                  <c:v>-6.9269521410579349E-2</c:v>
                </c:pt>
                <c:pt idx="67">
                  <c:v>-3.9242219215155617E-2</c:v>
                </c:pt>
                <c:pt idx="68">
                  <c:v>-1.4084507042253521E-2</c:v>
                </c:pt>
                <c:pt idx="69">
                  <c:v>-4.1428571428571426E-2</c:v>
                </c:pt>
                <c:pt idx="70">
                  <c:v>6.8554396423248884E-2</c:v>
                </c:pt>
                <c:pt idx="71">
                  <c:v>4.6025104602510462E-2</c:v>
                </c:pt>
                <c:pt idx="72">
                  <c:v>2.1333333333333333E-2</c:v>
                </c:pt>
                <c:pt idx="73">
                  <c:v>2.4804177545691905E-2</c:v>
                </c:pt>
              </c:numCache>
            </c:numRef>
          </c:val>
          <c:smooth val="0"/>
          <c:extLst>
            <c:ext xmlns:c16="http://schemas.microsoft.com/office/drawing/2014/chart" uri="{C3380CC4-5D6E-409C-BE32-E72D297353CC}">
              <c16:uniqueId val="{00000001-6608-49D2-B45C-91DEDDBFAEB3}"/>
            </c:ext>
          </c:extLst>
        </c:ser>
        <c:ser>
          <c:idx val="3"/>
          <c:order val="3"/>
          <c:tx>
            <c:strRef>
              <c:f>Sheet24!$E$3:$E$4</c:f>
              <c:strCache>
                <c:ptCount val="1"/>
                <c:pt idx="0">
                  <c:v>(blank)</c:v>
                </c:pt>
              </c:strCache>
            </c:strRef>
          </c:tx>
          <c:spPr>
            <a:ln w="28575" cap="rnd">
              <a:solidFill>
                <a:schemeClr val="accent4"/>
              </a:solidFill>
              <a:round/>
            </a:ln>
            <a:effectLst/>
          </c:spPr>
          <c:marker>
            <c:symbol val="none"/>
          </c:marker>
          <c:cat>
            <c:multiLvlStrRef>
              <c:f>Sheet24!$A$5:$A$84</c:f>
              <c:multiLvlStrCache>
                <c:ptCount val="74"/>
                <c:lvl>
                  <c:pt idx="0">
                    <c:v>(blank)</c:v>
                  </c:pt>
                  <c:pt idx="1">
                    <c:v>08-Thg1</c:v>
                  </c:pt>
                  <c:pt idx="2">
                    <c:v>09-Thg1</c:v>
                  </c:pt>
                  <c:pt idx="3">
                    <c:v>10-Thg1</c:v>
                  </c:pt>
                  <c:pt idx="4">
                    <c:v>11-Thg1</c:v>
                  </c:pt>
                  <c:pt idx="5">
                    <c:v>12-Thg1</c:v>
                  </c:pt>
                  <c:pt idx="6">
                    <c:v>15-Thg1</c:v>
                  </c:pt>
                  <c:pt idx="7">
                    <c:v>16-Thg1</c:v>
                  </c:pt>
                  <c:pt idx="8">
                    <c:v>17-Thg1</c:v>
                  </c:pt>
                  <c:pt idx="9">
                    <c:v>18-Thg1</c:v>
                  </c:pt>
                  <c:pt idx="10">
                    <c:v>19-Thg1</c:v>
                  </c:pt>
                  <c:pt idx="11">
                    <c:v>22-Thg1</c:v>
                  </c:pt>
                  <c:pt idx="12">
                    <c:v>23-Thg1</c:v>
                  </c:pt>
                  <c:pt idx="13">
                    <c:v>24-Thg1</c:v>
                  </c:pt>
                  <c:pt idx="14">
                    <c:v>25-Thg1</c:v>
                  </c:pt>
                  <c:pt idx="15">
                    <c:v>26-Thg1</c:v>
                  </c:pt>
                  <c:pt idx="16">
                    <c:v>29-Thg1</c:v>
                  </c:pt>
                  <c:pt idx="17">
                    <c:v>30-Thg1</c:v>
                  </c:pt>
                  <c:pt idx="18">
                    <c:v>31-Thg1</c:v>
                  </c:pt>
                  <c:pt idx="19">
                    <c:v>01-Thg2</c:v>
                  </c:pt>
                  <c:pt idx="20">
                    <c:v>02-Thg2</c:v>
                  </c:pt>
                  <c:pt idx="21">
                    <c:v>05-Thg2</c:v>
                  </c:pt>
                  <c:pt idx="22">
                    <c:v>06-Thg2</c:v>
                  </c:pt>
                  <c:pt idx="23">
                    <c:v>07-Thg2</c:v>
                  </c:pt>
                  <c:pt idx="24">
                    <c:v>15-Thg2</c:v>
                  </c:pt>
                  <c:pt idx="25">
                    <c:v>16-Thg2</c:v>
                  </c:pt>
                  <c:pt idx="26">
                    <c:v>19-Thg2</c:v>
                  </c:pt>
                  <c:pt idx="27">
                    <c:v>20-Thg2</c:v>
                  </c:pt>
                  <c:pt idx="28">
                    <c:v>21-Thg2</c:v>
                  </c:pt>
                  <c:pt idx="29">
                    <c:v>22-Thg2</c:v>
                  </c:pt>
                  <c:pt idx="30">
                    <c:v>23-Thg2</c:v>
                  </c:pt>
                  <c:pt idx="31">
                    <c:v>26-Thg2</c:v>
                  </c:pt>
                  <c:pt idx="32">
                    <c:v>27-Thg2</c:v>
                  </c:pt>
                  <c:pt idx="33">
                    <c:v>28-Thg2</c:v>
                  </c:pt>
                  <c:pt idx="34">
                    <c:v>29-Thg2</c:v>
                  </c:pt>
                  <c:pt idx="35">
                    <c:v>01-Thg3</c:v>
                  </c:pt>
                  <c:pt idx="36">
                    <c:v>04-Thg3</c:v>
                  </c:pt>
                  <c:pt idx="37">
                    <c:v>05-Thg3</c:v>
                  </c:pt>
                  <c:pt idx="38">
                    <c:v>06-Thg3</c:v>
                  </c:pt>
                  <c:pt idx="39">
                    <c:v>07-Thg3</c:v>
                  </c:pt>
                  <c:pt idx="40">
                    <c:v>08-Thg3</c:v>
                  </c:pt>
                  <c:pt idx="41">
                    <c:v>11-Thg3</c:v>
                  </c:pt>
                  <c:pt idx="42">
                    <c:v>12-Thg3</c:v>
                  </c:pt>
                  <c:pt idx="43">
                    <c:v>13-Thg3</c:v>
                  </c:pt>
                  <c:pt idx="44">
                    <c:v>14-Thg3</c:v>
                  </c:pt>
                  <c:pt idx="45">
                    <c:v>15-Thg3</c:v>
                  </c:pt>
                  <c:pt idx="46">
                    <c:v>18-Thg3</c:v>
                  </c:pt>
                  <c:pt idx="47">
                    <c:v>19-Thg3</c:v>
                  </c:pt>
                  <c:pt idx="48">
                    <c:v>20-Thg3</c:v>
                  </c:pt>
                  <c:pt idx="49">
                    <c:v>21-Thg3</c:v>
                  </c:pt>
                  <c:pt idx="50">
                    <c:v>22-Thg3</c:v>
                  </c:pt>
                  <c:pt idx="51">
                    <c:v>25-Thg3</c:v>
                  </c:pt>
                  <c:pt idx="52">
                    <c:v>26-Thg3</c:v>
                  </c:pt>
                  <c:pt idx="53">
                    <c:v>27-Thg3</c:v>
                  </c:pt>
                  <c:pt idx="54">
                    <c:v>28-Thg3</c:v>
                  </c:pt>
                  <c:pt idx="55">
                    <c:v>29-Thg3</c:v>
                  </c:pt>
                  <c:pt idx="56">
                    <c:v>01-Thg4</c:v>
                  </c:pt>
                  <c:pt idx="57">
                    <c:v>02-Thg4</c:v>
                  </c:pt>
                  <c:pt idx="58">
                    <c:v>03-Thg4</c:v>
                  </c:pt>
                  <c:pt idx="59">
                    <c:v>04-Thg4</c:v>
                  </c:pt>
                  <c:pt idx="60">
                    <c:v>05-Thg4</c:v>
                  </c:pt>
                  <c:pt idx="61">
                    <c:v>08-Thg4</c:v>
                  </c:pt>
                  <c:pt idx="62">
                    <c:v>09-Thg4</c:v>
                  </c:pt>
                  <c:pt idx="63">
                    <c:v>10-Thg4</c:v>
                  </c:pt>
                  <c:pt idx="64">
                    <c:v>11-Thg4</c:v>
                  </c:pt>
                  <c:pt idx="65">
                    <c:v>12-Thg4</c:v>
                  </c:pt>
                  <c:pt idx="66">
                    <c:v>15-Thg4</c:v>
                  </c:pt>
                  <c:pt idx="67">
                    <c:v>16-Thg4</c:v>
                  </c:pt>
                  <c:pt idx="68">
                    <c:v>17-Thg4</c:v>
                  </c:pt>
                  <c:pt idx="69">
                    <c:v>19-Thg4</c:v>
                  </c:pt>
                  <c:pt idx="70">
                    <c:v>22-Thg4</c:v>
                  </c:pt>
                  <c:pt idx="71">
                    <c:v>23-Thg4</c:v>
                  </c:pt>
                  <c:pt idx="72">
                    <c:v>24-Thg4</c:v>
                  </c:pt>
                  <c:pt idx="73">
                    <c:v>25-Thg4</c:v>
                  </c:pt>
                </c:lvl>
                <c:lvl>
                  <c:pt idx="0">
                    <c:v>&lt;08/01/2024</c:v>
                  </c:pt>
                  <c:pt idx="1">
                    <c:v>Thg1</c:v>
                  </c:pt>
                  <c:pt idx="19">
                    <c:v>Thg2</c:v>
                  </c:pt>
                  <c:pt idx="35">
                    <c:v>Thg3</c:v>
                  </c:pt>
                  <c:pt idx="56">
                    <c:v>Thg4</c:v>
                  </c:pt>
                </c:lvl>
              </c:multiLvlStrCache>
            </c:multiLvlStrRef>
          </c:cat>
          <c:val>
            <c:numRef>
              <c:f>Sheet24!$E$5:$E$84</c:f>
              <c:numCache>
                <c:formatCode>General</c:formatCode>
                <c:ptCount val="74"/>
              </c:numCache>
            </c:numRef>
          </c:val>
          <c:smooth val="0"/>
          <c:extLst>
            <c:ext xmlns:c16="http://schemas.microsoft.com/office/drawing/2014/chart" uri="{C3380CC4-5D6E-409C-BE32-E72D297353CC}">
              <c16:uniqueId val="{00000002-6608-49D2-B45C-91DEDDBFAEB3}"/>
            </c:ext>
          </c:extLst>
        </c:ser>
        <c:dLbls>
          <c:showLegendKey val="0"/>
          <c:showVal val="0"/>
          <c:showCatName val="0"/>
          <c:showSerName val="0"/>
          <c:showPercent val="0"/>
          <c:showBubbleSize val="0"/>
        </c:dLbls>
        <c:smooth val="0"/>
        <c:axId val="685002712"/>
        <c:axId val="685003696"/>
      </c:lineChart>
      <c:catAx>
        <c:axId val="685002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003696"/>
        <c:crosses val="autoZero"/>
        <c:auto val="1"/>
        <c:lblAlgn val="ctr"/>
        <c:lblOffset val="100"/>
        <c:noMultiLvlLbl val="0"/>
      </c:catAx>
      <c:valAx>
        <c:axId val="6850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0027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[TAP FUND.xlsx]Sheet25!PivotTable28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b="1">
                <a:latin typeface="+mj-lt"/>
              </a:rPr>
              <a:t>LSSL CỦA DMDT SO VỚI VN-INDEX</a:t>
            </a:r>
            <a:endParaRPr lang="en-US" b="1">
              <a:latin typeface="+mj-lt"/>
            </a:endParaRPr>
          </a:p>
        </c:rich>
      </c:tx>
      <c:layout>
        <c:manualLayout>
          <c:xMode val="edge"/>
          <c:yMode val="edge"/>
          <c:x val="0.3174709064047278"/>
          <c:y val="2.42144600366076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pivotFmt>
      <c:pivotFmt>
        <c:idx val="1"/>
        <c:spPr>
          <a:solidFill>
            <a:schemeClr val="accent1"/>
          </a:solidFill>
          <a:ln w="28575" cap="rnd">
            <a:solidFill>
              <a:schemeClr val="accent1"/>
            </a:solidFill>
            <a:round/>
          </a:ln>
          <a:effectLst/>
        </c:spPr>
      </c:pivotFmt>
      <c:pivotFmt>
        <c:idx val="2"/>
        <c:spPr>
          <a:solidFill>
            <a:schemeClr val="accent1"/>
          </a:solidFill>
          <a:ln w="28575" cap="rnd">
            <a:solidFill>
              <a:schemeClr val="accent1"/>
            </a:solidFill>
            <a:round/>
          </a:ln>
          <a:effectLst/>
        </c:spPr>
      </c:pivotFmt>
      <c:pivotFmt>
        <c:idx val="3"/>
        <c:spPr>
          <a:solidFill>
            <a:schemeClr val="accent1"/>
          </a:solidFill>
          <a:ln w="28575" cap="rnd">
            <a:solidFill>
              <a:schemeClr val="accent1"/>
            </a:solidFill>
            <a:round/>
          </a:ln>
          <a:effectLst/>
        </c:spPr>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s>
    <c:plotArea>
      <c:layout>
        <c:manualLayout>
          <c:layoutTarget val="inner"/>
          <c:xMode val="edge"/>
          <c:yMode val="edge"/>
          <c:x val="8.8024697159692383E-2"/>
          <c:y val="0.11820060939370869"/>
          <c:w val="0.68278910613348132"/>
          <c:h val="0.75756362898931939"/>
        </c:manualLayout>
      </c:layout>
      <c:lineChart>
        <c:grouping val="standard"/>
        <c:varyColors val="0"/>
        <c:ser>
          <c:idx val="0"/>
          <c:order val="0"/>
          <c:tx>
            <c:strRef>
              <c:f>Sheet25!$B$3</c:f>
              <c:strCache>
                <c:ptCount val="1"/>
                <c:pt idx="0">
                  <c:v>Sum of LSSL VN-INDEX</c:v>
                </c:pt>
              </c:strCache>
            </c:strRef>
          </c:tx>
          <c:spPr>
            <a:ln w="28575" cap="rnd">
              <a:solidFill>
                <a:schemeClr val="accent1"/>
              </a:solidFill>
              <a:round/>
            </a:ln>
            <a:effectLst/>
          </c:spPr>
          <c:marker>
            <c:symbol val="none"/>
          </c:marker>
          <c:cat>
            <c:multiLvlStrRef>
              <c:f>Sheet25!$A$4:$A$82</c:f>
              <c:multiLvlStrCache>
                <c:ptCount val="74"/>
                <c:lvl>
                  <c:pt idx="1">
                    <c:v>08-Thg1</c:v>
                  </c:pt>
                  <c:pt idx="2">
                    <c:v>09-Thg1</c:v>
                  </c:pt>
                  <c:pt idx="3">
                    <c:v>10-Thg1</c:v>
                  </c:pt>
                  <c:pt idx="4">
                    <c:v>11-Thg1</c:v>
                  </c:pt>
                  <c:pt idx="5">
                    <c:v>12-Thg1</c:v>
                  </c:pt>
                  <c:pt idx="6">
                    <c:v>15-Thg1</c:v>
                  </c:pt>
                  <c:pt idx="7">
                    <c:v>16-Thg1</c:v>
                  </c:pt>
                  <c:pt idx="8">
                    <c:v>17-Thg1</c:v>
                  </c:pt>
                  <c:pt idx="9">
                    <c:v>18-Thg1</c:v>
                  </c:pt>
                  <c:pt idx="10">
                    <c:v>19-Thg1</c:v>
                  </c:pt>
                  <c:pt idx="11">
                    <c:v>22-Thg1</c:v>
                  </c:pt>
                  <c:pt idx="12">
                    <c:v>23-Thg1</c:v>
                  </c:pt>
                  <c:pt idx="13">
                    <c:v>24-Thg1</c:v>
                  </c:pt>
                  <c:pt idx="14">
                    <c:v>25-Thg1</c:v>
                  </c:pt>
                  <c:pt idx="15">
                    <c:v>26-Thg1</c:v>
                  </c:pt>
                  <c:pt idx="16">
                    <c:v>29-Thg1</c:v>
                  </c:pt>
                  <c:pt idx="17">
                    <c:v>30-Thg1</c:v>
                  </c:pt>
                  <c:pt idx="18">
                    <c:v>31-Thg1</c:v>
                  </c:pt>
                  <c:pt idx="19">
                    <c:v>01-Thg2</c:v>
                  </c:pt>
                  <c:pt idx="20">
                    <c:v>02-Thg2</c:v>
                  </c:pt>
                  <c:pt idx="21">
                    <c:v>05-Thg2</c:v>
                  </c:pt>
                  <c:pt idx="22">
                    <c:v>06-Thg2</c:v>
                  </c:pt>
                  <c:pt idx="23">
                    <c:v>07-Thg2</c:v>
                  </c:pt>
                  <c:pt idx="24">
                    <c:v>15-Thg2</c:v>
                  </c:pt>
                  <c:pt idx="25">
                    <c:v>16-Thg2</c:v>
                  </c:pt>
                  <c:pt idx="26">
                    <c:v>19-Thg2</c:v>
                  </c:pt>
                  <c:pt idx="27">
                    <c:v>20-Thg2</c:v>
                  </c:pt>
                  <c:pt idx="28">
                    <c:v>21-Thg2</c:v>
                  </c:pt>
                  <c:pt idx="29">
                    <c:v>22-Thg2</c:v>
                  </c:pt>
                  <c:pt idx="30">
                    <c:v>23-Thg2</c:v>
                  </c:pt>
                  <c:pt idx="31">
                    <c:v>26-Thg2</c:v>
                  </c:pt>
                  <c:pt idx="32">
                    <c:v>27-Thg2</c:v>
                  </c:pt>
                  <c:pt idx="33">
                    <c:v>28-Thg2</c:v>
                  </c:pt>
                  <c:pt idx="34">
                    <c:v>29-Thg2</c:v>
                  </c:pt>
                  <c:pt idx="35">
                    <c:v>01-Thg3</c:v>
                  </c:pt>
                  <c:pt idx="36">
                    <c:v>04-Thg3</c:v>
                  </c:pt>
                  <c:pt idx="37">
                    <c:v>05-Thg3</c:v>
                  </c:pt>
                  <c:pt idx="38">
                    <c:v>06-Thg3</c:v>
                  </c:pt>
                  <c:pt idx="39">
                    <c:v>07-Thg3</c:v>
                  </c:pt>
                  <c:pt idx="40">
                    <c:v>08-Thg3</c:v>
                  </c:pt>
                  <c:pt idx="41">
                    <c:v>11-Thg3</c:v>
                  </c:pt>
                  <c:pt idx="42">
                    <c:v>12-Thg3</c:v>
                  </c:pt>
                  <c:pt idx="43">
                    <c:v>13-Thg3</c:v>
                  </c:pt>
                  <c:pt idx="44">
                    <c:v>14-Thg3</c:v>
                  </c:pt>
                  <c:pt idx="45">
                    <c:v>15-Thg3</c:v>
                  </c:pt>
                  <c:pt idx="46">
                    <c:v>18-Thg3</c:v>
                  </c:pt>
                  <c:pt idx="47">
                    <c:v>19-Thg3</c:v>
                  </c:pt>
                  <c:pt idx="48">
                    <c:v>20-Thg3</c:v>
                  </c:pt>
                  <c:pt idx="49">
                    <c:v>21-Thg3</c:v>
                  </c:pt>
                  <c:pt idx="50">
                    <c:v>22-Thg3</c:v>
                  </c:pt>
                  <c:pt idx="51">
                    <c:v>25-Thg3</c:v>
                  </c:pt>
                  <c:pt idx="52">
                    <c:v>26-Thg3</c:v>
                  </c:pt>
                  <c:pt idx="53">
                    <c:v>27-Thg3</c:v>
                  </c:pt>
                  <c:pt idx="54">
                    <c:v>28-Thg3</c:v>
                  </c:pt>
                  <c:pt idx="55">
                    <c:v>29-Thg3</c:v>
                  </c:pt>
                  <c:pt idx="56">
                    <c:v>01-Thg4</c:v>
                  </c:pt>
                  <c:pt idx="57">
                    <c:v>02-Thg4</c:v>
                  </c:pt>
                  <c:pt idx="58">
                    <c:v>03-Thg4</c:v>
                  </c:pt>
                  <c:pt idx="59">
                    <c:v>04-Thg4</c:v>
                  </c:pt>
                  <c:pt idx="60">
                    <c:v>05-Thg4</c:v>
                  </c:pt>
                  <c:pt idx="61">
                    <c:v>08-Thg4</c:v>
                  </c:pt>
                  <c:pt idx="62">
                    <c:v>09-Thg4</c:v>
                  </c:pt>
                  <c:pt idx="63">
                    <c:v>10-Thg4</c:v>
                  </c:pt>
                  <c:pt idx="64">
                    <c:v>11-Thg4</c:v>
                  </c:pt>
                  <c:pt idx="65">
                    <c:v>12-Thg4</c:v>
                  </c:pt>
                  <c:pt idx="66">
                    <c:v>15-Thg4</c:v>
                  </c:pt>
                  <c:pt idx="67">
                    <c:v>16-Thg4</c:v>
                  </c:pt>
                  <c:pt idx="68">
                    <c:v>17-Thg4</c:v>
                  </c:pt>
                  <c:pt idx="69">
                    <c:v>19-Thg4</c:v>
                  </c:pt>
                  <c:pt idx="70">
                    <c:v>22-Thg4</c:v>
                  </c:pt>
                  <c:pt idx="71">
                    <c:v>23-Thg4</c:v>
                  </c:pt>
                  <c:pt idx="72">
                    <c:v>24-Thg4</c:v>
                  </c:pt>
                  <c:pt idx="73">
                    <c:v>25-Thg4</c:v>
                  </c:pt>
                </c:lvl>
                <c:lvl>
                  <c:pt idx="0">
                    <c:v>&lt;08/01/2024</c:v>
                  </c:pt>
                  <c:pt idx="1">
                    <c:v>Thg1</c:v>
                  </c:pt>
                  <c:pt idx="19">
                    <c:v>Thg2</c:v>
                  </c:pt>
                  <c:pt idx="35">
                    <c:v>Thg3</c:v>
                  </c:pt>
                  <c:pt idx="56">
                    <c:v>Thg4</c:v>
                  </c:pt>
                </c:lvl>
              </c:multiLvlStrCache>
            </c:multiLvlStrRef>
          </c:cat>
          <c:val>
            <c:numRef>
              <c:f>Sheet25!$B$4:$B$82</c:f>
              <c:numCache>
                <c:formatCode>General</c:formatCode>
                <c:ptCount val="74"/>
                <c:pt idx="2">
                  <c:v>-4.1372533809120992E-3</c:v>
                </c:pt>
                <c:pt idx="3">
                  <c:v>7.6385951889798263E-3</c:v>
                </c:pt>
                <c:pt idx="4">
                  <c:v>1.7562890645179598E-3</c:v>
                </c:pt>
                <c:pt idx="5">
                  <c:v>-1.9411126981122288E-2</c:v>
                </c:pt>
                <c:pt idx="6">
                  <c:v>-1.5068849051705759E-3</c:v>
                </c:pt>
                <c:pt idx="7">
                  <c:v>2.3394447717741657E-2</c:v>
                </c:pt>
                <c:pt idx="8">
                  <c:v>-1.5217690350090745E-3</c:v>
                </c:pt>
                <c:pt idx="9">
                  <c:v>1.6851178034115177E-2</c:v>
                </c:pt>
                <c:pt idx="10">
                  <c:v>3.192308350298545E-2</c:v>
                </c:pt>
                <c:pt idx="11">
                  <c:v>3.4532374100716889E-3</c:v>
                </c:pt>
                <c:pt idx="12">
                  <c:v>-1.3594170062390901E-2</c:v>
                </c:pt>
                <c:pt idx="13">
                  <c:v>-1.1541401273885281E-2</c:v>
                </c:pt>
                <c:pt idx="14">
                  <c:v>-6.6497864395512318E-3</c:v>
                </c:pt>
                <c:pt idx="15">
                  <c:v>1.3585447337167347E-2</c:v>
                </c:pt>
                <c:pt idx="16">
                  <c:v>5.1034729133128704E-5</c:v>
                </c:pt>
                <c:pt idx="17">
                  <c:v>1.0104704471416877E-2</c:v>
                </c:pt>
                <c:pt idx="18">
                  <c:v>-3.9011571228754656E-2</c:v>
                </c:pt>
                <c:pt idx="19">
                  <c:v>2.2442476659996144E-2</c:v>
                </c:pt>
                <c:pt idx="20">
                  <c:v>-1.2020255409115632E-3</c:v>
                </c:pt>
                <c:pt idx="21">
                  <c:v>3.4565690162466398E-2</c:v>
                </c:pt>
                <c:pt idx="22">
                  <c:v>6.1211068580006222E-3</c:v>
                </c:pt>
                <c:pt idx="23">
                  <c:v>2.536853796445869E-2</c:v>
                </c:pt>
                <c:pt idx="24">
                  <c:v>9.9371730369703561E-3</c:v>
                </c:pt>
                <c:pt idx="25">
                  <c:v>1.7962577962578073E-2</c:v>
                </c:pt>
                <c:pt idx="26">
                  <c:v>3.7868893113995161E-2</c:v>
                </c:pt>
                <c:pt idx="27">
                  <c:v>1.2465611402728029E-2</c:v>
                </c:pt>
                <c:pt idx="28">
                  <c:v>-4.8778108384912468E-5</c:v>
                </c:pt>
                <c:pt idx="29">
                  <c:v>-6.6583200546324146E-3</c:v>
                </c:pt>
                <c:pt idx="30">
                  <c:v>-3.7423307884723367E-2</c:v>
                </c:pt>
                <c:pt idx="31">
                  <c:v>0.138267326732673</c:v>
                </c:pt>
                <c:pt idx="32">
                  <c:v>-0.10337892196299235</c:v>
                </c:pt>
                <c:pt idx="33">
                  <c:v>0.14223514707924542</c:v>
                </c:pt>
                <c:pt idx="34">
                  <c:v>-0.1047020378877095</c:v>
                </c:pt>
                <c:pt idx="35">
                  <c:v>0.11062175747094827</c:v>
                </c:pt>
                <c:pt idx="36">
                  <c:v>-6.6729535730151349E-2</c:v>
                </c:pt>
                <c:pt idx="37">
                  <c:v>8.5201865210633554E-2</c:v>
                </c:pt>
                <c:pt idx="38">
                  <c:v>-8.7080872436404333E-2</c:v>
                </c:pt>
                <c:pt idx="39">
                  <c:v>7.509998164009779E-2</c:v>
                </c:pt>
                <c:pt idx="40">
                  <c:v>-6.029951171646835E-2</c:v>
                </c:pt>
                <c:pt idx="41">
                  <c:v>7.4625679499001236E-3</c:v>
                </c:pt>
                <c:pt idx="42">
                  <c:v>2.0381953528194486E-2</c:v>
                </c:pt>
                <c:pt idx="43">
                  <c:v>-1.7126253956755225E-2</c:v>
                </c:pt>
                <c:pt idx="44">
                  <c:v>1.3613361526217048E-2</c:v>
                </c:pt>
                <c:pt idx="45">
                  <c:v>-4.9926682749160699E-2</c:v>
                </c:pt>
                <c:pt idx="46">
                  <c:v>3.7206878582595172E-2</c:v>
                </c:pt>
                <c:pt idx="47">
                  <c:v>-6.4926117736494343E-2</c:v>
                </c:pt>
                <c:pt idx="48">
                  <c:v>2.3092052545953406E-2</c:v>
                </c:pt>
                <c:pt idx="49">
                  <c:v>6.1469879518072271E-2</c:v>
                </c:pt>
                <c:pt idx="50">
                  <c:v>-1.4757853145587203E-2</c:v>
                </c:pt>
                <c:pt idx="51">
                  <c:v>-1.1390062170756447E-3</c:v>
                </c:pt>
                <c:pt idx="52">
                  <c:v>-4.7998860561173688E-2</c:v>
                </c:pt>
                <c:pt idx="53">
                  <c:v>-2.6536717166841385E-3</c:v>
                </c:pt>
                <c:pt idx="54">
                  <c:v>4.2544629203354369E-2</c:v>
                </c:pt>
                <c:pt idx="55">
                  <c:v>3.8902291917973814E-2</c:v>
                </c:pt>
                <c:pt idx="56">
                  <c:v>1.2644740759310921E-2</c:v>
                </c:pt>
                <c:pt idx="57">
                  <c:v>-6.5532844437503368E-4</c:v>
                </c:pt>
                <c:pt idx="58">
                  <c:v>1.292215494100751E-2</c:v>
                </c:pt>
                <c:pt idx="59">
                  <c:v>-3.6292578319244012E-2</c:v>
                </c:pt>
                <c:pt idx="60">
                  <c:v>-7.5975052498290022E-3</c:v>
                </c:pt>
                <c:pt idx="61">
                  <c:v>-3.1082199881727026E-2</c:v>
                </c:pt>
                <c:pt idx="62">
                  <c:v>-1.1377488825680597E-2</c:v>
                </c:pt>
                <c:pt idx="63">
                  <c:v>1.9698484424361267E-2</c:v>
                </c:pt>
                <c:pt idx="64">
                  <c:v>-8.5812356979381187E-4</c:v>
                </c:pt>
                <c:pt idx="65">
                  <c:v>4.3872198378635818E-2</c:v>
                </c:pt>
                <c:pt idx="66">
                  <c:v>-0.14097603007989976</c:v>
                </c:pt>
                <c:pt idx="67">
                  <c:v>-2.2932574941842568E-3</c:v>
                </c:pt>
                <c:pt idx="68">
                  <c:v>-5.5943998420637187E-2</c:v>
                </c:pt>
                <c:pt idx="69">
                  <c:v>-4.566600447607333E-2</c:v>
                </c:pt>
                <c:pt idx="70">
                  <c:v>3.9247563518747378E-2</c:v>
                </c:pt>
                <c:pt idx="71">
                  <c:v>-3.2313353833744861E-2</c:v>
                </c:pt>
                <c:pt idx="72">
                  <c:v>7.1878715814506056E-2</c:v>
                </c:pt>
                <c:pt idx="73">
                  <c:v>-1.5925548062803215E-3</c:v>
                </c:pt>
              </c:numCache>
            </c:numRef>
          </c:val>
          <c:smooth val="0"/>
          <c:extLst>
            <c:ext xmlns:c16="http://schemas.microsoft.com/office/drawing/2014/chart" uri="{C3380CC4-5D6E-409C-BE32-E72D297353CC}">
              <c16:uniqueId val="{00000000-349F-4E35-B731-86CD4DFA358B}"/>
            </c:ext>
          </c:extLst>
        </c:ser>
        <c:ser>
          <c:idx val="1"/>
          <c:order val="1"/>
          <c:tx>
            <c:strRef>
              <c:f>Sheet25!$C$3</c:f>
              <c:strCache>
                <c:ptCount val="1"/>
                <c:pt idx="0">
                  <c:v>Sum of LSSL DM</c:v>
                </c:pt>
              </c:strCache>
            </c:strRef>
          </c:tx>
          <c:spPr>
            <a:ln w="28575" cap="rnd">
              <a:solidFill>
                <a:schemeClr val="accent2"/>
              </a:solidFill>
              <a:round/>
            </a:ln>
            <a:effectLst/>
          </c:spPr>
          <c:marker>
            <c:symbol val="none"/>
          </c:marker>
          <c:cat>
            <c:multiLvlStrRef>
              <c:f>Sheet25!$A$4:$A$82</c:f>
              <c:multiLvlStrCache>
                <c:ptCount val="74"/>
                <c:lvl>
                  <c:pt idx="1">
                    <c:v>08-Thg1</c:v>
                  </c:pt>
                  <c:pt idx="2">
                    <c:v>09-Thg1</c:v>
                  </c:pt>
                  <c:pt idx="3">
                    <c:v>10-Thg1</c:v>
                  </c:pt>
                  <c:pt idx="4">
                    <c:v>11-Thg1</c:v>
                  </c:pt>
                  <c:pt idx="5">
                    <c:v>12-Thg1</c:v>
                  </c:pt>
                  <c:pt idx="6">
                    <c:v>15-Thg1</c:v>
                  </c:pt>
                  <c:pt idx="7">
                    <c:v>16-Thg1</c:v>
                  </c:pt>
                  <c:pt idx="8">
                    <c:v>17-Thg1</c:v>
                  </c:pt>
                  <c:pt idx="9">
                    <c:v>18-Thg1</c:v>
                  </c:pt>
                  <c:pt idx="10">
                    <c:v>19-Thg1</c:v>
                  </c:pt>
                  <c:pt idx="11">
                    <c:v>22-Thg1</c:v>
                  </c:pt>
                  <c:pt idx="12">
                    <c:v>23-Thg1</c:v>
                  </c:pt>
                  <c:pt idx="13">
                    <c:v>24-Thg1</c:v>
                  </c:pt>
                  <c:pt idx="14">
                    <c:v>25-Thg1</c:v>
                  </c:pt>
                  <c:pt idx="15">
                    <c:v>26-Thg1</c:v>
                  </c:pt>
                  <c:pt idx="16">
                    <c:v>29-Thg1</c:v>
                  </c:pt>
                  <c:pt idx="17">
                    <c:v>30-Thg1</c:v>
                  </c:pt>
                  <c:pt idx="18">
                    <c:v>31-Thg1</c:v>
                  </c:pt>
                  <c:pt idx="19">
                    <c:v>01-Thg2</c:v>
                  </c:pt>
                  <c:pt idx="20">
                    <c:v>02-Thg2</c:v>
                  </c:pt>
                  <c:pt idx="21">
                    <c:v>05-Thg2</c:v>
                  </c:pt>
                  <c:pt idx="22">
                    <c:v>06-Thg2</c:v>
                  </c:pt>
                  <c:pt idx="23">
                    <c:v>07-Thg2</c:v>
                  </c:pt>
                  <c:pt idx="24">
                    <c:v>15-Thg2</c:v>
                  </c:pt>
                  <c:pt idx="25">
                    <c:v>16-Thg2</c:v>
                  </c:pt>
                  <c:pt idx="26">
                    <c:v>19-Thg2</c:v>
                  </c:pt>
                  <c:pt idx="27">
                    <c:v>20-Thg2</c:v>
                  </c:pt>
                  <c:pt idx="28">
                    <c:v>21-Thg2</c:v>
                  </c:pt>
                  <c:pt idx="29">
                    <c:v>22-Thg2</c:v>
                  </c:pt>
                  <c:pt idx="30">
                    <c:v>23-Thg2</c:v>
                  </c:pt>
                  <c:pt idx="31">
                    <c:v>26-Thg2</c:v>
                  </c:pt>
                  <c:pt idx="32">
                    <c:v>27-Thg2</c:v>
                  </c:pt>
                  <c:pt idx="33">
                    <c:v>28-Thg2</c:v>
                  </c:pt>
                  <c:pt idx="34">
                    <c:v>29-Thg2</c:v>
                  </c:pt>
                  <c:pt idx="35">
                    <c:v>01-Thg3</c:v>
                  </c:pt>
                  <c:pt idx="36">
                    <c:v>04-Thg3</c:v>
                  </c:pt>
                  <c:pt idx="37">
                    <c:v>05-Thg3</c:v>
                  </c:pt>
                  <c:pt idx="38">
                    <c:v>06-Thg3</c:v>
                  </c:pt>
                  <c:pt idx="39">
                    <c:v>07-Thg3</c:v>
                  </c:pt>
                  <c:pt idx="40">
                    <c:v>08-Thg3</c:v>
                  </c:pt>
                  <c:pt idx="41">
                    <c:v>11-Thg3</c:v>
                  </c:pt>
                  <c:pt idx="42">
                    <c:v>12-Thg3</c:v>
                  </c:pt>
                  <c:pt idx="43">
                    <c:v>13-Thg3</c:v>
                  </c:pt>
                  <c:pt idx="44">
                    <c:v>14-Thg3</c:v>
                  </c:pt>
                  <c:pt idx="45">
                    <c:v>15-Thg3</c:v>
                  </c:pt>
                  <c:pt idx="46">
                    <c:v>18-Thg3</c:v>
                  </c:pt>
                  <c:pt idx="47">
                    <c:v>19-Thg3</c:v>
                  </c:pt>
                  <c:pt idx="48">
                    <c:v>20-Thg3</c:v>
                  </c:pt>
                  <c:pt idx="49">
                    <c:v>21-Thg3</c:v>
                  </c:pt>
                  <c:pt idx="50">
                    <c:v>22-Thg3</c:v>
                  </c:pt>
                  <c:pt idx="51">
                    <c:v>25-Thg3</c:v>
                  </c:pt>
                  <c:pt idx="52">
                    <c:v>26-Thg3</c:v>
                  </c:pt>
                  <c:pt idx="53">
                    <c:v>27-Thg3</c:v>
                  </c:pt>
                  <c:pt idx="54">
                    <c:v>28-Thg3</c:v>
                  </c:pt>
                  <c:pt idx="55">
                    <c:v>29-Thg3</c:v>
                  </c:pt>
                  <c:pt idx="56">
                    <c:v>01-Thg4</c:v>
                  </c:pt>
                  <c:pt idx="57">
                    <c:v>02-Thg4</c:v>
                  </c:pt>
                  <c:pt idx="58">
                    <c:v>03-Thg4</c:v>
                  </c:pt>
                  <c:pt idx="59">
                    <c:v>04-Thg4</c:v>
                  </c:pt>
                  <c:pt idx="60">
                    <c:v>05-Thg4</c:v>
                  </c:pt>
                  <c:pt idx="61">
                    <c:v>08-Thg4</c:v>
                  </c:pt>
                  <c:pt idx="62">
                    <c:v>09-Thg4</c:v>
                  </c:pt>
                  <c:pt idx="63">
                    <c:v>10-Thg4</c:v>
                  </c:pt>
                  <c:pt idx="64">
                    <c:v>11-Thg4</c:v>
                  </c:pt>
                  <c:pt idx="65">
                    <c:v>12-Thg4</c:v>
                  </c:pt>
                  <c:pt idx="66">
                    <c:v>15-Thg4</c:v>
                  </c:pt>
                  <c:pt idx="67">
                    <c:v>16-Thg4</c:v>
                  </c:pt>
                  <c:pt idx="68">
                    <c:v>17-Thg4</c:v>
                  </c:pt>
                  <c:pt idx="69">
                    <c:v>19-Thg4</c:v>
                  </c:pt>
                  <c:pt idx="70">
                    <c:v>22-Thg4</c:v>
                  </c:pt>
                  <c:pt idx="71">
                    <c:v>23-Thg4</c:v>
                  </c:pt>
                  <c:pt idx="72">
                    <c:v>24-Thg4</c:v>
                  </c:pt>
                  <c:pt idx="73">
                    <c:v>25-Thg4</c:v>
                  </c:pt>
                </c:lvl>
                <c:lvl>
                  <c:pt idx="0">
                    <c:v>&lt;08/01/2024</c:v>
                  </c:pt>
                  <c:pt idx="1">
                    <c:v>Thg1</c:v>
                  </c:pt>
                  <c:pt idx="19">
                    <c:v>Thg2</c:v>
                  </c:pt>
                  <c:pt idx="35">
                    <c:v>Thg3</c:v>
                  </c:pt>
                  <c:pt idx="56">
                    <c:v>Thg4</c:v>
                  </c:pt>
                </c:lvl>
              </c:multiLvlStrCache>
            </c:multiLvlStrRef>
          </c:cat>
          <c:val>
            <c:numRef>
              <c:f>Sheet25!$C$4:$C$82</c:f>
              <c:numCache>
                <c:formatCode>General</c:formatCode>
                <c:ptCount val="74"/>
                <c:pt idx="2">
                  <c:v>-3.134541395990597E-2</c:v>
                </c:pt>
                <c:pt idx="3">
                  <c:v>-5.4014285310989368E-2</c:v>
                </c:pt>
                <c:pt idx="4">
                  <c:v>4.5055883811394908E-2</c:v>
                </c:pt>
                <c:pt idx="5">
                  <c:v>-1.7624902994190932E-2</c:v>
                </c:pt>
                <c:pt idx="6">
                  <c:v>8.6183436187405142E-3</c:v>
                </c:pt>
                <c:pt idx="7">
                  <c:v>2.1893881582880449E-2</c:v>
                </c:pt>
                <c:pt idx="8">
                  <c:v>-1.2453133389807945E-2</c:v>
                </c:pt>
                <c:pt idx="9">
                  <c:v>0.12816828595662322</c:v>
                </c:pt>
                <c:pt idx="10">
                  <c:v>0.15505755749648151</c:v>
                </c:pt>
                <c:pt idx="11">
                  <c:v>0.14488399043118677</c:v>
                </c:pt>
                <c:pt idx="12">
                  <c:v>0.13632528013907172</c:v>
                </c:pt>
                <c:pt idx="13">
                  <c:v>8.0010163474262846E-2</c:v>
                </c:pt>
                <c:pt idx="14">
                  <c:v>-1.8827456073088666E-2</c:v>
                </c:pt>
                <c:pt idx="15">
                  <c:v>-2.0180537592604384E-2</c:v>
                </c:pt>
                <c:pt idx="16">
                  <c:v>-3.9024269005826451E-2</c:v>
                </c:pt>
                <c:pt idx="17">
                  <c:v>-5.8457942267955823E-2</c:v>
                </c:pt>
                <c:pt idx="18">
                  <c:v>2.6819592295154208E-3</c:v>
                </c:pt>
                <c:pt idx="19">
                  <c:v>6.3044890385136068E-2</c:v>
                </c:pt>
                <c:pt idx="20">
                  <c:v>-1.8497300397690104E-2</c:v>
                </c:pt>
                <c:pt idx="21">
                  <c:v>4.8684066594281905E-3</c:v>
                </c:pt>
                <c:pt idx="22">
                  <c:v>3.2994717240393448E-2</c:v>
                </c:pt>
                <c:pt idx="23">
                  <c:v>6.6265971689496384E-2</c:v>
                </c:pt>
                <c:pt idx="24">
                  <c:v>0.12692671263731392</c:v>
                </c:pt>
                <c:pt idx="25">
                  <c:v>1.0463834504765856E-2</c:v>
                </c:pt>
                <c:pt idx="26">
                  <c:v>-5.523686178945373E-2</c:v>
                </c:pt>
                <c:pt idx="27">
                  <c:v>5.0958541121050669E-3</c:v>
                </c:pt>
                <c:pt idx="28">
                  <c:v>-2.0577864261795899E-2</c:v>
                </c:pt>
                <c:pt idx="29">
                  <c:v>-2.5228318892492663E-2</c:v>
                </c:pt>
                <c:pt idx="30">
                  <c:v>-6.9663888370952304E-2</c:v>
                </c:pt>
                <c:pt idx="31">
                  <c:v>5.5155334299071254E-2</c:v>
                </c:pt>
                <c:pt idx="32">
                  <c:v>4.3126911758378267E-2</c:v>
                </c:pt>
                <c:pt idx="33">
                  <c:v>-4.818830590554977E-3</c:v>
                </c:pt>
                <c:pt idx="34">
                  <c:v>0</c:v>
                </c:pt>
                <c:pt idx="35">
                  <c:v>4.3898308668708405E-2</c:v>
                </c:pt>
                <c:pt idx="36">
                  <c:v>7.6696822453990218E-2</c:v>
                </c:pt>
                <c:pt idx="37">
                  <c:v>2.8188225617333668E-2</c:v>
                </c:pt>
                <c:pt idx="38">
                  <c:v>-3.9626656517275705E-2</c:v>
                </c:pt>
                <c:pt idx="39">
                  <c:v>2.3453812901339188E-2</c:v>
                </c:pt>
                <c:pt idx="40">
                  <c:v>-1.9563931576007384E-2</c:v>
                </c:pt>
                <c:pt idx="41">
                  <c:v>-0.12148675622542249</c:v>
                </c:pt>
                <c:pt idx="42">
                  <c:v>7.9335362474604165E-3</c:v>
                </c:pt>
                <c:pt idx="43">
                  <c:v>4.6336868686399663E-2</c:v>
                </c:pt>
                <c:pt idx="44">
                  <c:v>9.0113798965229489E-2</c:v>
                </c:pt>
                <c:pt idx="45">
                  <c:v>3.1384515825841619E-2</c:v>
                </c:pt>
                <c:pt idx="46">
                  <c:v>-8.985894240562349E-2</c:v>
                </c:pt>
                <c:pt idx="47">
                  <c:v>-8.1860577813273726E-3</c:v>
                </c:pt>
                <c:pt idx="48">
                  <c:v>3.9037582072033616E-2</c:v>
                </c:pt>
                <c:pt idx="49">
                  <c:v>3.2369972701940981E-2</c:v>
                </c:pt>
                <c:pt idx="50">
                  <c:v>1.4025311081571373E-2</c:v>
                </c:pt>
                <c:pt idx="51">
                  <c:v>1.2414972775553123E-2</c:v>
                </c:pt>
                <c:pt idx="52">
                  <c:v>2.5607873369467061E-2</c:v>
                </c:pt>
                <c:pt idx="53">
                  <c:v>1.8040807395864642E-2</c:v>
                </c:pt>
                <c:pt idx="54">
                  <c:v>0.22700118694819943</c:v>
                </c:pt>
                <c:pt idx="55">
                  <c:v>6.0924303366853096E-2</c:v>
                </c:pt>
                <c:pt idx="56">
                  <c:v>-0.1365910718947112</c:v>
                </c:pt>
                <c:pt idx="57">
                  <c:v>6.9658852105605906E-2</c:v>
                </c:pt>
                <c:pt idx="58">
                  <c:v>-8.84275707544354E-2</c:v>
                </c:pt>
                <c:pt idx="59">
                  <c:v>3.3571824169302773E-2</c:v>
                </c:pt>
                <c:pt idx="60">
                  <c:v>1.7672982999346002E-3</c:v>
                </c:pt>
                <c:pt idx="61">
                  <c:v>5.9892511044482843E-2</c:v>
                </c:pt>
                <c:pt idx="62">
                  <c:v>-2.3912930753726212E-2</c:v>
                </c:pt>
                <c:pt idx="63">
                  <c:v>-7.1012915936345677E-2</c:v>
                </c:pt>
                <c:pt idx="64">
                  <c:v>-4.1085523883526761E-3</c:v>
                </c:pt>
                <c:pt idx="65">
                  <c:v>6.2099330048158595E-3</c:v>
                </c:pt>
                <c:pt idx="66">
                  <c:v>-0.15458399547245705</c:v>
                </c:pt>
                <c:pt idx="67">
                  <c:v>-2.125531872720389E-2</c:v>
                </c:pt>
                <c:pt idx="68">
                  <c:v>-5.679590780643537E-2</c:v>
                </c:pt>
                <c:pt idx="69">
                  <c:v>-4.7524807336585227E-2</c:v>
                </c:pt>
                <c:pt idx="70">
                  <c:v>6.2475962902109973E-2</c:v>
                </c:pt>
                <c:pt idx="71">
                  <c:v>-1.5603474718045053E-4</c:v>
                </c:pt>
                <c:pt idx="72">
                  <c:v>3.689895001426792E-2</c:v>
                </c:pt>
                <c:pt idx="73">
                  <c:v>1.343503782518546E-2</c:v>
                </c:pt>
              </c:numCache>
            </c:numRef>
          </c:val>
          <c:smooth val="0"/>
          <c:extLst>
            <c:ext xmlns:c16="http://schemas.microsoft.com/office/drawing/2014/chart" uri="{C3380CC4-5D6E-409C-BE32-E72D297353CC}">
              <c16:uniqueId val="{00000001-349F-4E35-B731-86CD4DFA358B}"/>
            </c:ext>
          </c:extLst>
        </c:ser>
        <c:dLbls>
          <c:showLegendKey val="0"/>
          <c:showVal val="0"/>
          <c:showCatName val="0"/>
          <c:showSerName val="0"/>
          <c:showPercent val="0"/>
          <c:showBubbleSize val="0"/>
        </c:dLbls>
        <c:smooth val="0"/>
        <c:axId val="574954976"/>
        <c:axId val="574959240"/>
      </c:lineChart>
      <c:catAx>
        <c:axId val="57495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959240"/>
        <c:crosses val="autoZero"/>
        <c:auto val="1"/>
        <c:lblAlgn val="ctr"/>
        <c:lblOffset val="100"/>
        <c:noMultiLvlLbl val="0"/>
      </c:catAx>
      <c:valAx>
        <c:axId val="574959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9549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[TAP FUND.xlsx]Sheet26!PivotTable29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sz="2000" b="1">
                <a:latin typeface="+mj-lt"/>
              </a:rPr>
              <a:t>TỔNG TÀI SẢN DMDT </a:t>
            </a:r>
            <a:endParaRPr lang="en-US" sz="2000" b="1">
              <a:latin typeface="+mj-l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ln w="28575" cap="rnd">
            <a:solidFill>
              <a:schemeClr val="accent1"/>
            </a:solidFill>
            <a:round/>
          </a:ln>
          <a:effectLst/>
        </c:spPr>
        <c:marker>
          <c:symbol val="none"/>
        </c:marker>
      </c:pivotFmt>
    </c:pivotFmts>
    <c:plotArea>
      <c:layout/>
      <c:lineChart>
        <c:grouping val="standard"/>
        <c:varyColors val="0"/>
        <c:ser>
          <c:idx val="0"/>
          <c:order val="0"/>
          <c:tx>
            <c:strRef>
              <c:f>Sheet26!$B$3</c:f>
              <c:strCache>
                <c:ptCount val="1"/>
                <c:pt idx="0">
                  <c:v>Total</c:v>
                </c:pt>
              </c:strCache>
            </c:strRef>
          </c:tx>
          <c:spPr>
            <a:ln w="28575" cap="rnd">
              <a:solidFill>
                <a:schemeClr val="accent1"/>
              </a:solidFill>
              <a:round/>
            </a:ln>
            <a:effectLst/>
          </c:spPr>
          <c:marker>
            <c:symbol val="none"/>
          </c:marker>
          <c:cat>
            <c:multiLvlStrRef>
              <c:f>Sheet26!$A$4:$A$82</c:f>
              <c:multiLvlStrCache>
                <c:ptCount val="74"/>
                <c:lvl>
                  <c:pt idx="1">
                    <c:v>08-Thg1</c:v>
                  </c:pt>
                  <c:pt idx="2">
                    <c:v>09-Thg1</c:v>
                  </c:pt>
                  <c:pt idx="3">
                    <c:v>10-Thg1</c:v>
                  </c:pt>
                  <c:pt idx="4">
                    <c:v>11-Thg1</c:v>
                  </c:pt>
                  <c:pt idx="5">
                    <c:v>12-Thg1</c:v>
                  </c:pt>
                  <c:pt idx="6">
                    <c:v>15-Thg1</c:v>
                  </c:pt>
                  <c:pt idx="7">
                    <c:v>16-Thg1</c:v>
                  </c:pt>
                  <c:pt idx="8">
                    <c:v>17-Thg1</c:v>
                  </c:pt>
                  <c:pt idx="9">
                    <c:v>18-Thg1</c:v>
                  </c:pt>
                  <c:pt idx="10">
                    <c:v>19-Thg1</c:v>
                  </c:pt>
                  <c:pt idx="11">
                    <c:v>22-Thg1</c:v>
                  </c:pt>
                  <c:pt idx="12">
                    <c:v>23-Thg1</c:v>
                  </c:pt>
                  <c:pt idx="13">
                    <c:v>24-Thg1</c:v>
                  </c:pt>
                  <c:pt idx="14">
                    <c:v>25-Thg1</c:v>
                  </c:pt>
                  <c:pt idx="15">
                    <c:v>26-Thg1</c:v>
                  </c:pt>
                  <c:pt idx="16">
                    <c:v>29-Thg1</c:v>
                  </c:pt>
                  <c:pt idx="17">
                    <c:v>30-Thg1</c:v>
                  </c:pt>
                  <c:pt idx="18">
                    <c:v>31-Thg1</c:v>
                  </c:pt>
                  <c:pt idx="19">
                    <c:v>01-Thg2</c:v>
                  </c:pt>
                  <c:pt idx="20">
                    <c:v>02-Thg2</c:v>
                  </c:pt>
                  <c:pt idx="21">
                    <c:v>05-Thg2</c:v>
                  </c:pt>
                  <c:pt idx="22">
                    <c:v>06-Thg2</c:v>
                  </c:pt>
                  <c:pt idx="23">
                    <c:v>07-Thg2</c:v>
                  </c:pt>
                  <c:pt idx="24">
                    <c:v>15-Thg2</c:v>
                  </c:pt>
                  <c:pt idx="25">
                    <c:v>16-Thg2</c:v>
                  </c:pt>
                  <c:pt idx="26">
                    <c:v>19-Thg2</c:v>
                  </c:pt>
                  <c:pt idx="27">
                    <c:v>20-Thg2</c:v>
                  </c:pt>
                  <c:pt idx="28">
                    <c:v>21-Thg2</c:v>
                  </c:pt>
                  <c:pt idx="29">
                    <c:v>22-Thg2</c:v>
                  </c:pt>
                  <c:pt idx="30">
                    <c:v>23-Thg2</c:v>
                  </c:pt>
                  <c:pt idx="31">
                    <c:v>26-Thg2</c:v>
                  </c:pt>
                  <c:pt idx="32">
                    <c:v>27-Thg2</c:v>
                  </c:pt>
                  <c:pt idx="33">
                    <c:v>28-Thg2</c:v>
                  </c:pt>
                  <c:pt idx="34">
                    <c:v>29-Thg2</c:v>
                  </c:pt>
                  <c:pt idx="35">
                    <c:v>01-Thg3</c:v>
                  </c:pt>
                  <c:pt idx="36">
                    <c:v>04-Thg3</c:v>
                  </c:pt>
                  <c:pt idx="37">
                    <c:v>05-Thg3</c:v>
                  </c:pt>
                  <c:pt idx="38">
                    <c:v>06-Thg3</c:v>
                  </c:pt>
                  <c:pt idx="39">
                    <c:v>07-Thg3</c:v>
                  </c:pt>
                  <c:pt idx="40">
                    <c:v>08-Thg3</c:v>
                  </c:pt>
                  <c:pt idx="41">
                    <c:v>11-Thg3</c:v>
                  </c:pt>
                  <c:pt idx="42">
                    <c:v>12-Thg3</c:v>
                  </c:pt>
                  <c:pt idx="43">
                    <c:v>13-Thg3</c:v>
                  </c:pt>
                  <c:pt idx="44">
                    <c:v>14-Thg3</c:v>
                  </c:pt>
                  <c:pt idx="45">
                    <c:v>15-Thg3</c:v>
                  </c:pt>
                  <c:pt idx="46">
                    <c:v>18-Thg3</c:v>
                  </c:pt>
                  <c:pt idx="47">
                    <c:v>19-Thg3</c:v>
                  </c:pt>
                  <c:pt idx="48">
                    <c:v>20-Thg3</c:v>
                  </c:pt>
                  <c:pt idx="49">
                    <c:v>21-Thg3</c:v>
                  </c:pt>
                  <c:pt idx="50">
                    <c:v>22-Thg3</c:v>
                  </c:pt>
                  <c:pt idx="51">
                    <c:v>25-Thg3</c:v>
                  </c:pt>
                  <c:pt idx="52">
                    <c:v>26-Thg3</c:v>
                  </c:pt>
                  <c:pt idx="53">
                    <c:v>27-Thg3</c:v>
                  </c:pt>
                  <c:pt idx="54">
                    <c:v>28-Thg3</c:v>
                  </c:pt>
                  <c:pt idx="55">
                    <c:v>29-Thg3</c:v>
                  </c:pt>
                  <c:pt idx="56">
                    <c:v>01-Thg4</c:v>
                  </c:pt>
                  <c:pt idx="57">
                    <c:v>02-Thg4</c:v>
                  </c:pt>
                  <c:pt idx="58">
                    <c:v>03-Thg4</c:v>
                  </c:pt>
                  <c:pt idx="59">
                    <c:v>04-Thg4</c:v>
                  </c:pt>
                  <c:pt idx="60">
                    <c:v>05-Thg4</c:v>
                  </c:pt>
                  <c:pt idx="61">
                    <c:v>08-Thg4</c:v>
                  </c:pt>
                  <c:pt idx="62">
                    <c:v>09-Thg4</c:v>
                  </c:pt>
                  <c:pt idx="63">
                    <c:v>10-Thg4</c:v>
                  </c:pt>
                  <c:pt idx="64">
                    <c:v>11-Thg4</c:v>
                  </c:pt>
                  <c:pt idx="65">
                    <c:v>12-Thg4</c:v>
                  </c:pt>
                  <c:pt idx="66">
                    <c:v>15-Thg4</c:v>
                  </c:pt>
                  <c:pt idx="67">
                    <c:v>16-Thg4</c:v>
                  </c:pt>
                  <c:pt idx="68">
                    <c:v>17-Thg4</c:v>
                  </c:pt>
                  <c:pt idx="69">
                    <c:v>19-Thg4</c:v>
                  </c:pt>
                  <c:pt idx="70">
                    <c:v>22-Thg4</c:v>
                  </c:pt>
                  <c:pt idx="71">
                    <c:v>23-Thg4</c:v>
                  </c:pt>
                  <c:pt idx="72">
                    <c:v>24-Thg4</c:v>
                  </c:pt>
                  <c:pt idx="73">
                    <c:v>25-Thg4</c:v>
                  </c:pt>
                </c:lvl>
                <c:lvl>
                  <c:pt idx="0">
                    <c:v>&lt;08/01/2024</c:v>
                  </c:pt>
                  <c:pt idx="1">
                    <c:v>Thg1</c:v>
                  </c:pt>
                  <c:pt idx="19">
                    <c:v>Thg2</c:v>
                  </c:pt>
                  <c:pt idx="35">
                    <c:v>Thg3</c:v>
                  </c:pt>
                  <c:pt idx="56">
                    <c:v>Thg4</c:v>
                  </c:pt>
                </c:lvl>
              </c:multiLvlStrCache>
            </c:multiLvlStrRef>
          </c:cat>
          <c:val>
            <c:numRef>
              <c:f>Sheet26!$B$4:$B$82</c:f>
              <c:numCache>
                <c:formatCode>General</c:formatCode>
                <c:ptCount val="74"/>
                <c:pt idx="1">
                  <c:v>10000000000</c:v>
                </c:pt>
                <c:pt idx="2">
                  <c:v>9895515286.800312</c:v>
                </c:pt>
                <c:pt idx="3">
                  <c:v>9716714157.1066856</c:v>
                </c:pt>
                <c:pt idx="4">
                  <c:v>9861527852.1888428</c:v>
                </c:pt>
                <c:pt idx="5">
                  <c:v>9803886589.8107529</c:v>
                </c:pt>
                <c:pt idx="6">
                  <c:v>9834129112.3816338</c:v>
                </c:pt>
                <c:pt idx="7">
                  <c:v>9904080345.8191013</c:v>
                </c:pt>
                <c:pt idx="8">
                  <c:v>9861209288.9989567</c:v>
                </c:pt>
                <c:pt idx="9">
                  <c:v>10278913045.262869</c:v>
                </c:pt>
                <c:pt idx="10">
                  <c:v>10817603747.174191</c:v>
                </c:pt>
                <c:pt idx="11">
                  <c:v>11355182693.211617</c:v>
                </c:pt>
                <c:pt idx="12">
                  <c:v>11891822805.043276</c:v>
                </c:pt>
                <c:pt idx="13">
                  <c:v>12226381082.897312</c:v>
                </c:pt>
                <c:pt idx="14">
                  <c:v>12145577477.610611</c:v>
                </c:pt>
                <c:pt idx="15">
                  <c:v>12058632526.867409</c:v>
                </c:pt>
                <c:pt idx="16">
                  <c:v>11884596983.859245</c:v>
                </c:pt>
                <c:pt idx="17">
                  <c:v>11637156578.416542</c:v>
                </c:pt>
                <c:pt idx="18">
                  <c:v>11648181871.933899</c:v>
                </c:pt>
                <c:pt idx="19">
                  <c:v>11909162365.685265</c:v>
                </c:pt>
                <c:pt idx="20">
                  <c:v>11824759489.879734</c:v>
                </c:pt>
                <c:pt idx="21">
                  <c:v>11827501766.631905</c:v>
                </c:pt>
                <c:pt idx="22">
                  <c:v>11964689236.901039</c:v>
                </c:pt>
                <c:pt idx="23">
                  <c:v>12242690728.104511</c:v>
                </c:pt>
                <c:pt idx="24">
                  <c:v>12798839352.033211</c:v>
                </c:pt>
                <c:pt idx="25">
                  <c:v>12840598652.97946</c:v>
                </c:pt>
                <c:pt idx="26">
                  <c:v>12582132954.019396</c:v>
                </c:pt>
                <c:pt idx="27">
                  <c:v>12612666759.633795</c:v>
                </c:pt>
                <c:pt idx="28">
                  <c:v>12529321079.409422</c:v>
                </c:pt>
                <c:pt idx="29">
                  <c:v>12412926798.779348</c:v>
                </c:pt>
                <c:pt idx="30">
                  <c:v>12107817850.812185</c:v>
                </c:pt>
                <c:pt idx="31">
                  <c:v>12344405884.405659</c:v>
                </c:pt>
                <c:pt idx="32">
                  <c:v>12526979206.286243</c:v>
                </c:pt>
                <c:pt idx="33">
                  <c:v>12495188003.276194</c:v>
                </c:pt>
                <c:pt idx="34">
                  <c:v>12495188003.276194</c:v>
                </c:pt>
                <c:pt idx="35">
                  <c:v>12693643286.588619</c:v>
                </c:pt>
                <c:pt idx="36">
                  <c:v>13043937884.352736</c:v>
                </c:pt>
                <c:pt idx="37">
                  <c:v>13142728601.443674</c:v>
                </c:pt>
                <c:pt idx="38">
                  <c:v>12951353497.793522</c:v>
                </c:pt>
                <c:pt idx="39">
                  <c:v>13080467393.90188</c:v>
                </c:pt>
                <c:pt idx="40">
                  <c:v>12987381097.702171</c:v>
                </c:pt>
                <c:pt idx="41">
                  <c:v>12432781154.212643</c:v>
                </c:pt>
                <c:pt idx="42">
                  <c:v>12465659794.193869</c:v>
                </c:pt>
                <c:pt idx="43">
                  <c:v>12658899982.445637</c:v>
                </c:pt>
                <c:pt idx="44">
                  <c:v>13038359740.042538</c:v>
                </c:pt>
                <c:pt idx="45">
                  <c:v>13174809550.144909</c:v>
                </c:pt>
                <c:pt idx="46">
                  <c:v>12780404956.192904</c:v>
                </c:pt>
                <c:pt idx="47">
                  <c:v>12744537348.940653</c:v>
                </c:pt>
                <c:pt idx="48">
                  <c:v>12910876831.753231</c:v>
                </c:pt>
                <c:pt idx="49">
                  <c:v>13050315609.126621</c:v>
                </c:pt>
                <c:pt idx="50">
                  <c:v>13113083921.81806</c:v>
                </c:pt>
                <c:pt idx="51">
                  <c:v>13176894918.874088</c:v>
                </c:pt>
                <c:pt idx="52">
                  <c:v>13286444023.537271</c:v>
                </c:pt>
                <c:pt idx="53">
                  <c:v>13360125520.948202</c:v>
                </c:pt>
                <c:pt idx="54">
                  <c:v>14352045397.458887</c:v>
                </c:pt>
                <c:pt idx="55">
                  <c:v>14641836136.925161</c:v>
                </c:pt>
                <c:pt idx="56">
                  <c:v>13972585639.861984</c:v>
                </c:pt>
                <c:pt idx="57">
                  <c:v>14295255019.30949</c:v>
                </c:pt>
                <c:pt idx="58">
                  <c:v>13873949719.918295</c:v>
                </c:pt>
                <c:pt idx="59">
                  <c:v>14030279616.553223</c:v>
                </c:pt>
                <c:pt idx="60">
                  <c:v>14044181768.543737</c:v>
                </c:pt>
                <c:pt idx="61">
                  <c:v>14323059323.29052</c:v>
                </c:pt>
                <c:pt idx="62">
                  <c:v>14207532284.085295</c:v>
                </c:pt>
                <c:pt idx="63">
                  <c:v>13866929101.011665</c:v>
                </c:pt>
                <c:pt idx="64">
                  <c:v>13848995297.38554</c:v>
                </c:pt>
                <c:pt idx="65">
                  <c:v>13875896002.824728</c:v>
                </c:pt>
                <c:pt idx="66">
                  <c:v>13163757279.602667</c:v>
                </c:pt>
                <c:pt idx="67">
                  <c:v>13077077228.743061</c:v>
                </c:pt>
                <c:pt idx="68">
                  <c:v>12828089346.706486</c:v>
                </c:pt>
                <c:pt idx="69">
                  <c:v>12631860191.183701</c:v>
                </c:pt>
                <c:pt idx="70">
                  <c:v>12878901790.313841</c:v>
                </c:pt>
                <c:pt idx="71">
                  <c:v>12867988605.594349</c:v>
                </c:pt>
                <c:pt idx="72">
                  <c:v>13025361186.593864</c:v>
                </c:pt>
                <c:pt idx="73">
                  <c:v>13082151564.743261</c:v>
                </c:pt>
              </c:numCache>
            </c:numRef>
          </c:val>
          <c:smooth val="0"/>
          <c:extLst>
            <c:ext xmlns:c16="http://schemas.microsoft.com/office/drawing/2014/chart" uri="{C3380CC4-5D6E-409C-BE32-E72D297353CC}">
              <c16:uniqueId val="{00000010-0BBB-44CE-A1BA-01719F10953B}"/>
            </c:ext>
          </c:extLst>
        </c:ser>
        <c:dLbls>
          <c:showLegendKey val="0"/>
          <c:showVal val="0"/>
          <c:showCatName val="0"/>
          <c:showSerName val="0"/>
          <c:showPercent val="0"/>
          <c:showBubbleSize val="0"/>
        </c:dLbls>
        <c:smooth val="0"/>
        <c:axId val="575002536"/>
        <c:axId val="575002864"/>
      </c:lineChart>
      <c:catAx>
        <c:axId val="575002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002864"/>
        <c:crosses val="autoZero"/>
        <c:auto val="1"/>
        <c:lblAlgn val="ctr"/>
        <c:lblOffset val="100"/>
        <c:noMultiLvlLbl val="0"/>
      </c:catAx>
      <c:valAx>
        <c:axId val="575002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0025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[TAP FUND.xlsx]Sheet28!PivotTable30</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vi-VN"/>
              <a:t>TỶ TRỌNG CƠ CẤU DMDT</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rgbClr val="FF3300"/>
          </a:solidFill>
          <a:ln>
            <a:solidFill>
              <a:srgbClr val="FFC000"/>
            </a:solid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rgbClr val="FF3300"/>
          </a:solidFill>
          <a:ln>
            <a:noFill/>
          </a:ln>
          <a:effectLst>
            <a:outerShdw blurRad="254000" sx="102000" sy="102000" algn="ctr" rotWithShape="0">
              <a:prstClr val="black">
                <a:alpha val="20000"/>
              </a:prstClr>
            </a:outerShdw>
          </a:effectLst>
        </c:spPr>
      </c:pivotFmt>
      <c:pivotFmt>
        <c:idx val="18"/>
        <c:spPr>
          <a:solidFill>
            <a:srgbClr val="FFC000"/>
          </a:solidFill>
          <a:ln>
            <a:solidFill>
              <a:srgbClr val="FFC000"/>
            </a:solid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ext>
          </c:extLst>
        </c:dLbl>
      </c:pivotFmt>
      <c:pivotFmt>
        <c:idx val="21"/>
        <c:spPr>
          <a:solidFill>
            <a:srgbClr val="FFC000"/>
          </a:solidFill>
          <a:ln>
            <a:noFill/>
          </a:ln>
          <a:effectLst>
            <a:outerShdw blurRad="254000" sx="102000" sy="102000" algn="ctr" rotWithShape="0">
              <a:prstClr val="black">
                <a:alpha val="20000"/>
              </a:prstClr>
            </a:outerShdw>
          </a:effectLst>
        </c:spPr>
      </c:pivotFmt>
      <c:pivotFmt>
        <c:idx val="22"/>
        <c:spPr>
          <a:solidFill>
            <a:srgbClr val="FF0000"/>
          </a:solidFill>
          <a:ln>
            <a:noFill/>
          </a:ln>
          <a:effectLst>
            <a:outerShdw blurRad="254000" sx="102000" sy="102000" algn="ctr" rotWithShape="0">
              <a:prstClr val="black">
                <a:alpha val="20000"/>
              </a:prstClr>
            </a:outerShdw>
          </a:effectLst>
        </c:spP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schemeClr val="accent2">
                  <a:alpha val="40000"/>
                </a:scheme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15:layout/>
            </c:ext>
          </c:extLst>
        </c:dLbl>
      </c:pivotFmt>
      <c:pivotFmt>
        <c:idx val="23"/>
        <c:spPr>
          <a:solidFill>
            <a:srgbClr val="00B050"/>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Sheet28!$B$3</c:f>
              <c:strCache>
                <c:ptCount val="1"/>
                <c:pt idx="0">
                  <c:v>Total</c:v>
                </c:pt>
              </c:strCache>
            </c:strRef>
          </c:tx>
          <c:dPt>
            <c:idx val="0"/>
            <c:bubble3D val="0"/>
            <c:spPr>
              <a:solidFill>
                <a:srgbClr val="00B05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58E-496C-A82B-C00E25D5F654}"/>
              </c:ext>
            </c:extLst>
          </c:dPt>
          <c:dPt>
            <c:idx val="1"/>
            <c:bubble3D val="0"/>
            <c:spPr>
              <a:solidFill>
                <a:srgbClr val="FF0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58E-496C-A82B-C00E25D5F654}"/>
              </c:ext>
            </c:extLst>
          </c:dPt>
          <c:dPt>
            <c:idx val="2"/>
            <c:bubble3D val="0"/>
            <c:spPr>
              <a:solidFill>
                <a:srgbClr val="FFC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58E-496C-A82B-C00E25D5F654}"/>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2AC-4C65-BFAB-D28F75158605}"/>
              </c:ext>
            </c:extLst>
          </c:dPt>
          <c:dLbls>
            <c:dLbl>
              <c:idx val="1"/>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schemeClr val="accent2">
                      <a:alpha val="40000"/>
                    </a:scheme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15:layout/>
                </c:ext>
                <c:ext xmlns:c16="http://schemas.microsoft.com/office/drawing/2014/chart" uri="{C3380CC4-5D6E-409C-BE32-E72D297353CC}">
                  <c16:uniqueId val="{00000003-258E-496C-A82B-C00E25D5F654}"/>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Sheet28!$A$4:$A$8</c:f>
              <c:strCache>
                <c:ptCount val="4"/>
                <c:pt idx="0">
                  <c:v>BMC</c:v>
                </c:pt>
                <c:pt idx="1">
                  <c:v>TC6</c:v>
                </c:pt>
                <c:pt idx="2">
                  <c:v>TVB</c:v>
                </c:pt>
                <c:pt idx="3">
                  <c:v>(blank)</c:v>
                </c:pt>
              </c:strCache>
            </c:strRef>
          </c:cat>
          <c:val>
            <c:numRef>
              <c:f>Sheet28!$B$4:$B$8</c:f>
              <c:numCache>
                <c:formatCode>General</c:formatCode>
                <c:ptCount val="4"/>
                <c:pt idx="0">
                  <c:v>0</c:v>
                </c:pt>
                <c:pt idx="1">
                  <c:v>0.81945194782294606</c:v>
                </c:pt>
                <c:pt idx="2">
                  <c:v>0.18054805217705372</c:v>
                </c:pt>
              </c:numCache>
            </c:numRef>
          </c:val>
          <c:extLst>
            <c:ext xmlns:c16="http://schemas.microsoft.com/office/drawing/2014/chart" uri="{C3380CC4-5D6E-409C-BE32-E72D297353CC}">
              <c16:uniqueId val="{00000006-258E-496C-A82B-C00E25D5F65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[TAP FUND.xlsx]Sheet30!PivotTable31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vi-VN" b="1"/>
              <a:t>LSSL TRUNG BÌNH CỦA CỔ PHIẾU</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33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rgbClr val="FFC000"/>
          </a:solidFill>
          <a:ln>
            <a:noFill/>
          </a:ln>
          <a:effectLst/>
        </c:spPr>
      </c:pivotFmt>
      <c:pivotFmt>
        <c:idx val="4"/>
        <c:spPr>
          <a:solidFill>
            <a:srgbClr val="FF0000"/>
          </a:solidFill>
          <a:ln>
            <a:noFill/>
          </a:ln>
          <a:effectLst/>
        </c:spPr>
      </c:pivotFmt>
      <c:pivotFmt>
        <c:idx val="5"/>
        <c:spPr>
          <a:solidFill>
            <a:srgbClr val="00B050"/>
          </a:solidFill>
          <a:ln>
            <a:noFill/>
          </a:ln>
          <a:effectLst/>
        </c:spPr>
        <c:dLbl>
          <c:idx val="0"/>
          <c:layout>
            <c:manualLayout>
              <c:x val="0"/>
              <c:y val="-5.07245731167965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Sheet30!$B$3</c:f>
              <c:strCache>
                <c:ptCount val="1"/>
                <c:pt idx="0">
                  <c:v>Total</c:v>
                </c:pt>
              </c:strCache>
            </c:strRef>
          </c:tx>
          <c:spPr>
            <a:solidFill>
              <a:srgbClr val="FF3300"/>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5-7D4F-456E-B939-6D337C0BDF51}"/>
              </c:ext>
            </c:extLst>
          </c:dPt>
          <c:dPt>
            <c:idx val="1"/>
            <c:invertIfNegative val="0"/>
            <c:bubble3D val="0"/>
            <c:spPr>
              <a:solidFill>
                <a:srgbClr val="FF0000"/>
              </a:solidFill>
              <a:ln>
                <a:noFill/>
              </a:ln>
              <a:effectLst/>
            </c:spPr>
            <c:extLst>
              <c:ext xmlns:c16="http://schemas.microsoft.com/office/drawing/2014/chart" uri="{C3380CC4-5D6E-409C-BE32-E72D297353CC}">
                <c16:uniqueId val="{00000003-A572-4A78-BE86-F11567FBBCD0}"/>
              </c:ext>
            </c:extLst>
          </c:dPt>
          <c:dPt>
            <c:idx val="2"/>
            <c:invertIfNegative val="0"/>
            <c:bubble3D val="0"/>
            <c:spPr>
              <a:solidFill>
                <a:srgbClr val="FFC000"/>
              </a:solidFill>
              <a:ln>
                <a:noFill/>
              </a:ln>
              <a:effectLst/>
            </c:spPr>
            <c:extLst>
              <c:ext xmlns:c16="http://schemas.microsoft.com/office/drawing/2014/chart" uri="{C3380CC4-5D6E-409C-BE32-E72D297353CC}">
                <c16:uniqueId val="{00000005-A572-4A78-BE86-F11567FBBCD0}"/>
              </c:ext>
            </c:extLst>
          </c:dPt>
          <c:dLbls>
            <c:dLbl>
              <c:idx val="0"/>
              <c:layout>
                <c:manualLayout>
                  <c:x val="0"/>
                  <c:y val="-5.0724573116796574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7D4F-456E-B939-6D337C0BDF5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Sheet30!$A$4:$A$8</c:f>
              <c:strCache>
                <c:ptCount val="4"/>
                <c:pt idx="0">
                  <c:v>BMC</c:v>
                </c:pt>
                <c:pt idx="1">
                  <c:v>TC6</c:v>
                </c:pt>
                <c:pt idx="2">
                  <c:v>TVB</c:v>
                </c:pt>
                <c:pt idx="3">
                  <c:v>(blank)</c:v>
                </c:pt>
              </c:strCache>
            </c:strRef>
          </c:cat>
          <c:val>
            <c:numRef>
              <c:f>Sheet30!$B$4:$B$8</c:f>
              <c:numCache>
                <c:formatCode>0.000%</c:formatCode>
                <c:ptCount val="4"/>
                <c:pt idx="0">
                  <c:v>-2.1411046415040596E-5</c:v>
                </c:pt>
                <c:pt idx="1">
                  <c:v>1.5204844644780135E-3</c:v>
                </c:pt>
                <c:pt idx="2">
                  <c:v>5.3542238006361502E-3</c:v>
                </c:pt>
              </c:numCache>
            </c:numRef>
          </c:val>
          <c:extLst>
            <c:ext xmlns:c16="http://schemas.microsoft.com/office/drawing/2014/chart" uri="{C3380CC4-5D6E-409C-BE32-E72D297353CC}">
              <c16:uniqueId val="{00000000-9794-4680-836F-06E9573F59A0}"/>
            </c:ext>
          </c:extLst>
        </c:ser>
        <c:dLbls>
          <c:showLegendKey val="0"/>
          <c:showVal val="0"/>
          <c:showCatName val="0"/>
          <c:showSerName val="0"/>
          <c:showPercent val="0"/>
          <c:showBubbleSize val="0"/>
        </c:dLbls>
        <c:gapWidth val="219"/>
        <c:overlap val="-27"/>
        <c:axId val="521890160"/>
        <c:axId val="521889832"/>
      </c:barChart>
      <c:catAx>
        <c:axId val="521890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889832"/>
        <c:crosses val="autoZero"/>
        <c:auto val="1"/>
        <c:lblAlgn val="ctr"/>
        <c:lblOffset val="100"/>
        <c:noMultiLvlLbl val="0"/>
      </c:catAx>
      <c:valAx>
        <c:axId val="52188983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8901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vi-VN">
                <a:solidFill>
                  <a:schemeClr val="accent2"/>
                </a:solidFill>
              </a:rPr>
              <a:t>IOS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IOS!$F$4:$F$15</c:f>
              <c:numCache>
                <c:formatCode>0.00%</c:formatCode>
                <c:ptCount val="12"/>
                <c:pt idx="0">
                  <c:v>9.8842256479758921E-4</c:v>
                </c:pt>
                <c:pt idx="1">
                  <c:v>9.0730724337205406E-4</c:v>
                </c:pt>
                <c:pt idx="2">
                  <c:v>8.3185159255276802E-4</c:v>
                </c:pt>
                <c:pt idx="3">
                  <c:v>7.6373495472748009E-4</c:v>
                </c:pt>
                <c:pt idx="4">
                  <c:v>7.0508755555280154E-4</c:v>
                </c:pt>
                <c:pt idx="5">
                  <c:v>6.5844453965470244E-4</c:v>
                </c:pt>
                <c:pt idx="6">
                  <c:v>6.264928838299685E-4</c:v>
                </c:pt>
                <c:pt idx="7">
                  <c:v>6.1153971748441392E-4</c:v>
                </c:pt>
                <c:pt idx="8">
                  <c:v>6.1482655238292397E-4</c:v>
                </c:pt>
                <c:pt idx="9" formatCode="0.00000%">
                  <c:v>6.1692108145951815E-4</c:v>
                </c:pt>
                <c:pt idx="10">
                  <c:v>6.3607069092362449E-4</c:v>
                </c:pt>
                <c:pt idx="11">
                  <c:v>6.7357518442403381E-4</c:v>
                </c:pt>
              </c:numCache>
            </c:numRef>
          </c:xVal>
          <c:yVal>
            <c:numRef>
              <c:f>IOS!$E$4:$E$15</c:f>
              <c:numCache>
                <c:formatCode>0.000%</c:formatCode>
                <c:ptCount val="12"/>
                <c:pt idx="0">
                  <c:v>8.1531668087134017E-3</c:v>
                </c:pt>
                <c:pt idx="1">
                  <c:v>7.3708586556254447E-3</c:v>
                </c:pt>
                <c:pt idx="2">
                  <c:v>6.5885505025374885E-3</c:v>
                </c:pt>
                <c:pt idx="3">
                  <c:v>5.8062423494495323E-3</c:v>
                </c:pt>
                <c:pt idx="4">
                  <c:v>5.0239341963615753E-3</c:v>
                </c:pt>
                <c:pt idx="5">
                  <c:v>4.2416260432736191E-3</c:v>
                </c:pt>
                <c:pt idx="6">
                  <c:v>3.4593178901856621E-3</c:v>
                </c:pt>
                <c:pt idx="7" formatCode="0.0000%">
                  <c:v>2.6770097370977059E-3</c:v>
                </c:pt>
                <c:pt idx="8">
                  <c:v>1.8947015840097496E-3</c:v>
                </c:pt>
                <c:pt idx="9" formatCode="0.00000%">
                  <c:v>1.776061351695766E-3</c:v>
                </c:pt>
                <c:pt idx="10">
                  <c:v>1.112393430921793E-3</c:v>
                </c:pt>
                <c:pt idx="11">
                  <c:v>3.3008527783383573E-4</c:v>
                </c:pt>
              </c:numCache>
            </c:numRef>
          </c:yVal>
          <c:smooth val="0"/>
          <c:extLst>
            <c:ext xmlns:c16="http://schemas.microsoft.com/office/drawing/2014/chart" uri="{C3380CC4-5D6E-409C-BE32-E72D297353CC}">
              <c16:uniqueId val="{00000000-B02B-48CC-9226-A4CE54AA4D19}"/>
            </c:ext>
          </c:extLst>
        </c:ser>
        <c:ser>
          <c:idx val="1"/>
          <c:order val="1"/>
          <c:tx>
            <c:v>Min</c:v>
          </c:tx>
          <c:spPr>
            <a:ln w="22225" cap="rnd">
              <a:solidFill>
                <a:schemeClr val="accent2"/>
              </a:solidFill>
            </a:ln>
            <a:effectLst>
              <a:outerShdw blurRad="50800" dist="50800" dir="5400000" sx="157000" sy="157000" algn="ctr" rotWithShape="0">
                <a:srgbClr val="000000">
                  <a:alpha val="43137"/>
                </a:srgbClr>
              </a:outerShdw>
            </a:effectLst>
          </c:spPr>
          <c:marker>
            <c:symbol val="circle"/>
            <c:size val="3"/>
            <c:spPr>
              <a:solidFill>
                <a:schemeClr val="accent2">
                  <a:lumMod val="60000"/>
                  <a:lumOff val="40000"/>
                </a:schemeClr>
              </a:solidFill>
              <a:ln>
                <a:noFill/>
              </a:ln>
              <a:effectLst>
                <a:outerShdw blurRad="50800" dist="50800" dir="5400000" sx="157000" sy="157000" algn="ctr" rotWithShape="0">
                  <a:srgbClr val="000000">
                    <a:alpha val="43137"/>
                  </a:srgbClr>
                </a:outerShdw>
              </a:effectLst>
              <a:scene3d>
                <a:camera prst="orthographicFront"/>
                <a:lightRig rig="threePt" dir="t"/>
              </a:scene3d>
              <a:sp3d>
                <a:bevelT w="158750"/>
              </a:sp3d>
            </c:spPr>
          </c:marker>
          <c:dPt>
            <c:idx val="0"/>
            <c:marker>
              <c:symbol val="circle"/>
              <c:size val="3"/>
              <c:spPr>
                <a:solidFill>
                  <a:schemeClr val="accent2">
                    <a:lumMod val="60000"/>
                    <a:lumOff val="40000"/>
                  </a:schemeClr>
                </a:solidFill>
                <a:ln>
                  <a:noFill/>
                </a:ln>
                <a:effectLst>
                  <a:outerShdw blurRad="50800" dist="1536700" dir="19620000" sx="157000" sy="157000" algn="ctr" rotWithShape="0">
                    <a:srgbClr val="000000"/>
                  </a:outerShdw>
                </a:effectLst>
                <a:scene3d>
                  <a:camera prst="orthographicFront"/>
                  <a:lightRig rig="threePt" dir="t"/>
                </a:scene3d>
                <a:sp3d>
                  <a:bevelT w="158750"/>
                </a:sp3d>
              </c:spPr>
            </c:marker>
            <c:bubble3D val="0"/>
            <c:spPr>
              <a:ln w="22225" cap="rnd">
                <a:solidFill>
                  <a:schemeClr val="accent2"/>
                </a:solidFill>
              </a:ln>
              <a:effectLst>
                <a:outerShdw blurRad="50800" dist="1536700" dir="19620000" sx="157000" sy="157000" algn="ctr" rotWithShape="0">
                  <a:srgbClr val="000000"/>
                </a:outerShdw>
              </a:effectLst>
            </c:spPr>
            <c:extLst>
              <c:ext xmlns:c16="http://schemas.microsoft.com/office/drawing/2014/chart" uri="{C3380CC4-5D6E-409C-BE32-E72D297353CC}">
                <c16:uniqueId val="{00000005-B02B-48CC-9226-A4CE54AA4D19}"/>
              </c:ext>
            </c:extLst>
          </c:dPt>
          <c:xVal>
            <c:numRef>
              <c:f>IOS!$F$13</c:f>
              <c:numCache>
                <c:formatCode>0.00000%</c:formatCode>
                <c:ptCount val="1"/>
                <c:pt idx="0">
                  <c:v>6.1692108145951815E-4</c:v>
                </c:pt>
              </c:numCache>
            </c:numRef>
          </c:xVal>
          <c:yVal>
            <c:numRef>
              <c:f>IOS!$E$13</c:f>
              <c:numCache>
                <c:formatCode>0.00000%</c:formatCode>
                <c:ptCount val="1"/>
                <c:pt idx="0">
                  <c:v>1.776061351695766E-3</c:v>
                </c:pt>
              </c:numCache>
            </c:numRef>
          </c:yVal>
          <c:smooth val="0"/>
          <c:extLst>
            <c:ext xmlns:c16="http://schemas.microsoft.com/office/drawing/2014/chart" uri="{C3380CC4-5D6E-409C-BE32-E72D297353CC}">
              <c16:uniqueId val="{00000002-B02B-48CC-9226-A4CE54AA4D19}"/>
            </c:ext>
          </c:extLst>
        </c:ser>
        <c:ser>
          <c:idx val="2"/>
          <c:order val="2"/>
          <c:tx>
            <c:v>Danh mục hiệu quả</c:v>
          </c:tx>
          <c:spPr>
            <a:ln w="22225" cap="rnd">
              <a:solidFill>
                <a:schemeClr val="accent6"/>
              </a:solid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numRef>
              <c:f>IOS!$F$4:$F$12</c:f>
              <c:numCache>
                <c:formatCode>0.00%</c:formatCode>
                <c:ptCount val="9"/>
                <c:pt idx="0">
                  <c:v>9.8842256479758921E-4</c:v>
                </c:pt>
                <c:pt idx="1">
                  <c:v>9.0730724337205406E-4</c:v>
                </c:pt>
                <c:pt idx="2">
                  <c:v>8.3185159255276802E-4</c:v>
                </c:pt>
                <c:pt idx="3">
                  <c:v>7.6373495472748009E-4</c:v>
                </c:pt>
                <c:pt idx="4">
                  <c:v>7.0508755555280154E-4</c:v>
                </c:pt>
                <c:pt idx="5">
                  <c:v>6.5844453965470244E-4</c:v>
                </c:pt>
                <c:pt idx="6">
                  <c:v>6.264928838299685E-4</c:v>
                </c:pt>
                <c:pt idx="7">
                  <c:v>6.1153971748441392E-4</c:v>
                </c:pt>
                <c:pt idx="8">
                  <c:v>6.1482655238292397E-4</c:v>
                </c:pt>
              </c:numCache>
            </c:numRef>
          </c:xVal>
          <c:yVal>
            <c:numRef>
              <c:f>IOS!$E$4:$E$12</c:f>
              <c:numCache>
                <c:formatCode>0.000%</c:formatCode>
                <c:ptCount val="9"/>
                <c:pt idx="0">
                  <c:v>8.1531668087134017E-3</c:v>
                </c:pt>
                <c:pt idx="1">
                  <c:v>7.3708586556254447E-3</c:v>
                </c:pt>
                <c:pt idx="2">
                  <c:v>6.5885505025374885E-3</c:v>
                </c:pt>
                <c:pt idx="3">
                  <c:v>5.8062423494495323E-3</c:v>
                </c:pt>
                <c:pt idx="4">
                  <c:v>5.0239341963615753E-3</c:v>
                </c:pt>
                <c:pt idx="5">
                  <c:v>4.2416260432736191E-3</c:v>
                </c:pt>
                <c:pt idx="6">
                  <c:v>3.4593178901856621E-3</c:v>
                </c:pt>
                <c:pt idx="7" formatCode="0.0000%">
                  <c:v>2.6770097370977059E-3</c:v>
                </c:pt>
                <c:pt idx="8">
                  <c:v>1.8947015840097496E-3</c:v>
                </c:pt>
              </c:numCache>
            </c:numRef>
          </c:yVal>
          <c:smooth val="0"/>
          <c:extLst>
            <c:ext xmlns:c16="http://schemas.microsoft.com/office/drawing/2014/chart" uri="{C3380CC4-5D6E-409C-BE32-E72D297353CC}">
              <c16:uniqueId val="{00000003-B02B-48CC-9226-A4CE54AA4D19}"/>
            </c:ext>
          </c:extLst>
        </c:ser>
        <c:ser>
          <c:idx val="3"/>
          <c:order val="3"/>
          <c:tx>
            <c:v>Tập hợp cơ hội đầu tư</c:v>
          </c:tx>
          <c:spPr>
            <a:ln w="22225" cap="rnd">
              <a:solidFill>
                <a:schemeClr val="accent4"/>
              </a:solid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xVal>
            <c:numRef>
              <c:f>IOS!$F$14:$F$15</c:f>
              <c:numCache>
                <c:formatCode>0.00%</c:formatCode>
                <c:ptCount val="2"/>
                <c:pt idx="0">
                  <c:v>6.3607069092362449E-4</c:v>
                </c:pt>
                <c:pt idx="1">
                  <c:v>6.7357518442403381E-4</c:v>
                </c:pt>
              </c:numCache>
            </c:numRef>
          </c:xVal>
          <c:yVal>
            <c:numRef>
              <c:f>IOS!$E$14:$E$15</c:f>
              <c:numCache>
                <c:formatCode>0.000%</c:formatCode>
                <c:ptCount val="2"/>
                <c:pt idx="0">
                  <c:v>1.112393430921793E-3</c:v>
                </c:pt>
                <c:pt idx="1">
                  <c:v>3.3008527783383573E-4</c:v>
                </c:pt>
              </c:numCache>
            </c:numRef>
          </c:yVal>
          <c:smooth val="0"/>
          <c:extLst>
            <c:ext xmlns:c16="http://schemas.microsoft.com/office/drawing/2014/chart" uri="{C3380CC4-5D6E-409C-BE32-E72D297353CC}">
              <c16:uniqueId val="{00000004-B02B-48CC-9226-A4CE54AA4D19}"/>
            </c:ext>
          </c:extLst>
        </c:ser>
        <c:dLbls>
          <c:showLegendKey val="0"/>
          <c:showVal val="0"/>
          <c:showCatName val="0"/>
          <c:showSerName val="0"/>
          <c:showPercent val="0"/>
          <c:showBubbleSize val="0"/>
        </c:dLbls>
        <c:axId val="670849120"/>
        <c:axId val="670846168"/>
      </c:scatterChart>
      <c:valAx>
        <c:axId val="670849120"/>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70846168"/>
        <c:crosses val="autoZero"/>
        <c:crossBetween val="midCat"/>
      </c:valAx>
      <c:valAx>
        <c:axId val="670846168"/>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70849120"/>
        <c:crosses val="autoZero"/>
        <c:crossBetween val="midCat"/>
      </c:valAx>
      <c:spPr>
        <a:noFill/>
        <a:ln>
          <a:noFill/>
        </a:ln>
        <a:effectLst/>
      </c:spPr>
    </c:plotArea>
    <c:legend>
      <c:legendPos val="r"/>
      <c:legendEntry>
        <c:idx val="0"/>
        <c:delete val="1"/>
      </c:legendEntry>
      <c:legendEntry>
        <c:idx val="3"/>
        <c:txPr>
          <a:bodyPr rot="0" spcFirstLastPara="1" vertOverflow="ellipsis" vert="horz" wrap="square" anchor="ctr" anchorCtr="1"/>
          <a:lstStyle/>
          <a:p>
            <a:pPr>
              <a:defRPr sz="900" b="0" i="0" u="none" strike="noStrike" kern="1200" baseline="0">
                <a:solidFill>
                  <a:schemeClr val="lt1">
                    <a:lumMod val="75000"/>
                  </a:schemeClr>
                </a:solidFill>
                <a:latin typeface="Times New Roman" panose="02020603050405020304" pitchFamily="18" charset="0"/>
                <a:ea typeface="+mn-ea"/>
                <a:cs typeface="Times New Roman" panose="02020603050405020304" pitchFamily="18" charset="0"/>
              </a:defRPr>
            </a:pPr>
            <a:endParaRPr lang="en-US"/>
          </a:p>
        </c:txPr>
      </c:legendEntry>
      <c:layout>
        <c:manualLayout>
          <c:xMode val="edge"/>
          <c:yMode val="edge"/>
          <c:x val="0.74333333333333329"/>
          <c:y val="0.3310634608173979"/>
          <c:w val="0.23376590330788805"/>
          <c:h val="0.22209926884139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vi-VN">
                <a:solidFill>
                  <a:schemeClr val="accent2"/>
                </a:solidFill>
              </a:rPr>
              <a:t>TVB-BMC</a:t>
            </a:r>
            <a:endParaRPr lang="en-US">
              <a:solidFill>
                <a:schemeClr val="accent2"/>
              </a:solidFill>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7.3770778652668414E-2"/>
          <c:y val="0.15554389034703994"/>
          <c:w val="0.87295144356955379"/>
          <c:h val="0.77736111111111106"/>
        </c:manualLayout>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2">
                    <a:alpha val="50000"/>
                  </a:schemeClr>
                </a:solidFill>
              </a:ln>
              <a:effectLst/>
            </c:spPr>
            <c:trendlineType val="linear"/>
            <c:dispRSqr val="1"/>
            <c:dispEq val="0"/>
            <c:trendlineLbl>
              <c:layout>
                <c:manualLayout>
                  <c:x val="5.0349956255468066E-3"/>
                  <c:y val="-6.60757509477981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'LSSL VÀ PHƯƠNG SAI CỦA DMDT'!$E$12:$E$51</c:f>
              <c:numCache>
                <c:formatCode>0.00%</c:formatCode>
                <c:ptCount val="40"/>
                <c:pt idx="0">
                  <c:v>-9.0415913200723331E-3</c:v>
                </c:pt>
                <c:pt idx="1">
                  <c:v>-1.824817518248175E-2</c:v>
                </c:pt>
                <c:pt idx="2">
                  <c:v>1.1152416356877323E-2</c:v>
                </c:pt>
                <c:pt idx="3">
                  <c:v>-1.2867647058823529E-2</c:v>
                </c:pt>
                <c:pt idx="4">
                  <c:v>-5.5865921787709499E-3</c:v>
                </c:pt>
                <c:pt idx="5">
                  <c:v>9.3632958801498131E-3</c:v>
                </c:pt>
                <c:pt idx="6">
                  <c:v>1.8552875695732839E-3</c:v>
                </c:pt>
                <c:pt idx="7">
                  <c:v>6.851851851851852E-2</c:v>
                </c:pt>
                <c:pt idx="8">
                  <c:v>6.9324090121317156E-2</c:v>
                </c:pt>
                <c:pt idx="9">
                  <c:v>6.9692058346839544E-2</c:v>
                </c:pt>
                <c:pt idx="10">
                  <c:v>6.9696969696969702E-2</c:v>
                </c:pt>
                <c:pt idx="11">
                  <c:v>4.1076487252124649E-2</c:v>
                </c:pt>
                <c:pt idx="12">
                  <c:v>-8.1632653061224497E-3</c:v>
                </c:pt>
                <c:pt idx="13">
                  <c:v>-9.6021947873799734E-3</c:v>
                </c:pt>
                <c:pt idx="14">
                  <c:v>-2.4930747922437674E-2</c:v>
                </c:pt>
                <c:pt idx="15">
                  <c:v>-3.125E-2</c:v>
                </c:pt>
                <c:pt idx="16">
                  <c:v>1.4662756598240469E-3</c:v>
                </c:pt>
                <c:pt idx="17">
                  <c:v>3.6603221083455345E-2</c:v>
                </c:pt>
                <c:pt idx="18">
                  <c:v>-1.2711864406779662E-2</c:v>
                </c:pt>
                <c:pt idx="19">
                  <c:v>-8.5836909871244635E-3</c:v>
                </c:pt>
                <c:pt idx="20">
                  <c:v>1.7316017316017316E-2</c:v>
                </c:pt>
                <c:pt idx="21">
                  <c:v>3.2624113475177303E-2</c:v>
                </c:pt>
                <c:pt idx="22">
                  <c:v>6.8681318681318687E-2</c:v>
                </c:pt>
                <c:pt idx="23">
                  <c:v>2.5706940874035988E-3</c:v>
                </c:pt>
                <c:pt idx="24">
                  <c:v>-2.9487179487179487E-2</c:v>
                </c:pt>
                <c:pt idx="25">
                  <c:v>6.6050198150594455E-3</c:v>
                </c:pt>
                <c:pt idx="26">
                  <c:v>-5.2493438320209973E-3</c:v>
                </c:pt>
                <c:pt idx="27">
                  <c:v>-1.4511873350923483E-2</c:v>
                </c:pt>
                <c:pt idx="28">
                  <c:v>-3.3467202141900937E-2</c:v>
                </c:pt>
                <c:pt idx="29">
                  <c:v>2.9085872576177285E-2</c:v>
                </c:pt>
                <c:pt idx="30">
                  <c:v>1.7496635262449527E-2</c:v>
                </c:pt>
                <c:pt idx="31">
                  <c:v>-7.9365079365079361E-3</c:v>
                </c:pt>
                <c:pt idx="32">
                  <c:v>0</c:v>
                </c:pt>
                <c:pt idx="33">
                  <c:v>2.4E-2</c:v>
                </c:pt>
                <c:pt idx="34">
                  <c:v>3.90625E-2</c:v>
                </c:pt>
                <c:pt idx="35">
                  <c:v>-3.7593984962406013E-3</c:v>
                </c:pt>
                <c:pt idx="36">
                  <c:v>-2.5157232704402517E-2</c:v>
                </c:pt>
                <c:pt idx="37">
                  <c:v>3.2258064516129031E-2</c:v>
                </c:pt>
                <c:pt idx="38">
                  <c:v>-0.01</c:v>
                </c:pt>
                <c:pt idx="39">
                  <c:v>-5.1767676767676768E-2</c:v>
                </c:pt>
              </c:numCache>
            </c:numRef>
          </c:xVal>
          <c:yVal>
            <c:numRef>
              <c:f>'LSSL VÀ PHƯƠNG SAI CỦA DMDT'!$F$12:$F$51</c:f>
              <c:numCache>
                <c:formatCode>0.00%</c:formatCode>
                <c:ptCount val="40"/>
                <c:pt idx="0">
                  <c:v>-6.8062827225130892E-2</c:v>
                </c:pt>
                <c:pt idx="1">
                  <c:v>-2.5280898876404494E-2</c:v>
                </c:pt>
                <c:pt idx="2">
                  <c:v>2.881844380403458E-3</c:v>
                </c:pt>
                <c:pt idx="3">
                  <c:v>1.1494252873563218E-2</c:v>
                </c:pt>
                <c:pt idx="4">
                  <c:v>5.113636363636364E-2</c:v>
                </c:pt>
                <c:pt idx="5">
                  <c:v>-5.4054054054054057E-3</c:v>
                </c:pt>
                <c:pt idx="6">
                  <c:v>-1.6304347826086956E-2</c:v>
                </c:pt>
                <c:pt idx="7">
                  <c:v>5.5248618784530384E-3</c:v>
                </c:pt>
                <c:pt idx="8">
                  <c:v>5.4945054945054944E-2</c:v>
                </c:pt>
                <c:pt idx="9">
                  <c:v>3.3854166666666664E-2</c:v>
                </c:pt>
                <c:pt idx="10">
                  <c:v>2.5188916876574307E-3</c:v>
                </c:pt>
                <c:pt idx="11">
                  <c:v>-5.0251256281407036E-3</c:v>
                </c:pt>
                <c:pt idx="12">
                  <c:v>-7.575757575757576E-3</c:v>
                </c:pt>
                <c:pt idx="13">
                  <c:v>-5.0890585241730284E-3</c:v>
                </c:pt>
                <c:pt idx="14">
                  <c:v>1.278772378516624E-2</c:v>
                </c:pt>
                <c:pt idx="15">
                  <c:v>-2.5252525252525255E-3</c:v>
                </c:pt>
                <c:pt idx="16">
                  <c:v>0</c:v>
                </c:pt>
                <c:pt idx="17">
                  <c:v>-7.5949367088607592E-3</c:v>
                </c:pt>
                <c:pt idx="18">
                  <c:v>-5.1020408163265302E-3</c:v>
                </c:pt>
                <c:pt idx="19">
                  <c:v>-2.5641025641025641E-3</c:v>
                </c:pt>
                <c:pt idx="20">
                  <c:v>2.5706940874035988E-3</c:v>
                </c:pt>
                <c:pt idx="21">
                  <c:v>1.282051282051282E-2</c:v>
                </c:pt>
                <c:pt idx="22">
                  <c:v>2.5316455696202532E-3</c:v>
                </c:pt>
                <c:pt idx="23">
                  <c:v>-2.5252525252525255E-3</c:v>
                </c:pt>
                <c:pt idx="24">
                  <c:v>-2.5316455696202532E-3</c:v>
                </c:pt>
                <c:pt idx="25">
                  <c:v>0</c:v>
                </c:pt>
                <c:pt idx="26">
                  <c:v>-7.6142131979695434E-3</c:v>
                </c:pt>
                <c:pt idx="27">
                  <c:v>2.5575447570332483E-3</c:v>
                </c:pt>
                <c:pt idx="28">
                  <c:v>-2.5510204081632651E-3</c:v>
                </c:pt>
                <c:pt idx="29">
                  <c:v>-1.0230179028132993E-2</c:v>
                </c:pt>
                <c:pt idx="30">
                  <c:v>7.7519379844961239E-3</c:v>
                </c:pt>
                <c:pt idx="31">
                  <c:v>5.1282051282051282E-3</c:v>
                </c:pt>
                <c:pt idx="32">
                  <c:v>0</c:v>
                </c:pt>
                <c:pt idx="33">
                  <c:v>0</c:v>
                </c:pt>
                <c:pt idx="34">
                  <c:v>1.020408163265306E-2</c:v>
                </c:pt>
                <c:pt idx="35">
                  <c:v>6.8181818181818177E-2</c:v>
                </c:pt>
                <c:pt idx="36">
                  <c:v>2.6004728132387706E-2</c:v>
                </c:pt>
                <c:pt idx="37">
                  <c:v>-6.9124423963133647E-2</c:v>
                </c:pt>
                <c:pt idx="38">
                  <c:v>-2.4752475247524753E-3</c:v>
                </c:pt>
                <c:pt idx="39">
                  <c:v>-5.2109181141439205E-2</c:v>
                </c:pt>
              </c:numCache>
            </c:numRef>
          </c:yVal>
          <c:smooth val="0"/>
          <c:extLst>
            <c:ext xmlns:c16="http://schemas.microsoft.com/office/drawing/2014/chart" uri="{C3380CC4-5D6E-409C-BE32-E72D297353CC}">
              <c16:uniqueId val="{00000000-E774-4912-8434-F14FA66C60B1}"/>
            </c:ext>
          </c:extLst>
        </c:ser>
        <c:dLbls>
          <c:showLegendKey val="0"/>
          <c:showVal val="0"/>
          <c:showCatName val="0"/>
          <c:showSerName val="0"/>
          <c:showPercent val="0"/>
          <c:showBubbleSize val="0"/>
        </c:dLbls>
        <c:axId val="445793064"/>
        <c:axId val="445795688"/>
      </c:scatterChart>
      <c:valAx>
        <c:axId val="445793064"/>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5795688"/>
        <c:crosses val="autoZero"/>
        <c:crossBetween val="midCat"/>
      </c:valAx>
      <c:valAx>
        <c:axId val="445795688"/>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5793064"/>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vi-VN">
                <a:solidFill>
                  <a:schemeClr val="accent2"/>
                </a:solidFill>
              </a:rPr>
              <a:t>BMC-TC6</a:t>
            </a:r>
            <a:endParaRPr lang="en-US">
              <a:solidFill>
                <a:schemeClr val="accent2"/>
              </a:solidFill>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6.2659667541557287E-2"/>
          <c:y val="0.14393518518518519"/>
          <c:w val="0.87295144356955379"/>
          <c:h val="0.77736111111111106"/>
        </c:manualLayout>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2">
                    <a:alpha val="50000"/>
                  </a:schemeClr>
                </a:solidFill>
              </a:ln>
              <a:effectLst/>
            </c:spPr>
            <c:trendlineType val="linear"/>
            <c:dispRSqr val="1"/>
            <c:dispEq val="0"/>
            <c:trendlineLbl>
              <c:layout>
                <c:manualLayout>
                  <c:x val="-9.3907557073153909E-3"/>
                  <c:y val="-0.1041689499680684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'LSSL VÀ PHƯƠNG SAI CỦA DMDT'!$F$12:$F$51</c:f>
              <c:numCache>
                <c:formatCode>0.00%</c:formatCode>
                <c:ptCount val="40"/>
                <c:pt idx="0">
                  <c:v>-6.8062827225130892E-2</c:v>
                </c:pt>
                <c:pt idx="1">
                  <c:v>-2.5280898876404494E-2</c:v>
                </c:pt>
                <c:pt idx="2">
                  <c:v>2.881844380403458E-3</c:v>
                </c:pt>
                <c:pt idx="3">
                  <c:v>1.1494252873563218E-2</c:v>
                </c:pt>
                <c:pt idx="4">
                  <c:v>5.113636363636364E-2</c:v>
                </c:pt>
                <c:pt idx="5">
                  <c:v>-5.4054054054054057E-3</c:v>
                </c:pt>
                <c:pt idx="6">
                  <c:v>-1.6304347826086956E-2</c:v>
                </c:pt>
                <c:pt idx="7">
                  <c:v>5.5248618784530384E-3</c:v>
                </c:pt>
                <c:pt idx="8">
                  <c:v>5.4945054945054944E-2</c:v>
                </c:pt>
                <c:pt idx="9">
                  <c:v>3.3854166666666664E-2</c:v>
                </c:pt>
                <c:pt idx="10">
                  <c:v>2.5188916876574307E-3</c:v>
                </c:pt>
                <c:pt idx="11">
                  <c:v>-5.0251256281407036E-3</c:v>
                </c:pt>
                <c:pt idx="12">
                  <c:v>-7.575757575757576E-3</c:v>
                </c:pt>
                <c:pt idx="13">
                  <c:v>-5.0890585241730284E-3</c:v>
                </c:pt>
                <c:pt idx="14">
                  <c:v>1.278772378516624E-2</c:v>
                </c:pt>
                <c:pt idx="15">
                  <c:v>-2.5252525252525255E-3</c:v>
                </c:pt>
                <c:pt idx="16">
                  <c:v>0</c:v>
                </c:pt>
                <c:pt idx="17">
                  <c:v>-7.5949367088607592E-3</c:v>
                </c:pt>
                <c:pt idx="18">
                  <c:v>-5.1020408163265302E-3</c:v>
                </c:pt>
                <c:pt idx="19">
                  <c:v>-2.5641025641025641E-3</c:v>
                </c:pt>
                <c:pt idx="20">
                  <c:v>2.5706940874035988E-3</c:v>
                </c:pt>
                <c:pt idx="21">
                  <c:v>1.282051282051282E-2</c:v>
                </c:pt>
                <c:pt idx="22">
                  <c:v>2.5316455696202532E-3</c:v>
                </c:pt>
                <c:pt idx="23">
                  <c:v>-2.5252525252525255E-3</c:v>
                </c:pt>
                <c:pt idx="24">
                  <c:v>-2.5316455696202532E-3</c:v>
                </c:pt>
                <c:pt idx="25">
                  <c:v>0</c:v>
                </c:pt>
                <c:pt idx="26">
                  <c:v>-7.6142131979695434E-3</c:v>
                </c:pt>
                <c:pt idx="27">
                  <c:v>2.5575447570332483E-3</c:v>
                </c:pt>
                <c:pt idx="28">
                  <c:v>-2.5510204081632651E-3</c:v>
                </c:pt>
                <c:pt idx="29">
                  <c:v>-1.0230179028132993E-2</c:v>
                </c:pt>
                <c:pt idx="30">
                  <c:v>7.7519379844961239E-3</c:v>
                </c:pt>
                <c:pt idx="31">
                  <c:v>5.1282051282051282E-3</c:v>
                </c:pt>
                <c:pt idx="32">
                  <c:v>0</c:v>
                </c:pt>
                <c:pt idx="33">
                  <c:v>0</c:v>
                </c:pt>
                <c:pt idx="34">
                  <c:v>1.020408163265306E-2</c:v>
                </c:pt>
                <c:pt idx="35">
                  <c:v>6.8181818181818177E-2</c:v>
                </c:pt>
                <c:pt idx="36">
                  <c:v>2.6004728132387706E-2</c:v>
                </c:pt>
                <c:pt idx="37">
                  <c:v>-6.9124423963133647E-2</c:v>
                </c:pt>
                <c:pt idx="38">
                  <c:v>-2.4752475247524753E-3</c:v>
                </c:pt>
                <c:pt idx="39">
                  <c:v>-5.2109181141439205E-2</c:v>
                </c:pt>
              </c:numCache>
            </c:numRef>
          </c:xVal>
          <c:yVal>
            <c:numRef>
              <c:f>'LSSL VÀ PHƯƠNG SAI CỦA DMDT'!$G$12:$G$51</c:f>
              <c:numCache>
                <c:formatCode>0.00%</c:formatCode>
                <c:ptCount val="40"/>
                <c:pt idx="0">
                  <c:v>-3.3707865168539325E-2</c:v>
                </c:pt>
                <c:pt idx="1">
                  <c:v>-1.1627906976744186E-2</c:v>
                </c:pt>
                <c:pt idx="2">
                  <c:v>3.5294117647058823E-2</c:v>
                </c:pt>
                <c:pt idx="3">
                  <c:v>0</c:v>
                </c:pt>
                <c:pt idx="4">
                  <c:v>-1.1363636363636364E-2</c:v>
                </c:pt>
                <c:pt idx="5">
                  <c:v>1.1494252873563218E-2</c:v>
                </c:pt>
                <c:pt idx="6">
                  <c:v>-1.1363636363636364E-2</c:v>
                </c:pt>
                <c:pt idx="7">
                  <c:v>0</c:v>
                </c:pt>
                <c:pt idx="8">
                  <c:v>0</c:v>
                </c:pt>
                <c:pt idx="9">
                  <c:v>0</c:v>
                </c:pt>
                <c:pt idx="10">
                  <c:v>1.1494252873563218E-2</c:v>
                </c:pt>
                <c:pt idx="11">
                  <c:v>1.1363636363636364E-2</c:v>
                </c:pt>
                <c:pt idx="12">
                  <c:v>0</c:v>
                </c:pt>
                <c:pt idx="13">
                  <c:v>0</c:v>
                </c:pt>
                <c:pt idx="14">
                  <c:v>0</c:v>
                </c:pt>
                <c:pt idx="15">
                  <c:v>0</c:v>
                </c:pt>
                <c:pt idx="16">
                  <c:v>0</c:v>
                </c:pt>
                <c:pt idx="17">
                  <c:v>0</c:v>
                </c:pt>
                <c:pt idx="18">
                  <c:v>1.1235955056179775E-2</c:v>
                </c:pt>
                <c:pt idx="19">
                  <c:v>3.3333333333333333E-2</c:v>
                </c:pt>
                <c:pt idx="20">
                  <c:v>0</c:v>
                </c:pt>
                <c:pt idx="21">
                  <c:v>0</c:v>
                </c:pt>
                <c:pt idx="22">
                  <c:v>0</c:v>
                </c:pt>
                <c:pt idx="23">
                  <c:v>1.0752688172043012E-2</c:v>
                </c:pt>
                <c:pt idx="24">
                  <c:v>0</c:v>
                </c:pt>
                <c:pt idx="25">
                  <c:v>-1.0638297872340425E-2</c:v>
                </c:pt>
                <c:pt idx="26">
                  <c:v>-1.0752688172043012E-2</c:v>
                </c:pt>
                <c:pt idx="27">
                  <c:v>0</c:v>
                </c:pt>
                <c:pt idx="28">
                  <c:v>-1.0869565217391304E-2</c:v>
                </c:pt>
                <c:pt idx="29">
                  <c:v>1.098901098901099E-2</c:v>
                </c:pt>
                <c:pt idx="30">
                  <c:v>1.0869565217391304E-2</c:v>
                </c:pt>
                <c:pt idx="31">
                  <c:v>1.0752688172043012E-2</c:v>
                </c:pt>
                <c:pt idx="32">
                  <c:v>0</c:v>
                </c:pt>
                <c:pt idx="33">
                  <c:v>0</c:v>
                </c:pt>
                <c:pt idx="34">
                  <c:v>0</c:v>
                </c:pt>
                <c:pt idx="35">
                  <c:v>0</c:v>
                </c:pt>
                <c:pt idx="36">
                  <c:v>-1.0638297872340425E-2</c:v>
                </c:pt>
                <c:pt idx="37">
                  <c:v>0</c:v>
                </c:pt>
                <c:pt idx="38">
                  <c:v>0</c:v>
                </c:pt>
                <c:pt idx="39">
                  <c:v>0</c:v>
                </c:pt>
              </c:numCache>
            </c:numRef>
          </c:yVal>
          <c:smooth val="0"/>
          <c:extLst>
            <c:ext xmlns:c16="http://schemas.microsoft.com/office/drawing/2014/chart" uri="{C3380CC4-5D6E-409C-BE32-E72D297353CC}">
              <c16:uniqueId val="{00000000-E118-4BC1-BD9F-D80BFE922B19}"/>
            </c:ext>
          </c:extLst>
        </c:ser>
        <c:dLbls>
          <c:showLegendKey val="0"/>
          <c:showVal val="0"/>
          <c:showCatName val="0"/>
          <c:showSerName val="0"/>
          <c:showPercent val="0"/>
          <c:showBubbleSize val="0"/>
        </c:dLbls>
        <c:axId val="531086872"/>
        <c:axId val="531092776"/>
      </c:scatterChart>
      <c:valAx>
        <c:axId val="531086872"/>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31092776"/>
        <c:crosses val="autoZero"/>
        <c:crossBetween val="midCat"/>
      </c:valAx>
      <c:valAx>
        <c:axId val="531092776"/>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31086872"/>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vi-VN">
                <a:solidFill>
                  <a:schemeClr val="accent2"/>
                </a:solidFill>
              </a:rPr>
              <a:t>TVB-TC6</a:t>
            </a:r>
            <a:endParaRPr lang="en-US">
              <a:solidFill>
                <a:schemeClr val="accent2"/>
              </a:solidFill>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2">
                    <a:alpha val="50000"/>
                  </a:schemeClr>
                </a:solidFill>
              </a:ln>
              <a:effectLst/>
            </c:spPr>
            <c:trendlineType val="linear"/>
            <c:dispRSqr val="1"/>
            <c:dispEq val="0"/>
            <c:trendlineLbl>
              <c:layout>
                <c:manualLayout>
                  <c:x val="3.9934818024857884E-2"/>
                  <c:y val="-0.1135849371628452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'LSSL VÀ PHƯƠNG SAI CỦA DMDT'!$H$12:$H$51</c:f>
              <c:numCache>
                <c:formatCode>0.00%</c:formatCode>
                <c:ptCount val="40"/>
                <c:pt idx="0">
                  <c:v>-1.7194758128785737E-2</c:v>
                </c:pt>
                <c:pt idx="1">
                  <c:v>-2.6401341991195152E-2</c:v>
                </c:pt>
                <c:pt idx="2">
                  <c:v>2.9992495481639212E-3</c:v>
                </c:pt>
                <c:pt idx="3">
                  <c:v>-2.102081386753693E-2</c:v>
                </c:pt>
                <c:pt idx="4">
                  <c:v>-1.3739758987484352E-2</c:v>
                </c:pt>
                <c:pt idx="5">
                  <c:v>1.2101290714364114E-3</c:v>
                </c:pt>
                <c:pt idx="6">
                  <c:v>-6.2978792391401176E-3</c:v>
                </c:pt>
                <c:pt idx="7">
                  <c:v>6.0365351709805115E-2</c:v>
                </c:pt>
                <c:pt idx="8">
                  <c:v>6.117092331260375E-2</c:v>
                </c:pt>
                <c:pt idx="9">
                  <c:v>6.1538891538126139E-2</c:v>
                </c:pt>
                <c:pt idx="10">
                  <c:v>6.1543802888256297E-2</c:v>
                </c:pt>
                <c:pt idx="11">
                  <c:v>3.2923320443411244E-2</c:v>
                </c:pt>
                <c:pt idx="12">
                  <c:v>-1.6316432114835851E-2</c:v>
                </c:pt>
                <c:pt idx="13">
                  <c:v>-1.7755361596093373E-2</c:v>
                </c:pt>
                <c:pt idx="14">
                  <c:v>-3.3083914731151076E-2</c:v>
                </c:pt>
                <c:pt idx="15">
                  <c:v>-3.9403166808713405E-2</c:v>
                </c:pt>
                <c:pt idx="16">
                  <c:v>-6.6868911488893543E-3</c:v>
                </c:pt>
                <c:pt idx="17">
                  <c:v>2.8450054274741943E-2</c:v>
                </c:pt>
                <c:pt idx="18">
                  <c:v>-2.0865031215493064E-2</c:v>
                </c:pt>
                <c:pt idx="19">
                  <c:v>-1.6736857795837865E-2</c:v>
                </c:pt>
                <c:pt idx="20">
                  <c:v>9.1628505073039143E-3</c:v>
                </c:pt>
                <c:pt idx="21">
                  <c:v>2.4470946666463902E-2</c:v>
                </c:pt>
                <c:pt idx="22">
                  <c:v>6.0528151872605282E-2</c:v>
                </c:pt>
                <c:pt idx="23">
                  <c:v>-5.5824727213098033E-3</c:v>
                </c:pt>
                <c:pt idx="24">
                  <c:v>-3.7640346295892885E-2</c:v>
                </c:pt>
                <c:pt idx="25">
                  <c:v>-1.5481469936539562E-3</c:v>
                </c:pt>
                <c:pt idx="26">
                  <c:v>-1.3402510640734399E-2</c:v>
                </c:pt>
                <c:pt idx="27">
                  <c:v>-2.2665040159636884E-2</c:v>
                </c:pt>
                <c:pt idx="28">
                  <c:v>-4.1620368950614342E-2</c:v>
                </c:pt>
                <c:pt idx="29">
                  <c:v>2.0932705767463883E-2</c:v>
                </c:pt>
                <c:pt idx="30">
                  <c:v>9.3434684537361257E-3</c:v>
                </c:pt>
                <c:pt idx="31">
                  <c:v>-1.6089674745221338E-2</c:v>
                </c:pt>
                <c:pt idx="32">
                  <c:v>-8.1531668087134017E-3</c:v>
                </c:pt>
                <c:pt idx="33">
                  <c:v>1.5846833191286599E-2</c:v>
                </c:pt>
                <c:pt idx="34">
                  <c:v>3.0909333191286598E-2</c:v>
                </c:pt>
                <c:pt idx="35">
                  <c:v>-1.1912565304954003E-2</c:v>
                </c:pt>
                <c:pt idx="36">
                  <c:v>-3.3310399513115915E-2</c:v>
                </c:pt>
                <c:pt idx="37">
                  <c:v>2.410489770741563E-2</c:v>
                </c:pt>
                <c:pt idx="38">
                  <c:v>-1.81531668087134E-2</c:v>
                </c:pt>
                <c:pt idx="39">
                  <c:v>-5.9920843576390173E-2</c:v>
                </c:pt>
              </c:numCache>
            </c:numRef>
          </c:xVal>
          <c:yVal>
            <c:numRef>
              <c:f>'LSSL VÀ PHƯƠNG SAI CỦA DMDT'!$J$12:$J$51</c:f>
              <c:numCache>
                <c:formatCode>0.00%</c:formatCode>
                <c:ptCount val="40"/>
                <c:pt idx="0">
                  <c:v>-3.4873305335818117E-2</c:v>
                </c:pt>
                <c:pt idx="1">
                  <c:v>-1.2793347144022978E-2</c:v>
                </c:pt>
                <c:pt idx="2">
                  <c:v>3.4128677479780031E-2</c:v>
                </c:pt>
                <c:pt idx="3">
                  <c:v>-1.1654401672787911E-3</c:v>
                </c:pt>
                <c:pt idx="4">
                  <c:v>-1.2529076530915156E-2</c:v>
                </c:pt>
                <c:pt idx="5">
                  <c:v>1.0328812706284426E-2</c:v>
                </c:pt>
                <c:pt idx="6">
                  <c:v>-1.2529076530915156E-2</c:v>
                </c:pt>
                <c:pt idx="7">
                  <c:v>-1.1654401672787911E-3</c:v>
                </c:pt>
                <c:pt idx="8">
                  <c:v>-1.1654401672787911E-3</c:v>
                </c:pt>
                <c:pt idx="9">
                  <c:v>-1.1654401672787911E-3</c:v>
                </c:pt>
                <c:pt idx="10">
                  <c:v>1.0328812706284426E-2</c:v>
                </c:pt>
                <c:pt idx="11">
                  <c:v>1.0198196196357572E-2</c:v>
                </c:pt>
                <c:pt idx="12">
                  <c:v>-1.1654401672787911E-3</c:v>
                </c:pt>
                <c:pt idx="13">
                  <c:v>-1.1654401672787911E-3</c:v>
                </c:pt>
                <c:pt idx="14">
                  <c:v>-1.1654401672787911E-3</c:v>
                </c:pt>
                <c:pt idx="15">
                  <c:v>-1.1654401672787911E-3</c:v>
                </c:pt>
                <c:pt idx="16">
                  <c:v>-1.1654401672787911E-3</c:v>
                </c:pt>
                <c:pt idx="17">
                  <c:v>-1.1654401672787911E-3</c:v>
                </c:pt>
                <c:pt idx="18">
                  <c:v>1.0070514888900983E-2</c:v>
                </c:pt>
                <c:pt idx="19">
                  <c:v>3.2167893166054541E-2</c:v>
                </c:pt>
                <c:pt idx="20">
                  <c:v>-1.1654401672787911E-3</c:v>
                </c:pt>
                <c:pt idx="21">
                  <c:v>-1.1654401672787911E-3</c:v>
                </c:pt>
                <c:pt idx="22">
                  <c:v>-1.1654401672787911E-3</c:v>
                </c:pt>
                <c:pt idx="23">
                  <c:v>9.5872480047642199E-3</c:v>
                </c:pt>
                <c:pt idx="24">
                  <c:v>-1.1654401672787911E-3</c:v>
                </c:pt>
                <c:pt idx="25">
                  <c:v>-1.1803738039619217E-2</c:v>
                </c:pt>
                <c:pt idx="26">
                  <c:v>-1.1918128339321803E-2</c:v>
                </c:pt>
                <c:pt idx="27">
                  <c:v>-1.1654401672787911E-3</c:v>
                </c:pt>
                <c:pt idx="28">
                  <c:v>-1.2035005384670096E-2</c:v>
                </c:pt>
                <c:pt idx="29">
                  <c:v>9.8235708217321981E-3</c:v>
                </c:pt>
                <c:pt idx="30">
                  <c:v>9.7041250501125123E-3</c:v>
                </c:pt>
                <c:pt idx="31">
                  <c:v>9.5872480047642199E-3</c:v>
                </c:pt>
                <c:pt idx="32">
                  <c:v>-1.1654401672787911E-3</c:v>
                </c:pt>
                <c:pt idx="33">
                  <c:v>-1.1654401672787911E-3</c:v>
                </c:pt>
                <c:pt idx="34">
                  <c:v>-1.1654401672787911E-3</c:v>
                </c:pt>
                <c:pt idx="35">
                  <c:v>-1.1654401672787911E-3</c:v>
                </c:pt>
                <c:pt idx="36">
                  <c:v>-1.1803738039619217E-2</c:v>
                </c:pt>
                <c:pt idx="37">
                  <c:v>-1.1654401672787911E-3</c:v>
                </c:pt>
                <c:pt idx="38">
                  <c:v>-1.1654401672787911E-3</c:v>
                </c:pt>
                <c:pt idx="39">
                  <c:v>-1.1654401672787911E-3</c:v>
                </c:pt>
              </c:numCache>
            </c:numRef>
          </c:yVal>
          <c:smooth val="0"/>
          <c:extLst>
            <c:ext xmlns:c16="http://schemas.microsoft.com/office/drawing/2014/chart" uri="{C3380CC4-5D6E-409C-BE32-E72D297353CC}">
              <c16:uniqueId val="{00000000-A123-447C-BF8E-170275104662}"/>
            </c:ext>
          </c:extLst>
        </c:ser>
        <c:dLbls>
          <c:showLegendKey val="0"/>
          <c:showVal val="0"/>
          <c:showCatName val="0"/>
          <c:showSerName val="0"/>
          <c:showPercent val="0"/>
          <c:showBubbleSize val="0"/>
        </c:dLbls>
        <c:axId val="644947416"/>
        <c:axId val="644945776"/>
      </c:scatterChart>
      <c:valAx>
        <c:axId val="644947416"/>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44945776"/>
        <c:crosses val="autoZero"/>
        <c:crossBetween val="midCat"/>
      </c:valAx>
      <c:valAx>
        <c:axId val="644945776"/>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44947416"/>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2BB-4747-A58F-629CFDB10BF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2BB-4747-A58F-629CFDB10BF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2BB-4747-A58F-629CFDB10BF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'DMDT HIỆU QUẢ'!$P$3:$P$5</c:f>
              <c:strCache>
                <c:ptCount val="3"/>
                <c:pt idx="0">
                  <c:v>TVB</c:v>
                </c:pt>
                <c:pt idx="1">
                  <c:v>BMC</c:v>
                </c:pt>
                <c:pt idx="2">
                  <c:v>TC6</c:v>
                </c:pt>
              </c:strCache>
            </c:strRef>
          </c:cat>
          <c:val>
            <c:numRef>
              <c:f>'DMDT HIỆU QUẢ'!$S$3:$S$5</c:f>
              <c:numCache>
                <c:formatCode>0%</c:formatCode>
                <c:ptCount val="3"/>
                <c:pt idx="0">
                  <c:v>0.18054805217705372</c:v>
                </c:pt>
                <c:pt idx="1">
                  <c:v>0</c:v>
                </c:pt>
                <c:pt idx="2">
                  <c:v>0.81945194782294606</c:v>
                </c:pt>
              </c:numCache>
            </c:numRef>
          </c:val>
          <c:extLst>
            <c:ext xmlns:c16="http://schemas.microsoft.com/office/drawing/2014/chart" uri="{C3380CC4-5D6E-409C-BE32-E72D297353CC}">
              <c16:uniqueId val="{00000000-D705-496C-A473-D2E047D6D4FD}"/>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[TAP FUND.xlsx]Sheet25!PivotTable28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Sheet25!$B$3</c:f>
              <c:strCache>
                <c:ptCount val="1"/>
                <c:pt idx="0">
                  <c:v>Sum of LSSL VN-INDEX</c:v>
                </c:pt>
              </c:strCache>
            </c:strRef>
          </c:tx>
          <c:spPr>
            <a:ln w="28575" cap="rnd">
              <a:solidFill>
                <a:schemeClr val="accent1"/>
              </a:solidFill>
              <a:round/>
            </a:ln>
            <a:effectLst/>
          </c:spPr>
          <c:marker>
            <c:symbol val="none"/>
          </c:marker>
          <c:cat>
            <c:multiLvlStrRef>
              <c:f>Sheet25!$A$4:$A$82</c:f>
              <c:multiLvlStrCache>
                <c:ptCount val="74"/>
                <c:lvl>
                  <c:pt idx="1">
                    <c:v>08-Thg1</c:v>
                  </c:pt>
                  <c:pt idx="2">
                    <c:v>09-Thg1</c:v>
                  </c:pt>
                  <c:pt idx="3">
                    <c:v>10-Thg1</c:v>
                  </c:pt>
                  <c:pt idx="4">
                    <c:v>11-Thg1</c:v>
                  </c:pt>
                  <c:pt idx="5">
                    <c:v>12-Thg1</c:v>
                  </c:pt>
                  <c:pt idx="6">
                    <c:v>15-Thg1</c:v>
                  </c:pt>
                  <c:pt idx="7">
                    <c:v>16-Thg1</c:v>
                  </c:pt>
                  <c:pt idx="8">
                    <c:v>17-Thg1</c:v>
                  </c:pt>
                  <c:pt idx="9">
                    <c:v>18-Thg1</c:v>
                  </c:pt>
                  <c:pt idx="10">
                    <c:v>19-Thg1</c:v>
                  </c:pt>
                  <c:pt idx="11">
                    <c:v>22-Thg1</c:v>
                  </c:pt>
                  <c:pt idx="12">
                    <c:v>23-Thg1</c:v>
                  </c:pt>
                  <c:pt idx="13">
                    <c:v>24-Thg1</c:v>
                  </c:pt>
                  <c:pt idx="14">
                    <c:v>25-Thg1</c:v>
                  </c:pt>
                  <c:pt idx="15">
                    <c:v>26-Thg1</c:v>
                  </c:pt>
                  <c:pt idx="16">
                    <c:v>29-Thg1</c:v>
                  </c:pt>
                  <c:pt idx="17">
                    <c:v>30-Thg1</c:v>
                  </c:pt>
                  <c:pt idx="18">
                    <c:v>31-Thg1</c:v>
                  </c:pt>
                  <c:pt idx="19">
                    <c:v>01-Thg2</c:v>
                  </c:pt>
                  <c:pt idx="20">
                    <c:v>02-Thg2</c:v>
                  </c:pt>
                  <c:pt idx="21">
                    <c:v>05-Thg2</c:v>
                  </c:pt>
                  <c:pt idx="22">
                    <c:v>06-Thg2</c:v>
                  </c:pt>
                  <c:pt idx="23">
                    <c:v>07-Thg2</c:v>
                  </c:pt>
                  <c:pt idx="24">
                    <c:v>15-Thg2</c:v>
                  </c:pt>
                  <c:pt idx="25">
                    <c:v>16-Thg2</c:v>
                  </c:pt>
                  <c:pt idx="26">
                    <c:v>19-Thg2</c:v>
                  </c:pt>
                  <c:pt idx="27">
                    <c:v>20-Thg2</c:v>
                  </c:pt>
                  <c:pt idx="28">
                    <c:v>21-Thg2</c:v>
                  </c:pt>
                  <c:pt idx="29">
                    <c:v>22-Thg2</c:v>
                  </c:pt>
                  <c:pt idx="30">
                    <c:v>23-Thg2</c:v>
                  </c:pt>
                  <c:pt idx="31">
                    <c:v>26-Thg2</c:v>
                  </c:pt>
                  <c:pt idx="32">
                    <c:v>27-Thg2</c:v>
                  </c:pt>
                  <c:pt idx="33">
                    <c:v>28-Thg2</c:v>
                  </c:pt>
                  <c:pt idx="34">
                    <c:v>29-Thg2</c:v>
                  </c:pt>
                  <c:pt idx="35">
                    <c:v>01-Thg3</c:v>
                  </c:pt>
                  <c:pt idx="36">
                    <c:v>04-Thg3</c:v>
                  </c:pt>
                  <c:pt idx="37">
                    <c:v>05-Thg3</c:v>
                  </c:pt>
                  <c:pt idx="38">
                    <c:v>06-Thg3</c:v>
                  </c:pt>
                  <c:pt idx="39">
                    <c:v>07-Thg3</c:v>
                  </c:pt>
                  <c:pt idx="40">
                    <c:v>08-Thg3</c:v>
                  </c:pt>
                  <c:pt idx="41">
                    <c:v>11-Thg3</c:v>
                  </c:pt>
                  <c:pt idx="42">
                    <c:v>12-Thg3</c:v>
                  </c:pt>
                  <c:pt idx="43">
                    <c:v>13-Thg3</c:v>
                  </c:pt>
                  <c:pt idx="44">
                    <c:v>14-Thg3</c:v>
                  </c:pt>
                  <c:pt idx="45">
                    <c:v>15-Thg3</c:v>
                  </c:pt>
                  <c:pt idx="46">
                    <c:v>18-Thg3</c:v>
                  </c:pt>
                  <c:pt idx="47">
                    <c:v>19-Thg3</c:v>
                  </c:pt>
                  <c:pt idx="48">
                    <c:v>20-Thg3</c:v>
                  </c:pt>
                  <c:pt idx="49">
                    <c:v>21-Thg3</c:v>
                  </c:pt>
                  <c:pt idx="50">
                    <c:v>22-Thg3</c:v>
                  </c:pt>
                  <c:pt idx="51">
                    <c:v>25-Thg3</c:v>
                  </c:pt>
                  <c:pt idx="52">
                    <c:v>26-Thg3</c:v>
                  </c:pt>
                  <c:pt idx="53">
                    <c:v>27-Thg3</c:v>
                  </c:pt>
                  <c:pt idx="54">
                    <c:v>28-Thg3</c:v>
                  </c:pt>
                  <c:pt idx="55">
                    <c:v>29-Thg3</c:v>
                  </c:pt>
                  <c:pt idx="56">
                    <c:v>01-Thg4</c:v>
                  </c:pt>
                  <c:pt idx="57">
                    <c:v>02-Thg4</c:v>
                  </c:pt>
                  <c:pt idx="58">
                    <c:v>03-Thg4</c:v>
                  </c:pt>
                  <c:pt idx="59">
                    <c:v>04-Thg4</c:v>
                  </c:pt>
                  <c:pt idx="60">
                    <c:v>05-Thg4</c:v>
                  </c:pt>
                  <c:pt idx="61">
                    <c:v>08-Thg4</c:v>
                  </c:pt>
                  <c:pt idx="62">
                    <c:v>09-Thg4</c:v>
                  </c:pt>
                  <c:pt idx="63">
                    <c:v>10-Thg4</c:v>
                  </c:pt>
                  <c:pt idx="64">
                    <c:v>11-Thg4</c:v>
                  </c:pt>
                  <c:pt idx="65">
                    <c:v>12-Thg4</c:v>
                  </c:pt>
                  <c:pt idx="66">
                    <c:v>15-Thg4</c:v>
                  </c:pt>
                  <c:pt idx="67">
                    <c:v>16-Thg4</c:v>
                  </c:pt>
                  <c:pt idx="68">
                    <c:v>17-Thg4</c:v>
                  </c:pt>
                  <c:pt idx="69">
                    <c:v>19-Thg4</c:v>
                  </c:pt>
                  <c:pt idx="70">
                    <c:v>22-Thg4</c:v>
                  </c:pt>
                  <c:pt idx="71">
                    <c:v>23-Thg4</c:v>
                  </c:pt>
                  <c:pt idx="72">
                    <c:v>24-Thg4</c:v>
                  </c:pt>
                  <c:pt idx="73">
                    <c:v>25-Thg4</c:v>
                  </c:pt>
                </c:lvl>
                <c:lvl>
                  <c:pt idx="0">
                    <c:v>&lt;08/01/2024</c:v>
                  </c:pt>
                  <c:pt idx="1">
                    <c:v>Thg1</c:v>
                  </c:pt>
                  <c:pt idx="19">
                    <c:v>Thg2</c:v>
                  </c:pt>
                  <c:pt idx="35">
                    <c:v>Thg3</c:v>
                  </c:pt>
                  <c:pt idx="56">
                    <c:v>Thg4</c:v>
                  </c:pt>
                </c:lvl>
              </c:multiLvlStrCache>
            </c:multiLvlStrRef>
          </c:cat>
          <c:val>
            <c:numRef>
              <c:f>Sheet25!$B$4:$B$82</c:f>
              <c:numCache>
                <c:formatCode>General</c:formatCode>
                <c:ptCount val="74"/>
                <c:pt idx="2">
                  <c:v>-4.1372533809120992E-3</c:v>
                </c:pt>
                <c:pt idx="3">
                  <c:v>7.6385951889798263E-3</c:v>
                </c:pt>
                <c:pt idx="4">
                  <c:v>1.7562890645179598E-3</c:v>
                </c:pt>
                <c:pt idx="5">
                  <c:v>-1.9411126981122288E-2</c:v>
                </c:pt>
                <c:pt idx="6">
                  <c:v>-1.5068849051705759E-3</c:v>
                </c:pt>
                <c:pt idx="7">
                  <c:v>2.3394447717741657E-2</c:v>
                </c:pt>
                <c:pt idx="8">
                  <c:v>-1.5217690350090745E-3</c:v>
                </c:pt>
                <c:pt idx="9">
                  <c:v>1.6851178034115177E-2</c:v>
                </c:pt>
                <c:pt idx="10">
                  <c:v>3.192308350298545E-2</c:v>
                </c:pt>
                <c:pt idx="11">
                  <c:v>3.4532374100716889E-3</c:v>
                </c:pt>
                <c:pt idx="12">
                  <c:v>-1.3594170062390901E-2</c:v>
                </c:pt>
                <c:pt idx="13">
                  <c:v>-1.1541401273885281E-2</c:v>
                </c:pt>
                <c:pt idx="14">
                  <c:v>-6.6497864395512318E-3</c:v>
                </c:pt>
                <c:pt idx="15">
                  <c:v>1.3585447337167347E-2</c:v>
                </c:pt>
                <c:pt idx="16">
                  <c:v>5.1034729133128704E-5</c:v>
                </c:pt>
                <c:pt idx="17">
                  <c:v>1.0104704471416877E-2</c:v>
                </c:pt>
                <c:pt idx="18">
                  <c:v>-3.9011571228754656E-2</c:v>
                </c:pt>
                <c:pt idx="19">
                  <c:v>2.2442476659996144E-2</c:v>
                </c:pt>
                <c:pt idx="20">
                  <c:v>-1.2020255409115632E-3</c:v>
                </c:pt>
                <c:pt idx="21">
                  <c:v>3.4565690162466398E-2</c:v>
                </c:pt>
                <c:pt idx="22">
                  <c:v>6.1211068580006222E-3</c:v>
                </c:pt>
                <c:pt idx="23">
                  <c:v>2.536853796445869E-2</c:v>
                </c:pt>
                <c:pt idx="24">
                  <c:v>9.9371730369703561E-3</c:v>
                </c:pt>
                <c:pt idx="25">
                  <c:v>1.7962577962578073E-2</c:v>
                </c:pt>
                <c:pt idx="26">
                  <c:v>3.7868893113995161E-2</c:v>
                </c:pt>
                <c:pt idx="27">
                  <c:v>1.2465611402728029E-2</c:v>
                </c:pt>
                <c:pt idx="28">
                  <c:v>-4.8778108384912468E-5</c:v>
                </c:pt>
                <c:pt idx="29">
                  <c:v>-6.6583200546324146E-3</c:v>
                </c:pt>
                <c:pt idx="30">
                  <c:v>-3.7423307884723367E-2</c:v>
                </c:pt>
                <c:pt idx="31">
                  <c:v>0.138267326732673</c:v>
                </c:pt>
                <c:pt idx="32">
                  <c:v>-0.10337892196299235</c:v>
                </c:pt>
                <c:pt idx="33">
                  <c:v>0.14223514707924542</c:v>
                </c:pt>
                <c:pt idx="34">
                  <c:v>-0.1047020378877095</c:v>
                </c:pt>
                <c:pt idx="35">
                  <c:v>0.11062175747094827</c:v>
                </c:pt>
                <c:pt idx="36">
                  <c:v>-6.6729535730151349E-2</c:v>
                </c:pt>
                <c:pt idx="37">
                  <c:v>8.5201865210633554E-2</c:v>
                </c:pt>
                <c:pt idx="38">
                  <c:v>-8.7080872436404333E-2</c:v>
                </c:pt>
                <c:pt idx="39">
                  <c:v>7.509998164009779E-2</c:v>
                </c:pt>
                <c:pt idx="40">
                  <c:v>-6.029951171646835E-2</c:v>
                </c:pt>
                <c:pt idx="41">
                  <c:v>7.4625679499001236E-3</c:v>
                </c:pt>
                <c:pt idx="42">
                  <c:v>2.0381953528194486E-2</c:v>
                </c:pt>
                <c:pt idx="43">
                  <c:v>-1.7126253956755225E-2</c:v>
                </c:pt>
                <c:pt idx="44">
                  <c:v>1.3613361526217048E-2</c:v>
                </c:pt>
                <c:pt idx="45">
                  <c:v>-4.9926682749160699E-2</c:v>
                </c:pt>
                <c:pt idx="46">
                  <c:v>3.7206878582595172E-2</c:v>
                </c:pt>
                <c:pt idx="47">
                  <c:v>-6.4926117736494343E-2</c:v>
                </c:pt>
                <c:pt idx="48">
                  <c:v>2.3092052545953406E-2</c:v>
                </c:pt>
                <c:pt idx="49">
                  <c:v>6.1469879518072271E-2</c:v>
                </c:pt>
                <c:pt idx="50">
                  <c:v>-1.4757853145587203E-2</c:v>
                </c:pt>
                <c:pt idx="51">
                  <c:v>-1.1390062170756447E-3</c:v>
                </c:pt>
                <c:pt idx="52">
                  <c:v>-4.7998860561173688E-2</c:v>
                </c:pt>
                <c:pt idx="53">
                  <c:v>-2.6536717166841385E-3</c:v>
                </c:pt>
                <c:pt idx="54">
                  <c:v>4.2544629203354369E-2</c:v>
                </c:pt>
                <c:pt idx="55">
                  <c:v>3.8902291917973814E-2</c:v>
                </c:pt>
                <c:pt idx="56">
                  <c:v>1.2644740759310921E-2</c:v>
                </c:pt>
                <c:pt idx="57">
                  <c:v>-6.5532844437503368E-4</c:v>
                </c:pt>
                <c:pt idx="58">
                  <c:v>1.292215494100751E-2</c:v>
                </c:pt>
                <c:pt idx="59">
                  <c:v>-3.6292578319244012E-2</c:v>
                </c:pt>
                <c:pt idx="60">
                  <c:v>-7.5975052498290022E-3</c:v>
                </c:pt>
                <c:pt idx="61">
                  <c:v>-3.1082199881727026E-2</c:v>
                </c:pt>
                <c:pt idx="62">
                  <c:v>-1.1377488825680597E-2</c:v>
                </c:pt>
                <c:pt idx="63">
                  <c:v>1.9698484424361267E-2</c:v>
                </c:pt>
                <c:pt idx="64">
                  <c:v>-8.5812356979381187E-4</c:v>
                </c:pt>
                <c:pt idx="65">
                  <c:v>4.3872198378635818E-2</c:v>
                </c:pt>
                <c:pt idx="66">
                  <c:v>-0.14097603007989976</c:v>
                </c:pt>
                <c:pt idx="67">
                  <c:v>-2.2932574941842568E-3</c:v>
                </c:pt>
                <c:pt idx="68">
                  <c:v>-5.5943998420637187E-2</c:v>
                </c:pt>
                <c:pt idx="69">
                  <c:v>-4.566600447607333E-2</c:v>
                </c:pt>
                <c:pt idx="70">
                  <c:v>3.9247563518747378E-2</c:v>
                </c:pt>
                <c:pt idx="71">
                  <c:v>-3.2313353833744861E-2</c:v>
                </c:pt>
                <c:pt idx="72">
                  <c:v>7.1878715814506056E-2</c:v>
                </c:pt>
                <c:pt idx="73">
                  <c:v>-1.5925548062803215E-3</c:v>
                </c:pt>
              </c:numCache>
            </c:numRef>
          </c:val>
          <c:smooth val="0"/>
          <c:extLst>
            <c:ext xmlns:c16="http://schemas.microsoft.com/office/drawing/2014/chart" uri="{C3380CC4-5D6E-409C-BE32-E72D297353CC}">
              <c16:uniqueId val="{00000000-44D9-47DC-87DD-335B3AE4C0BA}"/>
            </c:ext>
          </c:extLst>
        </c:ser>
        <c:ser>
          <c:idx val="1"/>
          <c:order val="1"/>
          <c:tx>
            <c:strRef>
              <c:f>Sheet25!$C$3</c:f>
              <c:strCache>
                <c:ptCount val="1"/>
                <c:pt idx="0">
                  <c:v>Sum of LSSL DM</c:v>
                </c:pt>
              </c:strCache>
            </c:strRef>
          </c:tx>
          <c:spPr>
            <a:ln w="28575" cap="rnd">
              <a:solidFill>
                <a:schemeClr val="accent2"/>
              </a:solidFill>
              <a:round/>
            </a:ln>
            <a:effectLst/>
          </c:spPr>
          <c:marker>
            <c:symbol val="none"/>
          </c:marker>
          <c:cat>
            <c:multiLvlStrRef>
              <c:f>Sheet25!$A$4:$A$82</c:f>
              <c:multiLvlStrCache>
                <c:ptCount val="74"/>
                <c:lvl>
                  <c:pt idx="1">
                    <c:v>08-Thg1</c:v>
                  </c:pt>
                  <c:pt idx="2">
                    <c:v>09-Thg1</c:v>
                  </c:pt>
                  <c:pt idx="3">
                    <c:v>10-Thg1</c:v>
                  </c:pt>
                  <c:pt idx="4">
                    <c:v>11-Thg1</c:v>
                  </c:pt>
                  <c:pt idx="5">
                    <c:v>12-Thg1</c:v>
                  </c:pt>
                  <c:pt idx="6">
                    <c:v>15-Thg1</c:v>
                  </c:pt>
                  <c:pt idx="7">
                    <c:v>16-Thg1</c:v>
                  </c:pt>
                  <c:pt idx="8">
                    <c:v>17-Thg1</c:v>
                  </c:pt>
                  <c:pt idx="9">
                    <c:v>18-Thg1</c:v>
                  </c:pt>
                  <c:pt idx="10">
                    <c:v>19-Thg1</c:v>
                  </c:pt>
                  <c:pt idx="11">
                    <c:v>22-Thg1</c:v>
                  </c:pt>
                  <c:pt idx="12">
                    <c:v>23-Thg1</c:v>
                  </c:pt>
                  <c:pt idx="13">
                    <c:v>24-Thg1</c:v>
                  </c:pt>
                  <c:pt idx="14">
                    <c:v>25-Thg1</c:v>
                  </c:pt>
                  <c:pt idx="15">
                    <c:v>26-Thg1</c:v>
                  </c:pt>
                  <c:pt idx="16">
                    <c:v>29-Thg1</c:v>
                  </c:pt>
                  <c:pt idx="17">
                    <c:v>30-Thg1</c:v>
                  </c:pt>
                  <c:pt idx="18">
                    <c:v>31-Thg1</c:v>
                  </c:pt>
                  <c:pt idx="19">
                    <c:v>01-Thg2</c:v>
                  </c:pt>
                  <c:pt idx="20">
                    <c:v>02-Thg2</c:v>
                  </c:pt>
                  <c:pt idx="21">
                    <c:v>05-Thg2</c:v>
                  </c:pt>
                  <c:pt idx="22">
                    <c:v>06-Thg2</c:v>
                  </c:pt>
                  <c:pt idx="23">
                    <c:v>07-Thg2</c:v>
                  </c:pt>
                  <c:pt idx="24">
                    <c:v>15-Thg2</c:v>
                  </c:pt>
                  <c:pt idx="25">
                    <c:v>16-Thg2</c:v>
                  </c:pt>
                  <c:pt idx="26">
                    <c:v>19-Thg2</c:v>
                  </c:pt>
                  <c:pt idx="27">
                    <c:v>20-Thg2</c:v>
                  </c:pt>
                  <c:pt idx="28">
                    <c:v>21-Thg2</c:v>
                  </c:pt>
                  <c:pt idx="29">
                    <c:v>22-Thg2</c:v>
                  </c:pt>
                  <c:pt idx="30">
                    <c:v>23-Thg2</c:v>
                  </c:pt>
                  <c:pt idx="31">
                    <c:v>26-Thg2</c:v>
                  </c:pt>
                  <c:pt idx="32">
                    <c:v>27-Thg2</c:v>
                  </c:pt>
                  <c:pt idx="33">
                    <c:v>28-Thg2</c:v>
                  </c:pt>
                  <c:pt idx="34">
                    <c:v>29-Thg2</c:v>
                  </c:pt>
                  <c:pt idx="35">
                    <c:v>01-Thg3</c:v>
                  </c:pt>
                  <c:pt idx="36">
                    <c:v>04-Thg3</c:v>
                  </c:pt>
                  <c:pt idx="37">
                    <c:v>05-Thg3</c:v>
                  </c:pt>
                  <c:pt idx="38">
                    <c:v>06-Thg3</c:v>
                  </c:pt>
                  <c:pt idx="39">
                    <c:v>07-Thg3</c:v>
                  </c:pt>
                  <c:pt idx="40">
                    <c:v>08-Thg3</c:v>
                  </c:pt>
                  <c:pt idx="41">
                    <c:v>11-Thg3</c:v>
                  </c:pt>
                  <c:pt idx="42">
                    <c:v>12-Thg3</c:v>
                  </c:pt>
                  <c:pt idx="43">
                    <c:v>13-Thg3</c:v>
                  </c:pt>
                  <c:pt idx="44">
                    <c:v>14-Thg3</c:v>
                  </c:pt>
                  <c:pt idx="45">
                    <c:v>15-Thg3</c:v>
                  </c:pt>
                  <c:pt idx="46">
                    <c:v>18-Thg3</c:v>
                  </c:pt>
                  <c:pt idx="47">
                    <c:v>19-Thg3</c:v>
                  </c:pt>
                  <c:pt idx="48">
                    <c:v>20-Thg3</c:v>
                  </c:pt>
                  <c:pt idx="49">
                    <c:v>21-Thg3</c:v>
                  </c:pt>
                  <c:pt idx="50">
                    <c:v>22-Thg3</c:v>
                  </c:pt>
                  <c:pt idx="51">
                    <c:v>25-Thg3</c:v>
                  </c:pt>
                  <c:pt idx="52">
                    <c:v>26-Thg3</c:v>
                  </c:pt>
                  <c:pt idx="53">
                    <c:v>27-Thg3</c:v>
                  </c:pt>
                  <c:pt idx="54">
                    <c:v>28-Thg3</c:v>
                  </c:pt>
                  <c:pt idx="55">
                    <c:v>29-Thg3</c:v>
                  </c:pt>
                  <c:pt idx="56">
                    <c:v>01-Thg4</c:v>
                  </c:pt>
                  <c:pt idx="57">
                    <c:v>02-Thg4</c:v>
                  </c:pt>
                  <c:pt idx="58">
                    <c:v>03-Thg4</c:v>
                  </c:pt>
                  <c:pt idx="59">
                    <c:v>04-Thg4</c:v>
                  </c:pt>
                  <c:pt idx="60">
                    <c:v>05-Thg4</c:v>
                  </c:pt>
                  <c:pt idx="61">
                    <c:v>08-Thg4</c:v>
                  </c:pt>
                  <c:pt idx="62">
                    <c:v>09-Thg4</c:v>
                  </c:pt>
                  <c:pt idx="63">
                    <c:v>10-Thg4</c:v>
                  </c:pt>
                  <c:pt idx="64">
                    <c:v>11-Thg4</c:v>
                  </c:pt>
                  <c:pt idx="65">
                    <c:v>12-Thg4</c:v>
                  </c:pt>
                  <c:pt idx="66">
                    <c:v>15-Thg4</c:v>
                  </c:pt>
                  <c:pt idx="67">
                    <c:v>16-Thg4</c:v>
                  </c:pt>
                  <c:pt idx="68">
                    <c:v>17-Thg4</c:v>
                  </c:pt>
                  <c:pt idx="69">
                    <c:v>19-Thg4</c:v>
                  </c:pt>
                  <c:pt idx="70">
                    <c:v>22-Thg4</c:v>
                  </c:pt>
                  <c:pt idx="71">
                    <c:v>23-Thg4</c:v>
                  </c:pt>
                  <c:pt idx="72">
                    <c:v>24-Thg4</c:v>
                  </c:pt>
                  <c:pt idx="73">
                    <c:v>25-Thg4</c:v>
                  </c:pt>
                </c:lvl>
                <c:lvl>
                  <c:pt idx="0">
                    <c:v>&lt;08/01/2024</c:v>
                  </c:pt>
                  <c:pt idx="1">
                    <c:v>Thg1</c:v>
                  </c:pt>
                  <c:pt idx="19">
                    <c:v>Thg2</c:v>
                  </c:pt>
                  <c:pt idx="35">
                    <c:v>Thg3</c:v>
                  </c:pt>
                  <c:pt idx="56">
                    <c:v>Thg4</c:v>
                  </c:pt>
                </c:lvl>
              </c:multiLvlStrCache>
            </c:multiLvlStrRef>
          </c:cat>
          <c:val>
            <c:numRef>
              <c:f>Sheet25!$C$4:$C$82</c:f>
              <c:numCache>
                <c:formatCode>General</c:formatCode>
                <c:ptCount val="74"/>
                <c:pt idx="2">
                  <c:v>-3.134541395990597E-2</c:v>
                </c:pt>
                <c:pt idx="3">
                  <c:v>-5.4014285310989368E-2</c:v>
                </c:pt>
                <c:pt idx="4">
                  <c:v>4.5055883811394908E-2</c:v>
                </c:pt>
                <c:pt idx="5">
                  <c:v>-1.7624902994190932E-2</c:v>
                </c:pt>
                <c:pt idx="6">
                  <c:v>8.6183436187405142E-3</c:v>
                </c:pt>
                <c:pt idx="7">
                  <c:v>2.1893881582880449E-2</c:v>
                </c:pt>
                <c:pt idx="8">
                  <c:v>-1.2453133389807945E-2</c:v>
                </c:pt>
                <c:pt idx="9">
                  <c:v>0.12816828595662322</c:v>
                </c:pt>
                <c:pt idx="10">
                  <c:v>0.15505755749648151</c:v>
                </c:pt>
                <c:pt idx="11">
                  <c:v>0.14488399043118677</c:v>
                </c:pt>
                <c:pt idx="12">
                  <c:v>0.13632528013907172</c:v>
                </c:pt>
                <c:pt idx="13">
                  <c:v>8.0010163474262846E-2</c:v>
                </c:pt>
                <c:pt idx="14">
                  <c:v>-1.8827456073088666E-2</c:v>
                </c:pt>
                <c:pt idx="15">
                  <c:v>-2.0180537592604384E-2</c:v>
                </c:pt>
                <c:pt idx="16">
                  <c:v>-3.9024269005826451E-2</c:v>
                </c:pt>
                <c:pt idx="17">
                  <c:v>-5.8457942267955823E-2</c:v>
                </c:pt>
                <c:pt idx="18">
                  <c:v>2.6819592295154208E-3</c:v>
                </c:pt>
                <c:pt idx="19">
                  <c:v>6.3044890385136068E-2</c:v>
                </c:pt>
                <c:pt idx="20">
                  <c:v>-1.8497300397690104E-2</c:v>
                </c:pt>
                <c:pt idx="21">
                  <c:v>4.8684066594281905E-3</c:v>
                </c:pt>
                <c:pt idx="22">
                  <c:v>3.2994717240393448E-2</c:v>
                </c:pt>
                <c:pt idx="23">
                  <c:v>6.6265971689496384E-2</c:v>
                </c:pt>
                <c:pt idx="24">
                  <c:v>0.12692671263731392</c:v>
                </c:pt>
                <c:pt idx="25">
                  <c:v>1.0463834504765856E-2</c:v>
                </c:pt>
                <c:pt idx="26">
                  <c:v>-5.523686178945373E-2</c:v>
                </c:pt>
                <c:pt idx="27">
                  <c:v>5.0958541121050669E-3</c:v>
                </c:pt>
                <c:pt idx="28">
                  <c:v>-2.0577864261795899E-2</c:v>
                </c:pt>
                <c:pt idx="29">
                  <c:v>-2.5228318892492663E-2</c:v>
                </c:pt>
                <c:pt idx="30">
                  <c:v>-6.9663888370952304E-2</c:v>
                </c:pt>
                <c:pt idx="31">
                  <c:v>5.5155334299071254E-2</c:v>
                </c:pt>
                <c:pt idx="32">
                  <c:v>4.3126911758378267E-2</c:v>
                </c:pt>
                <c:pt idx="33">
                  <c:v>-4.818830590554977E-3</c:v>
                </c:pt>
                <c:pt idx="34">
                  <c:v>0</c:v>
                </c:pt>
                <c:pt idx="35">
                  <c:v>4.3898308668708405E-2</c:v>
                </c:pt>
                <c:pt idx="36">
                  <c:v>7.6696822453990218E-2</c:v>
                </c:pt>
                <c:pt idx="37">
                  <c:v>2.8188225617333668E-2</c:v>
                </c:pt>
                <c:pt idx="38">
                  <c:v>-3.9626656517275705E-2</c:v>
                </c:pt>
                <c:pt idx="39">
                  <c:v>2.3453812901339188E-2</c:v>
                </c:pt>
                <c:pt idx="40">
                  <c:v>-1.9563931576007384E-2</c:v>
                </c:pt>
                <c:pt idx="41">
                  <c:v>-0.12148675622542249</c:v>
                </c:pt>
                <c:pt idx="42">
                  <c:v>7.9335362474604165E-3</c:v>
                </c:pt>
                <c:pt idx="43">
                  <c:v>4.6336868686399663E-2</c:v>
                </c:pt>
                <c:pt idx="44">
                  <c:v>9.0113798965229489E-2</c:v>
                </c:pt>
                <c:pt idx="45">
                  <c:v>3.1384515825841619E-2</c:v>
                </c:pt>
                <c:pt idx="46">
                  <c:v>-8.985894240562349E-2</c:v>
                </c:pt>
                <c:pt idx="47">
                  <c:v>-8.1860577813273726E-3</c:v>
                </c:pt>
                <c:pt idx="48">
                  <c:v>3.9037582072033616E-2</c:v>
                </c:pt>
                <c:pt idx="49">
                  <c:v>3.2369972701940981E-2</c:v>
                </c:pt>
                <c:pt idx="50">
                  <c:v>1.4025311081571373E-2</c:v>
                </c:pt>
                <c:pt idx="51">
                  <c:v>1.2414972775553123E-2</c:v>
                </c:pt>
                <c:pt idx="52">
                  <c:v>2.5607873369467061E-2</c:v>
                </c:pt>
                <c:pt idx="53">
                  <c:v>1.8040807395864642E-2</c:v>
                </c:pt>
                <c:pt idx="54">
                  <c:v>0.22700118694819943</c:v>
                </c:pt>
                <c:pt idx="55">
                  <c:v>6.0924303366853096E-2</c:v>
                </c:pt>
                <c:pt idx="56">
                  <c:v>-0.1365910718947112</c:v>
                </c:pt>
                <c:pt idx="57">
                  <c:v>6.9658852105605906E-2</c:v>
                </c:pt>
                <c:pt idx="58">
                  <c:v>-8.84275707544354E-2</c:v>
                </c:pt>
                <c:pt idx="59">
                  <c:v>3.3571824169302773E-2</c:v>
                </c:pt>
                <c:pt idx="60">
                  <c:v>1.7672982999346002E-3</c:v>
                </c:pt>
                <c:pt idx="61">
                  <c:v>5.9892511044482843E-2</c:v>
                </c:pt>
                <c:pt idx="62">
                  <c:v>-2.3912930753726212E-2</c:v>
                </c:pt>
                <c:pt idx="63">
                  <c:v>-7.1012915936345677E-2</c:v>
                </c:pt>
                <c:pt idx="64">
                  <c:v>-4.1085523883526761E-3</c:v>
                </c:pt>
                <c:pt idx="65">
                  <c:v>6.2099330048158595E-3</c:v>
                </c:pt>
                <c:pt idx="66">
                  <c:v>-0.15458399547245705</c:v>
                </c:pt>
                <c:pt idx="67">
                  <c:v>-2.125531872720389E-2</c:v>
                </c:pt>
                <c:pt idx="68">
                  <c:v>-5.679590780643537E-2</c:v>
                </c:pt>
                <c:pt idx="69">
                  <c:v>-4.7524807336585227E-2</c:v>
                </c:pt>
                <c:pt idx="70">
                  <c:v>6.2475962902109973E-2</c:v>
                </c:pt>
                <c:pt idx="71">
                  <c:v>-1.5603474718045053E-4</c:v>
                </c:pt>
                <c:pt idx="72">
                  <c:v>3.689895001426792E-2</c:v>
                </c:pt>
                <c:pt idx="73">
                  <c:v>1.343503782518546E-2</c:v>
                </c:pt>
              </c:numCache>
            </c:numRef>
          </c:val>
          <c:smooth val="0"/>
          <c:extLst>
            <c:ext xmlns:c16="http://schemas.microsoft.com/office/drawing/2014/chart" uri="{C3380CC4-5D6E-409C-BE32-E72D297353CC}">
              <c16:uniqueId val="{00000001-44D9-47DC-87DD-335B3AE4C0BA}"/>
            </c:ext>
          </c:extLst>
        </c:ser>
        <c:dLbls>
          <c:showLegendKey val="0"/>
          <c:showVal val="0"/>
          <c:showCatName val="0"/>
          <c:showSerName val="0"/>
          <c:showPercent val="0"/>
          <c:showBubbleSize val="0"/>
        </c:dLbls>
        <c:smooth val="0"/>
        <c:axId val="574954976"/>
        <c:axId val="574959240"/>
      </c:lineChart>
      <c:catAx>
        <c:axId val="57495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959240"/>
        <c:crosses val="autoZero"/>
        <c:auto val="1"/>
        <c:lblAlgn val="ctr"/>
        <c:lblOffset val="100"/>
        <c:noMultiLvlLbl val="0"/>
      </c:catAx>
      <c:valAx>
        <c:axId val="574959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954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[TAP FUND.xlsx]Sheet30!PivotTable31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Lợi Suất Sinh Lời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Sheet30!$B$3</c:f>
              <c:strCache>
                <c:ptCount val="1"/>
                <c:pt idx="0">
                  <c:v>Total</c:v>
                </c:pt>
              </c:strCache>
            </c:strRef>
          </c:tx>
          <c:spPr>
            <a:solidFill>
              <a:schemeClr val="accent1"/>
            </a:solidFill>
            <a:ln>
              <a:noFill/>
            </a:ln>
            <a:effectLst/>
          </c:spPr>
          <c:invertIfNegative val="0"/>
          <c:cat>
            <c:strRef>
              <c:f>Sheet30!$A$4:$A$8</c:f>
              <c:strCache>
                <c:ptCount val="4"/>
                <c:pt idx="0">
                  <c:v>BMC</c:v>
                </c:pt>
                <c:pt idx="1">
                  <c:v>TC6</c:v>
                </c:pt>
                <c:pt idx="2">
                  <c:v>TVB</c:v>
                </c:pt>
                <c:pt idx="3">
                  <c:v>(blank)</c:v>
                </c:pt>
              </c:strCache>
            </c:strRef>
          </c:cat>
          <c:val>
            <c:numRef>
              <c:f>Sheet30!$B$4:$B$8</c:f>
              <c:numCache>
                <c:formatCode>0.000%</c:formatCode>
                <c:ptCount val="4"/>
                <c:pt idx="0">
                  <c:v>-2.1411046415040596E-5</c:v>
                </c:pt>
                <c:pt idx="1">
                  <c:v>1.5204844644780135E-3</c:v>
                </c:pt>
                <c:pt idx="2">
                  <c:v>5.3542238006361502E-3</c:v>
                </c:pt>
              </c:numCache>
            </c:numRef>
          </c:val>
          <c:extLst>
            <c:ext xmlns:c16="http://schemas.microsoft.com/office/drawing/2014/chart" uri="{C3380CC4-5D6E-409C-BE32-E72D297353CC}">
              <c16:uniqueId val="{00000000-8030-434A-837C-559D2B80B889}"/>
            </c:ext>
          </c:extLst>
        </c:ser>
        <c:dLbls>
          <c:showLegendKey val="0"/>
          <c:showVal val="0"/>
          <c:showCatName val="0"/>
          <c:showSerName val="0"/>
          <c:showPercent val="0"/>
          <c:showBubbleSize val="0"/>
        </c:dLbls>
        <c:gapWidth val="219"/>
        <c:overlap val="-27"/>
        <c:axId val="521890160"/>
        <c:axId val="521889832"/>
      </c:barChart>
      <c:catAx>
        <c:axId val="521890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889832"/>
        <c:crosses val="autoZero"/>
        <c:auto val="1"/>
        <c:lblAlgn val="ctr"/>
        <c:lblOffset val="100"/>
        <c:noMultiLvlLbl val="0"/>
      </c:catAx>
      <c:valAx>
        <c:axId val="52188983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890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[TAP FUND.xlsx]Sheet24!PivotTable27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s>
    <c:plotArea>
      <c:layout/>
      <c:lineChart>
        <c:grouping val="standard"/>
        <c:varyColors val="0"/>
        <c:ser>
          <c:idx val="0"/>
          <c:order val="0"/>
          <c:tx>
            <c:strRef>
              <c:f>Sheet24!$B$3:$B$4</c:f>
              <c:strCache>
                <c:ptCount val="1"/>
                <c:pt idx="0">
                  <c:v>BMC</c:v>
                </c:pt>
              </c:strCache>
            </c:strRef>
          </c:tx>
          <c:spPr>
            <a:ln w="28575" cap="rnd">
              <a:solidFill>
                <a:schemeClr val="accent1"/>
              </a:solidFill>
              <a:round/>
            </a:ln>
            <a:effectLst/>
          </c:spPr>
          <c:marker>
            <c:symbol val="none"/>
          </c:marker>
          <c:cat>
            <c:multiLvlStrRef>
              <c:f>Sheet24!$A$5:$A$84</c:f>
              <c:multiLvlStrCache>
                <c:ptCount val="74"/>
                <c:lvl>
                  <c:pt idx="0">
                    <c:v>(blank)</c:v>
                  </c:pt>
                  <c:pt idx="1">
                    <c:v>08-Thg1</c:v>
                  </c:pt>
                  <c:pt idx="2">
                    <c:v>09-Thg1</c:v>
                  </c:pt>
                  <c:pt idx="3">
                    <c:v>10-Thg1</c:v>
                  </c:pt>
                  <c:pt idx="4">
                    <c:v>11-Thg1</c:v>
                  </c:pt>
                  <c:pt idx="5">
                    <c:v>12-Thg1</c:v>
                  </c:pt>
                  <c:pt idx="6">
                    <c:v>15-Thg1</c:v>
                  </c:pt>
                  <c:pt idx="7">
                    <c:v>16-Thg1</c:v>
                  </c:pt>
                  <c:pt idx="8">
                    <c:v>17-Thg1</c:v>
                  </c:pt>
                  <c:pt idx="9">
                    <c:v>18-Thg1</c:v>
                  </c:pt>
                  <c:pt idx="10">
                    <c:v>19-Thg1</c:v>
                  </c:pt>
                  <c:pt idx="11">
                    <c:v>22-Thg1</c:v>
                  </c:pt>
                  <c:pt idx="12">
                    <c:v>23-Thg1</c:v>
                  </c:pt>
                  <c:pt idx="13">
                    <c:v>24-Thg1</c:v>
                  </c:pt>
                  <c:pt idx="14">
                    <c:v>25-Thg1</c:v>
                  </c:pt>
                  <c:pt idx="15">
                    <c:v>26-Thg1</c:v>
                  </c:pt>
                  <c:pt idx="16">
                    <c:v>29-Thg1</c:v>
                  </c:pt>
                  <c:pt idx="17">
                    <c:v>30-Thg1</c:v>
                  </c:pt>
                  <c:pt idx="18">
                    <c:v>31-Thg1</c:v>
                  </c:pt>
                  <c:pt idx="19">
                    <c:v>01-Thg2</c:v>
                  </c:pt>
                  <c:pt idx="20">
                    <c:v>02-Thg2</c:v>
                  </c:pt>
                  <c:pt idx="21">
                    <c:v>05-Thg2</c:v>
                  </c:pt>
                  <c:pt idx="22">
                    <c:v>06-Thg2</c:v>
                  </c:pt>
                  <c:pt idx="23">
                    <c:v>07-Thg2</c:v>
                  </c:pt>
                  <c:pt idx="24">
                    <c:v>15-Thg2</c:v>
                  </c:pt>
                  <c:pt idx="25">
                    <c:v>16-Thg2</c:v>
                  </c:pt>
                  <c:pt idx="26">
                    <c:v>19-Thg2</c:v>
                  </c:pt>
                  <c:pt idx="27">
                    <c:v>20-Thg2</c:v>
                  </c:pt>
                  <c:pt idx="28">
                    <c:v>21-Thg2</c:v>
                  </c:pt>
                  <c:pt idx="29">
                    <c:v>22-Thg2</c:v>
                  </c:pt>
                  <c:pt idx="30">
                    <c:v>23-Thg2</c:v>
                  </c:pt>
                  <c:pt idx="31">
                    <c:v>26-Thg2</c:v>
                  </c:pt>
                  <c:pt idx="32">
                    <c:v>27-Thg2</c:v>
                  </c:pt>
                  <c:pt idx="33">
                    <c:v>28-Thg2</c:v>
                  </c:pt>
                  <c:pt idx="34">
                    <c:v>29-Thg2</c:v>
                  </c:pt>
                  <c:pt idx="35">
                    <c:v>01-Thg3</c:v>
                  </c:pt>
                  <c:pt idx="36">
                    <c:v>04-Thg3</c:v>
                  </c:pt>
                  <c:pt idx="37">
                    <c:v>05-Thg3</c:v>
                  </c:pt>
                  <c:pt idx="38">
                    <c:v>06-Thg3</c:v>
                  </c:pt>
                  <c:pt idx="39">
                    <c:v>07-Thg3</c:v>
                  </c:pt>
                  <c:pt idx="40">
                    <c:v>08-Thg3</c:v>
                  </c:pt>
                  <c:pt idx="41">
                    <c:v>11-Thg3</c:v>
                  </c:pt>
                  <c:pt idx="42">
                    <c:v>12-Thg3</c:v>
                  </c:pt>
                  <c:pt idx="43">
                    <c:v>13-Thg3</c:v>
                  </c:pt>
                  <c:pt idx="44">
                    <c:v>14-Thg3</c:v>
                  </c:pt>
                  <c:pt idx="45">
                    <c:v>15-Thg3</c:v>
                  </c:pt>
                  <c:pt idx="46">
                    <c:v>18-Thg3</c:v>
                  </c:pt>
                  <c:pt idx="47">
                    <c:v>19-Thg3</c:v>
                  </c:pt>
                  <c:pt idx="48">
                    <c:v>20-Thg3</c:v>
                  </c:pt>
                  <c:pt idx="49">
                    <c:v>21-Thg3</c:v>
                  </c:pt>
                  <c:pt idx="50">
                    <c:v>22-Thg3</c:v>
                  </c:pt>
                  <c:pt idx="51">
                    <c:v>25-Thg3</c:v>
                  </c:pt>
                  <c:pt idx="52">
                    <c:v>26-Thg3</c:v>
                  </c:pt>
                  <c:pt idx="53">
                    <c:v>27-Thg3</c:v>
                  </c:pt>
                  <c:pt idx="54">
                    <c:v>28-Thg3</c:v>
                  </c:pt>
                  <c:pt idx="55">
                    <c:v>29-Thg3</c:v>
                  </c:pt>
                  <c:pt idx="56">
                    <c:v>01-Thg4</c:v>
                  </c:pt>
                  <c:pt idx="57">
                    <c:v>02-Thg4</c:v>
                  </c:pt>
                  <c:pt idx="58">
                    <c:v>03-Thg4</c:v>
                  </c:pt>
                  <c:pt idx="59">
                    <c:v>04-Thg4</c:v>
                  </c:pt>
                  <c:pt idx="60">
                    <c:v>05-Thg4</c:v>
                  </c:pt>
                  <c:pt idx="61">
                    <c:v>08-Thg4</c:v>
                  </c:pt>
                  <c:pt idx="62">
                    <c:v>09-Thg4</c:v>
                  </c:pt>
                  <c:pt idx="63">
                    <c:v>10-Thg4</c:v>
                  </c:pt>
                  <c:pt idx="64">
                    <c:v>11-Thg4</c:v>
                  </c:pt>
                  <c:pt idx="65">
                    <c:v>12-Thg4</c:v>
                  </c:pt>
                  <c:pt idx="66">
                    <c:v>15-Thg4</c:v>
                  </c:pt>
                  <c:pt idx="67">
                    <c:v>16-Thg4</c:v>
                  </c:pt>
                  <c:pt idx="68">
                    <c:v>17-Thg4</c:v>
                  </c:pt>
                  <c:pt idx="69">
                    <c:v>19-Thg4</c:v>
                  </c:pt>
                  <c:pt idx="70">
                    <c:v>22-Thg4</c:v>
                  </c:pt>
                  <c:pt idx="71">
                    <c:v>23-Thg4</c:v>
                  </c:pt>
                  <c:pt idx="72">
                    <c:v>24-Thg4</c:v>
                  </c:pt>
                  <c:pt idx="73">
                    <c:v>25-Thg4</c:v>
                  </c:pt>
                </c:lvl>
                <c:lvl>
                  <c:pt idx="0">
                    <c:v>&lt;08/01/2024</c:v>
                  </c:pt>
                  <c:pt idx="1">
                    <c:v>Thg1</c:v>
                  </c:pt>
                  <c:pt idx="19">
                    <c:v>Thg2</c:v>
                  </c:pt>
                  <c:pt idx="35">
                    <c:v>Thg3</c:v>
                  </c:pt>
                  <c:pt idx="56">
                    <c:v>Thg4</c:v>
                  </c:pt>
                </c:lvl>
              </c:multiLvlStrCache>
            </c:multiLvlStrRef>
          </c:cat>
          <c:val>
            <c:numRef>
              <c:f>Sheet24!$B$5:$B$84</c:f>
              <c:numCache>
                <c:formatCode>General</c:formatCode>
                <c:ptCount val="74"/>
                <c:pt idx="2">
                  <c:v>1.4245014245014245E-2</c:v>
                </c:pt>
                <c:pt idx="3">
                  <c:v>-2.5280898876404494E-2</c:v>
                </c:pt>
                <c:pt idx="4">
                  <c:v>2.881844380403458E-3</c:v>
                </c:pt>
                <c:pt idx="5">
                  <c:v>1.1494252873563218E-2</c:v>
                </c:pt>
                <c:pt idx="6">
                  <c:v>5.113636363636364E-2</c:v>
                </c:pt>
                <c:pt idx="7">
                  <c:v>-5.4054054054054057E-3</c:v>
                </c:pt>
                <c:pt idx="8">
                  <c:v>-1.6304347826086956E-2</c:v>
                </c:pt>
                <c:pt idx="9">
                  <c:v>5.5248618784530384E-3</c:v>
                </c:pt>
                <c:pt idx="10">
                  <c:v>5.4945054945054944E-2</c:v>
                </c:pt>
                <c:pt idx="11">
                  <c:v>3.3854166666666664E-2</c:v>
                </c:pt>
                <c:pt idx="12">
                  <c:v>2.5188916876574307E-3</c:v>
                </c:pt>
                <c:pt idx="13">
                  <c:v>-5.0251256281407036E-3</c:v>
                </c:pt>
                <c:pt idx="14">
                  <c:v>-7.575757575757576E-3</c:v>
                </c:pt>
                <c:pt idx="15">
                  <c:v>-5.0890585241730284E-3</c:v>
                </c:pt>
                <c:pt idx="16">
                  <c:v>1.278772378516624E-2</c:v>
                </c:pt>
                <c:pt idx="17">
                  <c:v>-2.5252525252525255E-3</c:v>
                </c:pt>
                <c:pt idx="18">
                  <c:v>0</c:v>
                </c:pt>
                <c:pt idx="19">
                  <c:v>-7.5949367088607592E-3</c:v>
                </c:pt>
                <c:pt idx="20">
                  <c:v>-5.1020408163265302E-3</c:v>
                </c:pt>
                <c:pt idx="21">
                  <c:v>-2.5641025641025641E-3</c:v>
                </c:pt>
                <c:pt idx="22">
                  <c:v>2.5706940874035988E-3</c:v>
                </c:pt>
                <c:pt idx="23">
                  <c:v>1.282051282051282E-2</c:v>
                </c:pt>
                <c:pt idx="24">
                  <c:v>2.5316455696202532E-3</c:v>
                </c:pt>
                <c:pt idx="25">
                  <c:v>-2.5252525252525255E-3</c:v>
                </c:pt>
                <c:pt idx="26">
                  <c:v>-2.5316455696202532E-3</c:v>
                </c:pt>
                <c:pt idx="27">
                  <c:v>0</c:v>
                </c:pt>
                <c:pt idx="28">
                  <c:v>-7.6142131979695434E-3</c:v>
                </c:pt>
                <c:pt idx="29">
                  <c:v>2.5575447570332483E-3</c:v>
                </c:pt>
                <c:pt idx="30">
                  <c:v>-2.5510204081632651E-3</c:v>
                </c:pt>
                <c:pt idx="31">
                  <c:v>-1.0230179028132993E-2</c:v>
                </c:pt>
                <c:pt idx="32">
                  <c:v>7.7519379844961239E-3</c:v>
                </c:pt>
                <c:pt idx="33">
                  <c:v>5.1282051282051282E-3</c:v>
                </c:pt>
                <c:pt idx="34">
                  <c:v>0</c:v>
                </c:pt>
                <c:pt idx="35">
                  <c:v>0</c:v>
                </c:pt>
                <c:pt idx="36">
                  <c:v>1.020408163265306E-2</c:v>
                </c:pt>
                <c:pt idx="37">
                  <c:v>6.8181818181818177E-2</c:v>
                </c:pt>
                <c:pt idx="38">
                  <c:v>2.6004728132387706E-2</c:v>
                </c:pt>
                <c:pt idx="39">
                  <c:v>-6.9124423963133647E-2</c:v>
                </c:pt>
                <c:pt idx="40">
                  <c:v>-2.4752475247524753E-3</c:v>
                </c:pt>
                <c:pt idx="41">
                  <c:v>-5.2109181141439205E-2</c:v>
                </c:pt>
                <c:pt idx="42">
                  <c:v>1.0471204188481676E-2</c:v>
                </c:pt>
                <c:pt idx="43">
                  <c:v>5.1813471502590676E-3</c:v>
                </c:pt>
                <c:pt idx="44">
                  <c:v>-1.0309278350515464E-2</c:v>
                </c:pt>
                <c:pt idx="45">
                  <c:v>1.0416666666666666E-2</c:v>
                </c:pt>
                <c:pt idx="46">
                  <c:v>-1.2886597938144329E-2</c:v>
                </c:pt>
                <c:pt idx="47">
                  <c:v>-1.3054830287206266E-2</c:v>
                </c:pt>
                <c:pt idx="48">
                  <c:v>2.6455026455026454E-3</c:v>
                </c:pt>
                <c:pt idx="49">
                  <c:v>1.3192612137203167E-2</c:v>
                </c:pt>
                <c:pt idx="50">
                  <c:v>5.208333333333333E-3</c:v>
                </c:pt>
                <c:pt idx="51">
                  <c:v>-1.0362694300518135E-2</c:v>
                </c:pt>
                <c:pt idx="52">
                  <c:v>2.0942408376963352E-2</c:v>
                </c:pt>
                <c:pt idx="53">
                  <c:v>5.1282051282051282E-3</c:v>
                </c:pt>
                <c:pt idx="54">
                  <c:v>7.6530612244897957E-3</c:v>
                </c:pt>
                <c:pt idx="55">
                  <c:v>-2.5316455696202532E-3</c:v>
                </c:pt>
                <c:pt idx="56">
                  <c:v>-1.2690355329949238E-2</c:v>
                </c:pt>
                <c:pt idx="57">
                  <c:v>-1.7994858611825194E-2</c:v>
                </c:pt>
                <c:pt idx="58">
                  <c:v>-5.235602094240838E-3</c:v>
                </c:pt>
                <c:pt idx="59">
                  <c:v>5.263157894736842E-3</c:v>
                </c:pt>
                <c:pt idx="60">
                  <c:v>0</c:v>
                </c:pt>
                <c:pt idx="61">
                  <c:v>0</c:v>
                </c:pt>
                <c:pt idx="62">
                  <c:v>1.832460732984293E-2</c:v>
                </c:pt>
                <c:pt idx="63">
                  <c:v>-5.1413881748071976E-3</c:v>
                </c:pt>
                <c:pt idx="64">
                  <c:v>0</c:v>
                </c:pt>
                <c:pt idx="65">
                  <c:v>0</c:v>
                </c:pt>
                <c:pt idx="66">
                  <c:v>-4.909560723514212E-2</c:v>
                </c:pt>
                <c:pt idx="67">
                  <c:v>-2.4456521739130436E-2</c:v>
                </c:pt>
                <c:pt idx="68">
                  <c:v>-8.356545961002786E-3</c:v>
                </c:pt>
                <c:pt idx="69">
                  <c:v>3.6516853932584269E-2</c:v>
                </c:pt>
                <c:pt idx="70">
                  <c:v>-1.6260162601626018E-2</c:v>
                </c:pt>
                <c:pt idx="71">
                  <c:v>-4.6831955922865015E-2</c:v>
                </c:pt>
                <c:pt idx="72">
                  <c:v>-1.1560693641618497E-2</c:v>
                </c:pt>
                <c:pt idx="73">
                  <c:v>8.771929824561403E-3</c:v>
                </c:pt>
              </c:numCache>
            </c:numRef>
          </c:val>
          <c:smooth val="0"/>
          <c:extLst>
            <c:ext xmlns:c16="http://schemas.microsoft.com/office/drawing/2014/chart" uri="{C3380CC4-5D6E-409C-BE32-E72D297353CC}">
              <c16:uniqueId val="{00000000-748D-4E4A-88C2-33953BFEC79E}"/>
            </c:ext>
          </c:extLst>
        </c:ser>
        <c:ser>
          <c:idx val="1"/>
          <c:order val="1"/>
          <c:tx>
            <c:strRef>
              <c:f>Sheet24!$C$3:$C$4</c:f>
              <c:strCache>
                <c:ptCount val="1"/>
                <c:pt idx="0">
                  <c:v>TC6</c:v>
                </c:pt>
              </c:strCache>
            </c:strRef>
          </c:tx>
          <c:spPr>
            <a:ln w="28575" cap="rnd">
              <a:solidFill>
                <a:schemeClr val="accent2"/>
              </a:solidFill>
              <a:round/>
            </a:ln>
            <a:effectLst/>
          </c:spPr>
          <c:marker>
            <c:symbol val="none"/>
          </c:marker>
          <c:cat>
            <c:multiLvlStrRef>
              <c:f>Sheet24!$A$5:$A$84</c:f>
              <c:multiLvlStrCache>
                <c:ptCount val="74"/>
                <c:lvl>
                  <c:pt idx="0">
                    <c:v>(blank)</c:v>
                  </c:pt>
                  <c:pt idx="1">
                    <c:v>08-Thg1</c:v>
                  </c:pt>
                  <c:pt idx="2">
                    <c:v>09-Thg1</c:v>
                  </c:pt>
                  <c:pt idx="3">
                    <c:v>10-Thg1</c:v>
                  </c:pt>
                  <c:pt idx="4">
                    <c:v>11-Thg1</c:v>
                  </c:pt>
                  <c:pt idx="5">
                    <c:v>12-Thg1</c:v>
                  </c:pt>
                  <c:pt idx="6">
                    <c:v>15-Thg1</c:v>
                  </c:pt>
                  <c:pt idx="7">
                    <c:v>16-Thg1</c:v>
                  </c:pt>
                  <c:pt idx="8">
                    <c:v>17-Thg1</c:v>
                  </c:pt>
                  <c:pt idx="9">
                    <c:v>18-Thg1</c:v>
                  </c:pt>
                  <c:pt idx="10">
                    <c:v>19-Thg1</c:v>
                  </c:pt>
                  <c:pt idx="11">
                    <c:v>22-Thg1</c:v>
                  </c:pt>
                  <c:pt idx="12">
                    <c:v>23-Thg1</c:v>
                  </c:pt>
                  <c:pt idx="13">
                    <c:v>24-Thg1</c:v>
                  </c:pt>
                  <c:pt idx="14">
                    <c:v>25-Thg1</c:v>
                  </c:pt>
                  <c:pt idx="15">
                    <c:v>26-Thg1</c:v>
                  </c:pt>
                  <c:pt idx="16">
                    <c:v>29-Thg1</c:v>
                  </c:pt>
                  <c:pt idx="17">
                    <c:v>30-Thg1</c:v>
                  </c:pt>
                  <c:pt idx="18">
                    <c:v>31-Thg1</c:v>
                  </c:pt>
                  <c:pt idx="19">
                    <c:v>01-Thg2</c:v>
                  </c:pt>
                  <c:pt idx="20">
                    <c:v>02-Thg2</c:v>
                  </c:pt>
                  <c:pt idx="21">
                    <c:v>05-Thg2</c:v>
                  </c:pt>
                  <c:pt idx="22">
                    <c:v>06-Thg2</c:v>
                  </c:pt>
                  <c:pt idx="23">
                    <c:v>07-Thg2</c:v>
                  </c:pt>
                  <c:pt idx="24">
                    <c:v>15-Thg2</c:v>
                  </c:pt>
                  <c:pt idx="25">
                    <c:v>16-Thg2</c:v>
                  </c:pt>
                  <c:pt idx="26">
                    <c:v>19-Thg2</c:v>
                  </c:pt>
                  <c:pt idx="27">
                    <c:v>20-Thg2</c:v>
                  </c:pt>
                  <c:pt idx="28">
                    <c:v>21-Thg2</c:v>
                  </c:pt>
                  <c:pt idx="29">
                    <c:v>22-Thg2</c:v>
                  </c:pt>
                  <c:pt idx="30">
                    <c:v>23-Thg2</c:v>
                  </c:pt>
                  <c:pt idx="31">
                    <c:v>26-Thg2</c:v>
                  </c:pt>
                  <c:pt idx="32">
                    <c:v>27-Thg2</c:v>
                  </c:pt>
                  <c:pt idx="33">
                    <c:v>28-Thg2</c:v>
                  </c:pt>
                  <c:pt idx="34">
                    <c:v>29-Thg2</c:v>
                  </c:pt>
                  <c:pt idx="35">
                    <c:v>01-Thg3</c:v>
                  </c:pt>
                  <c:pt idx="36">
                    <c:v>04-Thg3</c:v>
                  </c:pt>
                  <c:pt idx="37">
                    <c:v>05-Thg3</c:v>
                  </c:pt>
                  <c:pt idx="38">
                    <c:v>06-Thg3</c:v>
                  </c:pt>
                  <c:pt idx="39">
                    <c:v>07-Thg3</c:v>
                  </c:pt>
                  <c:pt idx="40">
                    <c:v>08-Thg3</c:v>
                  </c:pt>
                  <c:pt idx="41">
                    <c:v>11-Thg3</c:v>
                  </c:pt>
                  <c:pt idx="42">
                    <c:v>12-Thg3</c:v>
                  </c:pt>
                  <c:pt idx="43">
                    <c:v>13-Thg3</c:v>
                  </c:pt>
                  <c:pt idx="44">
                    <c:v>14-Thg3</c:v>
                  </c:pt>
                  <c:pt idx="45">
                    <c:v>15-Thg3</c:v>
                  </c:pt>
                  <c:pt idx="46">
                    <c:v>18-Thg3</c:v>
                  </c:pt>
                  <c:pt idx="47">
                    <c:v>19-Thg3</c:v>
                  </c:pt>
                  <c:pt idx="48">
                    <c:v>20-Thg3</c:v>
                  </c:pt>
                  <c:pt idx="49">
                    <c:v>21-Thg3</c:v>
                  </c:pt>
                  <c:pt idx="50">
                    <c:v>22-Thg3</c:v>
                  </c:pt>
                  <c:pt idx="51">
                    <c:v>25-Thg3</c:v>
                  </c:pt>
                  <c:pt idx="52">
                    <c:v>26-Thg3</c:v>
                  </c:pt>
                  <c:pt idx="53">
                    <c:v>27-Thg3</c:v>
                  </c:pt>
                  <c:pt idx="54">
                    <c:v>28-Thg3</c:v>
                  </c:pt>
                  <c:pt idx="55">
                    <c:v>29-Thg3</c:v>
                  </c:pt>
                  <c:pt idx="56">
                    <c:v>01-Thg4</c:v>
                  </c:pt>
                  <c:pt idx="57">
                    <c:v>02-Thg4</c:v>
                  </c:pt>
                  <c:pt idx="58">
                    <c:v>03-Thg4</c:v>
                  </c:pt>
                  <c:pt idx="59">
                    <c:v>04-Thg4</c:v>
                  </c:pt>
                  <c:pt idx="60">
                    <c:v>05-Thg4</c:v>
                  </c:pt>
                  <c:pt idx="61">
                    <c:v>08-Thg4</c:v>
                  </c:pt>
                  <c:pt idx="62">
                    <c:v>09-Thg4</c:v>
                  </c:pt>
                  <c:pt idx="63">
                    <c:v>10-Thg4</c:v>
                  </c:pt>
                  <c:pt idx="64">
                    <c:v>11-Thg4</c:v>
                  </c:pt>
                  <c:pt idx="65">
                    <c:v>12-Thg4</c:v>
                  </c:pt>
                  <c:pt idx="66">
                    <c:v>15-Thg4</c:v>
                  </c:pt>
                  <c:pt idx="67">
                    <c:v>16-Thg4</c:v>
                  </c:pt>
                  <c:pt idx="68">
                    <c:v>17-Thg4</c:v>
                  </c:pt>
                  <c:pt idx="69">
                    <c:v>19-Thg4</c:v>
                  </c:pt>
                  <c:pt idx="70">
                    <c:v>22-Thg4</c:v>
                  </c:pt>
                  <c:pt idx="71">
                    <c:v>23-Thg4</c:v>
                  </c:pt>
                  <c:pt idx="72">
                    <c:v>24-Thg4</c:v>
                  </c:pt>
                  <c:pt idx="73">
                    <c:v>25-Thg4</c:v>
                  </c:pt>
                </c:lvl>
                <c:lvl>
                  <c:pt idx="0">
                    <c:v>&lt;08/01/2024</c:v>
                  </c:pt>
                  <c:pt idx="1">
                    <c:v>Thg1</c:v>
                  </c:pt>
                  <c:pt idx="19">
                    <c:v>Thg2</c:v>
                  </c:pt>
                  <c:pt idx="35">
                    <c:v>Thg3</c:v>
                  </c:pt>
                  <c:pt idx="56">
                    <c:v>Thg4</c:v>
                  </c:pt>
                </c:lvl>
              </c:multiLvlStrCache>
            </c:multiLvlStrRef>
          </c:cat>
          <c:val>
            <c:numRef>
              <c:f>Sheet24!$C$5:$C$84</c:f>
              <c:numCache>
                <c:formatCode>General</c:formatCode>
                <c:ptCount val="74"/>
                <c:pt idx="2">
                  <c:v>-3.3707865168539325E-2</c:v>
                </c:pt>
                <c:pt idx="3">
                  <c:v>-1.1627906976744186E-2</c:v>
                </c:pt>
                <c:pt idx="4">
                  <c:v>3.5294117647058823E-2</c:v>
                </c:pt>
                <c:pt idx="5">
                  <c:v>0</c:v>
                </c:pt>
                <c:pt idx="6">
                  <c:v>-1.1363636363636364E-2</c:v>
                </c:pt>
                <c:pt idx="7">
                  <c:v>1.1494252873563218E-2</c:v>
                </c:pt>
                <c:pt idx="8">
                  <c:v>-1.1363636363636364E-2</c:v>
                </c:pt>
                <c:pt idx="9">
                  <c:v>0</c:v>
                </c:pt>
                <c:pt idx="10">
                  <c:v>0</c:v>
                </c:pt>
                <c:pt idx="11">
                  <c:v>0</c:v>
                </c:pt>
                <c:pt idx="12">
                  <c:v>1.1494252873563218E-2</c:v>
                </c:pt>
                <c:pt idx="13">
                  <c:v>1.1363636363636364E-2</c:v>
                </c:pt>
                <c:pt idx="14">
                  <c:v>0</c:v>
                </c:pt>
                <c:pt idx="15">
                  <c:v>0</c:v>
                </c:pt>
                <c:pt idx="16">
                  <c:v>0</c:v>
                </c:pt>
                <c:pt idx="17">
                  <c:v>0</c:v>
                </c:pt>
                <c:pt idx="18">
                  <c:v>0</c:v>
                </c:pt>
                <c:pt idx="19">
                  <c:v>0</c:v>
                </c:pt>
                <c:pt idx="20">
                  <c:v>1.1235955056179775E-2</c:v>
                </c:pt>
                <c:pt idx="21">
                  <c:v>3.3333333333333333E-2</c:v>
                </c:pt>
                <c:pt idx="22">
                  <c:v>0</c:v>
                </c:pt>
                <c:pt idx="23">
                  <c:v>0</c:v>
                </c:pt>
                <c:pt idx="24">
                  <c:v>0</c:v>
                </c:pt>
                <c:pt idx="25">
                  <c:v>1.0752688172043012E-2</c:v>
                </c:pt>
                <c:pt idx="26">
                  <c:v>0</c:v>
                </c:pt>
                <c:pt idx="27">
                  <c:v>-1.0638297872340425E-2</c:v>
                </c:pt>
                <c:pt idx="28">
                  <c:v>-1.0752688172043012E-2</c:v>
                </c:pt>
                <c:pt idx="29">
                  <c:v>0</c:v>
                </c:pt>
                <c:pt idx="30">
                  <c:v>-1.0869565217391304E-2</c:v>
                </c:pt>
                <c:pt idx="31">
                  <c:v>1.098901098901099E-2</c:v>
                </c:pt>
                <c:pt idx="32">
                  <c:v>1.0869565217391304E-2</c:v>
                </c:pt>
                <c:pt idx="33">
                  <c:v>1.0752688172043012E-2</c:v>
                </c:pt>
                <c:pt idx="34">
                  <c:v>0</c:v>
                </c:pt>
                <c:pt idx="35">
                  <c:v>0</c:v>
                </c:pt>
                <c:pt idx="36">
                  <c:v>0</c:v>
                </c:pt>
                <c:pt idx="37">
                  <c:v>0</c:v>
                </c:pt>
                <c:pt idx="38">
                  <c:v>-1.0638297872340425E-2</c:v>
                </c:pt>
                <c:pt idx="39">
                  <c:v>0</c:v>
                </c:pt>
                <c:pt idx="40">
                  <c:v>0</c:v>
                </c:pt>
                <c:pt idx="41">
                  <c:v>0</c:v>
                </c:pt>
                <c:pt idx="42">
                  <c:v>0</c:v>
                </c:pt>
                <c:pt idx="43">
                  <c:v>1.0752688172043012E-2</c:v>
                </c:pt>
                <c:pt idx="44">
                  <c:v>3.1914893617021274E-2</c:v>
                </c:pt>
                <c:pt idx="45">
                  <c:v>1.0309278350515464E-2</c:v>
                </c:pt>
                <c:pt idx="46">
                  <c:v>-3.0612244897959183E-2</c:v>
                </c:pt>
                <c:pt idx="47">
                  <c:v>0</c:v>
                </c:pt>
                <c:pt idx="48">
                  <c:v>1.0526315789473684E-2</c:v>
                </c:pt>
                <c:pt idx="49">
                  <c:v>1.0416666666666666E-2</c:v>
                </c:pt>
                <c:pt idx="50">
                  <c:v>0</c:v>
                </c:pt>
                <c:pt idx="51">
                  <c:v>-1.0309278350515464E-2</c:v>
                </c:pt>
                <c:pt idx="52">
                  <c:v>1.0416666666666666E-2</c:v>
                </c:pt>
                <c:pt idx="53">
                  <c:v>1.0309278350515464E-2</c:v>
                </c:pt>
                <c:pt idx="54">
                  <c:v>9.1836734693877556E-2</c:v>
                </c:pt>
                <c:pt idx="55">
                  <c:v>2.8037383177570093E-2</c:v>
                </c:pt>
                <c:pt idx="56">
                  <c:v>-5.4545454545454543E-2</c:v>
                </c:pt>
                <c:pt idx="57">
                  <c:v>2.8846153846153848E-2</c:v>
                </c:pt>
                <c:pt idx="58">
                  <c:v>-2.8037383177570093E-2</c:v>
                </c:pt>
                <c:pt idx="59">
                  <c:v>1.9230769230769232E-2</c:v>
                </c:pt>
                <c:pt idx="60">
                  <c:v>9.433962264150943E-3</c:v>
                </c:pt>
                <c:pt idx="61">
                  <c:v>1.8691588785046728E-2</c:v>
                </c:pt>
                <c:pt idx="62">
                  <c:v>-9.1743119266055051E-3</c:v>
                </c:pt>
                <c:pt idx="63">
                  <c:v>-2.7777777777777776E-2</c:v>
                </c:pt>
                <c:pt idx="64">
                  <c:v>0</c:v>
                </c:pt>
                <c:pt idx="65">
                  <c:v>0</c:v>
                </c:pt>
                <c:pt idx="66">
                  <c:v>-4.7619047619047616E-2</c:v>
                </c:pt>
                <c:pt idx="67">
                  <c:v>0</c:v>
                </c:pt>
                <c:pt idx="68">
                  <c:v>-0.02</c:v>
                </c:pt>
                <c:pt idx="69">
                  <c:v>-1.020408163265306E-2</c:v>
                </c:pt>
                <c:pt idx="70">
                  <c:v>1.0309278350515464E-2</c:v>
                </c:pt>
                <c:pt idx="71">
                  <c:v>-1.020408163265306E-2</c:v>
                </c:pt>
                <c:pt idx="72">
                  <c:v>1.0309278350515464E-2</c:v>
                </c:pt>
                <c:pt idx="73">
                  <c:v>0</c:v>
                </c:pt>
              </c:numCache>
            </c:numRef>
          </c:val>
          <c:smooth val="0"/>
          <c:extLst>
            <c:ext xmlns:c16="http://schemas.microsoft.com/office/drawing/2014/chart" uri="{C3380CC4-5D6E-409C-BE32-E72D297353CC}">
              <c16:uniqueId val="{00000000-F4DC-4EA7-86ED-4A209B64BBB7}"/>
            </c:ext>
          </c:extLst>
        </c:ser>
        <c:ser>
          <c:idx val="2"/>
          <c:order val="2"/>
          <c:tx>
            <c:strRef>
              <c:f>Sheet24!$D$3:$D$4</c:f>
              <c:strCache>
                <c:ptCount val="1"/>
                <c:pt idx="0">
                  <c:v>TVB</c:v>
                </c:pt>
              </c:strCache>
            </c:strRef>
          </c:tx>
          <c:spPr>
            <a:ln w="28575" cap="rnd">
              <a:solidFill>
                <a:schemeClr val="accent3"/>
              </a:solidFill>
              <a:round/>
            </a:ln>
            <a:effectLst/>
          </c:spPr>
          <c:marker>
            <c:symbol val="none"/>
          </c:marker>
          <c:cat>
            <c:multiLvlStrRef>
              <c:f>Sheet24!$A$5:$A$84</c:f>
              <c:multiLvlStrCache>
                <c:ptCount val="74"/>
                <c:lvl>
                  <c:pt idx="0">
                    <c:v>(blank)</c:v>
                  </c:pt>
                  <c:pt idx="1">
                    <c:v>08-Thg1</c:v>
                  </c:pt>
                  <c:pt idx="2">
                    <c:v>09-Thg1</c:v>
                  </c:pt>
                  <c:pt idx="3">
                    <c:v>10-Thg1</c:v>
                  </c:pt>
                  <c:pt idx="4">
                    <c:v>11-Thg1</c:v>
                  </c:pt>
                  <c:pt idx="5">
                    <c:v>12-Thg1</c:v>
                  </c:pt>
                  <c:pt idx="6">
                    <c:v>15-Thg1</c:v>
                  </c:pt>
                  <c:pt idx="7">
                    <c:v>16-Thg1</c:v>
                  </c:pt>
                  <c:pt idx="8">
                    <c:v>17-Thg1</c:v>
                  </c:pt>
                  <c:pt idx="9">
                    <c:v>18-Thg1</c:v>
                  </c:pt>
                  <c:pt idx="10">
                    <c:v>19-Thg1</c:v>
                  </c:pt>
                  <c:pt idx="11">
                    <c:v>22-Thg1</c:v>
                  </c:pt>
                  <c:pt idx="12">
                    <c:v>23-Thg1</c:v>
                  </c:pt>
                  <c:pt idx="13">
                    <c:v>24-Thg1</c:v>
                  </c:pt>
                  <c:pt idx="14">
                    <c:v>25-Thg1</c:v>
                  </c:pt>
                  <c:pt idx="15">
                    <c:v>26-Thg1</c:v>
                  </c:pt>
                  <c:pt idx="16">
                    <c:v>29-Thg1</c:v>
                  </c:pt>
                  <c:pt idx="17">
                    <c:v>30-Thg1</c:v>
                  </c:pt>
                  <c:pt idx="18">
                    <c:v>31-Thg1</c:v>
                  </c:pt>
                  <c:pt idx="19">
                    <c:v>01-Thg2</c:v>
                  </c:pt>
                  <c:pt idx="20">
                    <c:v>02-Thg2</c:v>
                  </c:pt>
                  <c:pt idx="21">
                    <c:v>05-Thg2</c:v>
                  </c:pt>
                  <c:pt idx="22">
                    <c:v>06-Thg2</c:v>
                  </c:pt>
                  <c:pt idx="23">
                    <c:v>07-Thg2</c:v>
                  </c:pt>
                  <c:pt idx="24">
                    <c:v>15-Thg2</c:v>
                  </c:pt>
                  <c:pt idx="25">
                    <c:v>16-Thg2</c:v>
                  </c:pt>
                  <c:pt idx="26">
                    <c:v>19-Thg2</c:v>
                  </c:pt>
                  <c:pt idx="27">
                    <c:v>20-Thg2</c:v>
                  </c:pt>
                  <c:pt idx="28">
                    <c:v>21-Thg2</c:v>
                  </c:pt>
                  <c:pt idx="29">
                    <c:v>22-Thg2</c:v>
                  </c:pt>
                  <c:pt idx="30">
                    <c:v>23-Thg2</c:v>
                  </c:pt>
                  <c:pt idx="31">
                    <c:v>26-Thg2</c:v>
                  </c:pt>
                  <c:pt idx="32">
                    <c:v>27-Thg2</c:v>
                  </c:pt>
                  <c:pt idx="33">
                    <c:v>28-Thg2</c:v>
                  </c:pt>
                  <c:pt idx="34">
                    <c:v>29-Thg2</c:v>
                  </c:pt>
                  <c:pt idx="35">
                    <c:v>01-Thg3</c:v>
                  </c:pt>
                  <c:pt idx="36">
                    <c:v>04-Thg3</c:v>
                  </c:pt>
                  <c:pt idx="37">
                    <c:v>05-Thg3</c:v>
                  </c:pt>
                  <c:pt idx="38">
                    <c:v>06-Thg3</c:v>
                  </c:pt>
                  <c:pt idx="39">
                    <c:v>07-Thg3</c:v>
                  </c:pt>
                  <c:pt idx="40">
                    <c:v>08-Thg3</c:v>
                  </c:pt>
                  <c:pt idx="41">
                    <c:v>11-Thg3</c:v>
                  </c:pt>
                  <c:pt idx="42">
                    <c:v>12-Thg3</c:v>
                  </c:pt>
                  <c:pt idx="43">
                    <c:v>13-Thg3</c:v>
                  </c:pt>
                  <c:pt idx="44">
                    <c:v>14-Thg3</c:v>
                  </c:pt>
                  <c:pt idx="45">
                    <c:v>15-Thg3</c:v>
                  </c:pt>
                  <c:pt idx="46">
                    <c:v>18-Thg3</c:v>
                  </c:pt>
                  <c:pt idx="47">
                    <c:v>19-Thg3</c:v>
                  </c:pt>
                  <c:pt idx="48">
                    <c:v>20-Thg3</c:v>
                  </c:pt>
                  <c:pt idx="49">
                    <c:v>21-Thg3</c:v>
                  </c:pt>
                  <c:pt idx="50">
                    <c:v>22-Thg3</c:v>
                  </c:pt>
                  <c:pt idx="51">
                    <c:v>25-Thg3</c:v>
                  </c:pt>
                  <c:pt idx="52">
                    <c:v>26-Thg3</c:v>
                  </c:pt>
                  <c:pt idx="53">
                    <c:v>27-Thg3</c:v>
                  </c:pt>
                  <c:pt idx="54">
                    <c:v>28-Thg3</c:v>
                  </c:pt>
                  <c:pt idx="55">
                    <c:v>29-Thg3</c:v>
                  </c:pt>
                  <c:pt idx="56">
                    <c:v>01-Thg4</c:v>
                  </c:pt>
                  <c:pt idx="57">
                    <c:v>02-Thg4</c:v>
                  </c:pt>
                  <c:pt idx="58">
                    <c:v>03-Thg4</c:v>
                  </c:pt>
                  <c:pt idx="59">
                    <c:v>04-Thg4</c:v>
                  </c:pt>
                  <c:pt idx="60">
                    <c:v>05-Thg4</c:v>
                  </c:pt>
                  <c:pt idx="61">
                    <c:v>08-Thg4</c:v>
                  </c:pt>
                  <c:pt idx="62">
                    <c:v>09-Thg4</c:v>
                  </c:pt>
                  <c:pt idx="63">
                    <c:v>10-Thg4</c:v>
                  </c:pt>
                  <c:pt idx="64">
                    <c:v>11-Thg4</c:v>
                  </c:pt>
                  <c:pt idx="65">
                    <c:v>12-Thg4</c:v>
                  </c:pt>
                  <c:pt idx="66">
                    <c:v>15-Thg4</c:v>
                  </c:pt>
                  <c:pt idx="67">
                    <c:v>16-Thg4</c:v>
                  </c:pt>
                  <c:pt idx="68">
                    <c:v>17-Thg4</c:v>
                  </c:pt>
                  <c:pt idx="69">
                    <c:v>19-Thg4</c:v>
                  </c:pt>
                  <c:pt idx="70">
                    <c:v>22-Thg4</c:v>
                  </c:pt>
                  <c:pt idx="71">
                    <c:v>23-Thg4</c:v>
                  </c:pt>
                  <c:pt idx="72">
                    <c:v>24-Thg4</c:v>
                  </c:pt>
                  <c:pt idx="73">
                    <c:v>25-Thg4</c:v>
                  </c:pt>
                </c:lvl>
                <c:lvl>
                  <c:pt idx="0">
                    <c:v>&lt;08/01/2024</c:v>
                  </c:pt>
                  <c:pt idx="1">
                    <c:v>Thg1</c:v>
                  </c:pt>
                  <c:pt idx="19">
                    <c:v>Thg2</c:v>
                  </c:pt>
                  <c:pt idx="35">
                    <c:v>Thg3</c:v>
                  </c:pt>
                  <c:pt idx="56">
                    <c:v>Thg4</c:v>
                  </c:pt>
                </c:lvl>
              </c:multiLvlStrCache>
            </c:multiLvlStrRef>
          </c:cat>
          <c:val>
            <c:numRef>
              <c:f>Sheet24!$D$5:$D$84</c:f>
              <c:numCache>
                <c:formatCode>General</c:formatCode>
                <c:ptCount val="74"/>
                <c:pt idx="2">
                  <c:v>-9.0415913200723331E-3</c:v>
                </c:pt>
                <c:pt idx="3">
                  <c:v>-1.824817518248175E-2</c:v>
                </c:pt>
                <c:pt idx="4">
                  <c:v>1.1152416356877323E-2</c:v>
                </c:pt>
                <c:pt idx="5">
                  <c:v>-1.2867647058823529E-2</c:v>
                </c:pt>
                <c:pt idx="6">
                  <c:v>-5.5865921787709499E-3</c:v>
                </c:pt>
                <c:pt idx="7">
                  <c:v>9.3632958801498131E-3</c:v>
                </c:pt>
                <c:pt idx="8">
                  <c:v>1.8552875695732839E-3</c:v>
                </c:pt>
                <c:pt idx="9">
                  <c:v>6.851851851851852E-2</c:v>
                </c:pt>
                <c:pt idx="10">
                  <c:v>6.9324090121317156E-2</c:v>
                </c:pt>
                <c:pt idx="11">
                  <c:v>6.9692058346839544E-2</c:v>
                </c:pt>
                <c:pt idx="12">
                  <c:v>6.9696969696969702E-2</c:v>
                </c:pt>
                <c:pt idx="13">
                  <c:v>4.1076487252124649E-2</c:v>
                </c:pt>
                <c:pt idx="14">
                  <c:v>-8.1632653061224497E-3</c:v>
                </c:pt>
                <c:pt idx="15">
                  <c:v>-9.6021947873799734E-3</c:v>
                </c:pt>
                <c:pt idx="16">
                  <c:v>-2.4930747922437674E-2</c:v>
                </c:pt>
                <c:pt idx="17">
                  <c:v>-3.125E-2</c:v>
                </c:pt>
                <c:pt idx="18">
                  <c:v>1.4662756598240469E-3</c:v>
                </c:pt>
                <c:pt idx="19">
                  <c:v>3.6603221083455345E-2</c:v>
                </c:pt>
                <c:pt idx="20">
                  <c:v>-1.2711864406779662E-2</c:v>
                </c:pt>
                <c:pt idx="21">
                  <c:v>-8.5836909871244635E-3</c:v>
                </c:pt>
                <c:pt idx="22">
                  <c:v>1.7316017316017316E-2</c:v>
                </c:pt>
                <c:pt idx="23">
                  <c:v>3.2624113475177303E-2</c:v>
                </c:pt>
                <c:pt idx="24">
                  <c:v>6.8681318681318687E-2</c:v>
                </c:pt>
                <c:pt idx="25">
                  <c:v>2.5706940874035988E-3</c:v>
                </c:pt>
                <c:pt idx="26">
                  <c:v>-2.9487179487179487E-2</c:v>
                </c:pt>
                <c:pt idx="27">
                  <c:v>6.6050198150594455E-3</c:v>
                </c:pt>
                <c:pt idx="28">
                  <c:v>-5.2493438320209973E-3</c:v>
                </c:pt>
                <c:pt idx="29">
                  <c:v>-1.4511873350923483E-2</c:v>
                </c:pt>
                <c:pt idx="30">
                  <c:v>-3.3467202141900937E-2</c:v>
                </c:pt>
                <c:pt idx="31">
                  <c:v>2.9085872576177285E-2</c:v>
                </c:pt>
                <c:pt idx="32">
                  <c:v>1.7496635262449527E-2</c:v>
                </c:pt>
                <c:pt idx="33">
                  <c:v>-7.9365079365079361E-3</c:v>
                </c:pt>
                <c:pt idx="34">
                  <c:v>0</c:v>
                </c:pt>
                <c:pt idx="35">
                  <c:v>2.4E-2</c:v>
                </c:pt>
                <c:pt idx="36">
                  <c:v>3.90625E-2</c:v>
                </c:pt>
                <c:pt idx="37">
                  <c:v>-3.7593984962406013E-3</c:v>
                </c:pt>
                <c:pt idx="38">
                  <c:v>-2.5157232704402517E-2</c:v>
                </c:pt>
                <c:pt idx="39">
                  <c:v>3.2258064516129031E-2</c:v>
                </c:pt>
                <c:pt idx="40">
                  <c:v>-0.01</c:v>
                </c:pt>
                <c:pt idx="41">
                  <c:v>-5.1767676767676768E-2</c:v>
                </c:pt>
                <c:pt idx="42">
                  <c:v>1.4647137150466045E-2</c:v>
                </c:pt>
                <c:pt idx="43">
                  <c:v>3.6745406824146981E-2</c:v>
                </c:pt>
                <c:pt idx="44">
                  <c:v>2.1518987341772152E-2</c:v>
                </c:pt>
                <c:pt idx="45">
                  <c:v>1.1152416356877323E-2</c:v>
                </c:pt>
                <c:pt idx="46">
                  <c:v>-2.6960784313725492E-2</c:v>
                </c:pt>
                <c:pt idx="47">
                  <c:v>-1.5113350125944584E-2</c:v>
                </c:pt>
                <c:pt idx="48">
                  <c:v>2.4296675191815855E-2</c:v>
                </c:pt>
                <c:pt idx="49">
                  <c:v>1.2484394506866416E-2</c:v>
                </c:pt>
                <c:pt idx="50">
                  <c:v>2.5893958076448828E-2</c:v>
                </c:pt>
                <c:pt idx="51">
                  <c:v>6.9711538461538464E-2</c:v>
                </c:pt>
                <c:pt idx="52">
                  <c:v>0</c:v>
                </c:pt>
                <c:pt idx="53">
                  <c:v>-1.3483146067415731E-2</c:v>
                </c:pt>
                <c:pt idx="54">
                  <c:v>2.2779043280182231E-3</c:v>
                </c:pt>
                <c:pt idx="55">
                  <c:v>-1.4772727272727272E-2</c:v>
                </c:pt>
                <c:pt idx="56">
                  <c:v>-4.61361014994233E-3</c:v>
                </c:pt>
                <c:pt idx="57">
                  <c:v>-2.3174971031286211E-3</c:v>
                </c:pt>
                <c:pt idx="58">
                  <c:v>-3.6004645760743324E-2</c:v>
                </c:pt>
                <c:pt idx="59">
                  <c:v>-2.5301204819277109E-2</c:v>
                </c:pt>
                <c:pt idx="60">
                  <c:v>-3.9555006180469712E-2</c:v>
                </c:pt>
                <c:pt idx="61">
                  <c:v>2.5740025740025738E-2</c:v>
                </c:pt>
                <c:pt idx="62">
                  <c:v>-2.509410288582183E-3</c:v>
                </c:pt>
                <c:pt idx="63">
                  <c:v>-5.0314465408805029E-3</c:v>
                </c:pt>
                <c:pt idx="64">
                  <c:v>-7.5853350189633373E-3</c:v>
                </c:pt>
                <c:pt idx="65">
                  <c:v>1.1464968152866241E-2</c:v>
                </c:pt>
                <c:pt idx="66">
                  <c:v>-6.9269521410579349E-2</c:v>
                </c:pt>
                <c:pt idx="67">
                  <c:v>-3.9242219215155617E-2</c:v>
                </c:pt>
                <c:pt idx="68">
                  <c:v>-1.4084507042253521E-2</c:v>
                </c:pt>
                <c:pt idx="69">
                  <c:v>-4.1428571428571426E-2</c:v>
                </c:pt>
                <c:pt idx="70">
                  <c:v>6.8554396423248884E-2</c:v>
                </c:pt>
                <c:pt idx="71">
                  <c:v>4.6025104602510462E-2</c:v>
                </c:pt>
                <c:pt idx="72">
                  <c:v>2.1333333333333333E-2</c:v>
                </c:pt>
                <c:pt idx="73">
                  <c:v>2.4804177545691905E-2</c:v>
                </c:pt>
              </c:numCache>
            </c:numRef>
          </c:val>
          <c:smooth val="0"/>
          <c:extLst>
            <c:ext xmlns:c16="http://schemas.microsoft.com/office/drawing/2014/chart" uri="{C3380CC4-5D6E-409C-BE32-E72D297353CC}">
              <c16:uniqueId val="{00000001-F4DC-4EA7-86ED-4A209B64BBB7}"/>
            </c:ext>
          </c:extLst>
        </c:ser>
        <c:ser>
          <c:idx val="3"/>
          <c:order val="3"/>
          <c:tx>
            <c:strRef>
              <c:f>Sheet24!$E$3:$E$4</c:f>
              <c:strCache>
                <c:ptCount val="1"/>
                <c:pt idx="0">
                  <c:v>(blank)</c:v>
                </c:pt>
              </c:strCache>
            </c:strRef>
          </c:tx>
          <c:spPr>
            <a:ln w="28575" cap="rnd">
              <a:solidFill>
                <a:schemeClr val="accent4"/>
              </a:solidFill>
              <a:round/>
            </a:ln>
            <a:effectLst/>
          </c:spPr>
          <c:marker>
            <c:symbol val="none"/>
          </c:marker>
          <c:cat>
            <c:multiLvlStrRef>
              <c:f>Sheet24!$A$5:$A$84</c:f>
              <c:multiLvlStrCache>
                <c:ptCount val="74"/>
                <c:lvl>
                  <c:pt idx="0">
                    <c:v>(blank)</c:v>
                  </c:pt>
                  <c:pt idx="1">
                    <c:v>08-Thg1</c:v>
                  </c:pt>
                  <c:pt idx="2">
                    <c:v>09-Thg1</c:v>
                  </c:pt>
                  <c:pt idx="3">
                    <c:v>10-Thg1</c:v>
                  </c:pt>
                  <c:pt idx="4">
                    <c:v>11-Thg1</c:v>
                  </c:pt>
                  <c:pt idx="5">
                    <c:v>12-Thg1</c:v>
                  </c:pt>
                  <c:pt idx="6">
                    <c:v>15-Thg1</c:v>
                  </c:pt>
                  <c:pt idx="7">
                    <c:v>16-Thg1</c:v>
                  </c:pt>
                  <c:pt idx="8">
                    <c:v>17-Thg1</c:v>
                  </c:pt>
                  <c:pt idx="9">
                    <c:v>18-Thg1</c:v>
                  </c:pt>
                  <c:pt idx="10">
                    <c:v>19-Thg1</c:v>
                  </c:pt>
                  <c:pt idx="11">
                    <c:v>22-Thg1</c:v>
                  </c:pt>
                  <c:pt idx="12">
                    <c:v>23-Thg1</c:v>
                  </c:pt>
                  <c:pt idx="13">
                    <c:v>24-Thg1</c:v>
                  </c:pt>
                  <c:pt idx="14">
                    <c:v>25-Thg1</c:v>
                  </c:pt>
                  <c:pt idx="15">
                    <c:v>26-Thg1</c:v>
                  </c:pt>
                  <c:pt idx="16">
                    <c:v>29-Thg1</c:v>
                  </c:pt>
                  <c:pt idx="17">
                    <c:v>30-Thg1</c:v>
                  </c:pt>
                  <c:pt idx="18">
                    <c:v>31-Thg1</c:v>
                  </c:pt>
                  <c:pt idx="19">
                    <c:v>01-Thg2</c:v>
                  </c:pt>
                  <c:pt idx="20">
                    <c:v>02-Thg2</c:v>
                  </c:pt>
                  <c:pt idx="21">
                    <c:v>05-Thg2</c:v>
                  </c:pt>
                  <c:pt idx="22">
                    <c:v>06-Thg2</c:v>
                  </c:pt>
                  <c:pt idx="23">
                    <c:v>07-Thg2</c:v>
                  </c:pt>
                  <c:pt idx="24">
                    <c:v>15-Thg2</c:v>
                  </c:pt>
                  <c:pt idx="25">
                    <c:v>16-Thg2</c:v>
                  </c:pt>
                  <c:pt idx="26">
                    <c:v>19-Thg2</c:v>
                  </c:pt>
                  <c:pt idx="27">
                    <c:v>20-Thg2</c:v>
                  </c:pt>
                  <c:pt idx="28">
                    <c:v>21-Thg2</c:v>
                  </c:pt>
                  <c:pt idx="29">
                    <c:v>22-Thg2</c:v>
                  </c:pt>
                  <c:pt idx="30">
                    <c:v>23-Thg2</c:v>
                  </c:pt>
                  <c:pt idx="31">
                    <c:v>26-Thg2</c:v>
                  </c:pt>
                  <c:pt idx="32">
                    <c:v>27-Thg2</c:v>
                  </c:pt>
                  <c:pt idx="33">
                    <c:v>28-Thg2</c:v>
                  </c:pt>
                  <c:pt idx="34">
                    <c:v>29-Thg2</c:v>
                  </c:pt>
                  <c:pt idx="35">
                    <c:v>01-Thg3</c:v>
                  </c:pt>
                  <c:pt idx="36">
                    <c:v>04-Thg3</c:v>
                  </c:pt>
                  <c:pt idx="37">
                    <c:v>05-Thg3</c:v>
                  </c:pt>
                  <c:pt idx="38">
                    <c:v>06-Thg3</c:v>
                  </c:pt>
                  <c:pt idx="39">
                    <c:v>07-Thg3</c:v>
                  </c:pt>
                  <c:pt idx="40">
                    <c:v>08-Thg3</c:v>
                  </c:pt>
                  <c:pt idx="41">
                    <c:v>11-Thg3</c:v>
                  </c:pt>
                  <c:pt idx="42">
                    <c:v>12-Thg3</c:v>
                  </c:pt>
                  <c:pt idx="43">
                    <c:v>13-Thg3</c:v>
                  </c:pt>
                  <c:pt idx="44">
                    <c:v>14-Thg3</c:v>
                  </c:pt>
                  <c:pt idx="45">
                    <c:v>15-Thg3</c:v>
                  </c:pt>
                  <c:pt idx="46">
                    <c:v>18-Thg3</c:v>
                  </c:pt>
                  <c:pt idx="47">
                    <c:v>19-Thg3</c:v>
                  </c:pt>
                  <c:pt idx="48">
                    <c:v>20-Thg3</c:v>
                  </c:pt>
                  <c:pt idx="49">
                    <c:v>21-Thg3</c:v>
                  </c:pt>
                  <c:pt idx="50">
                    <c:v>22-Thg3</c:v>
                  </c:pt>
                  <c:pt idx="51">
                    <c:v>25-Thg3</c:v>
                  </c:pt>
                  <c:pt idx="52">
                    <c:v>26-Thg3</c:v>
                  </c:pt>
                  <c:pt idx="53">
                    <c:v>27-Thg3</c:v>
                  </c:pt>
                  <c:pt idx="54">
                    <c:v>28-Thg3</c:v>
                  </c:pt>
                  <c:pt idx="55">
                    <c:v>29-Thg3</c:v>
                  </c:pt>
                  <c:pt idx="56">
                    <c:v>01-Thg4</c:v>
                  </c:pt>
                  <c:pt idx="57">
                    <c:v>02-Thg4</c:v>
                  </c:pt>
                  <c:pt idx="58">
                    <c:v>03-Thg4</c:v>
                  </c:pt>
                  <c:pt idx="59">
                    <c:v>04-Thg4</c:v>
                  </c:pt>
                  <c:pt idx="60">
                    <c:v>05-Thg4</c:v>
                  </c:pt>
                  <c:pt idx="61">
                    <c:v>08-Thg4</c:v>
                  </c:pt>
                  <c:pt idx="62">
                    <c:v>09-Thg4</c:v>
                  </c:pt>
                  <c:pt idx="63">
                    <c:v>10-Thg4</c:v>
                  </c:pt>
                  <c:pt idx="64">
                    <c:v>11-Thg4</c:v>
                  </c:pt>
                  <c:pt idx="65">
                    <c:v>12-Thg4</c:v>
                  </c:pt>
                  <c:pt idx="66">
                    <c:v>15-Thg4</c:v>
                  </c:pt>
                  <c:pt idx="67">
                    <c:v>16-Thg4</c:v>
                  </c:pt>
                  <c:pt idx="68">
                    <c:v>17-Thg4</c:v>
                  </c:pt>
                  <c:pt idx="69">
                    <c:v>19-Thg4</c:v>
                  </c:pt>
                  <c:pt idx="70">
                    <c:v>22-Thg4</c:v>
                  </c:pt>
                  <c:pt idx="71">
                    <c:v>23-Thg4</c:v>
                  </c:pt>
                  <c:pt idx="72">
                    <c:v>24-Thg4</c:v>
                  </c:pt>
                  <c:pt idx="73">
                    <c:v>25-Thg4</c:v>
                  </c:pt>
                </c:lvl>
                <c:lvl>
                  <c:pt idx="0">
                    <c:v>&lt;08/01/2024</c:v>
                  </c:pt>
                  <c:pt idx="1">
                    <c:v>Thg1</c:v>
                  </c:pt>
                  <c:pt idx="19">
                    <c:v>Thg2</c:v>
                  </c:pt>
                  <c:pt idx="35">
                    <c:v>Thg3</c:v>
                  </c:pt>
                  <c:pt idx="56">
                    <c:v>Thg4</c:v>
                  </c:pt>
                </c:lvl>
              </c:multiLvlStrCache>
            </c:multiLvlStrRef>
          </c:cat>
          <c:val>
            <c:numRef>
              <c:f>Sheet24!$E$5:$E$84</c:f>
              <c:numCache>
                <c:formatCode>General</c:formatCode>
                <c:ptCount val="74"/>
              </c:numCache>
            </c:numRef>
          </c:val>
          <c:smooth val="0"/>
          <c:extLst>
            <c:ext xmlns:c16="http://schemas.microsoft.com/office/drawing/2014/chart" uri="{C3380CC4-5D6E-409C-BE32-E72D297353CC}">
              <c16:uniqueId val="{00000002-F4DC-4EA7-86ED-4A209B64BBB7}"/>
            </c:ext>
          </c:extLst>
        </c:ser>
        <c:dLbls>
          <c:showLegendKey val="0"/>
          <c:showVal val="0"/>
          <c:showCatName val="0"/>
          <c:showSerName val="0"/>
          <c:showPercent val="0"/>
          <c:showBubbleSize val="0"/>
        </c:dLbls>
        <c:smooth val="0"/>
        <c:axId val="685002712"/>
        <c:axId val="685003696"/>
      </c:lineChart>
      <c:catAx>
        <c:axId val="685002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003696"/>
        <c:crosses val="autoZero"/>
        <c:auto val="1"/>
        <c:lblAlgn val="ctr"/>
        <c:lblOffset val="100"/>
        <c:noMultiLvlLbl val="0"/>
      </c:catAx>
      <c:valAx>
        <c:axId val="6850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002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[TAP FUND.xlsx]Sheet26!PivotTable29</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manualLayout>
          <c:layoutTarget val="inner"/>
          <c:xMode val="edge"/>
          <c:yMode val="edge"/>
          <c:x val="0.24291447944007"/>
          <c:y val="0.12541666666666668"/>
          <c:w val="0.59036286089238843"/>
          <c:h val="0.46497156605424322"/>
        </c:manualLayout>
      </c:layout>
      <c:lineChart>
        <c:grouping val="standard"/>
        <c:varyColors val="0"/>
        <c:ser>
          <c:idx val="0"/>
          <c:order val="0"/>
          <c:tx>
            <c:strRef>
              <c:f>Sheet26!$B$3</c:f>
              <c:strCache>
                <c:ptCount val="1"/>
                <c:pt idx="0">
                  <c:v>Total</c:v>
                </c:pt>
              </c:strCache>
            </c:strRef>
          </c:tx>
          <c:spPr>
            <a:ln w="28575" cap="rnd">
              <a:solidFill>
                <a:schemeClr val="accent1"/>
              </a:solidFill>
              <a:round/>
            </a:ln>
            <a:effectLst/>
          </c:spPr>
          <c:marker>
            <c:symbol val="none"/>
          </c:marker>
          <c:cat>
            <c:multiLvlStrRef>
              <c:f>Sheet26!$A$4:$A$82</c:f>
              <c:multiLvlStrCache>
                <c:ptCount val="74"/>
                <c:lvl>
                  <c:pt idx="1">
                    <c:v>08-Thg1</c:v>
                  </c:pt>
                  <c:pt idx="2">
                    <c:v>09-Thg1</c:v>
                  </c:pt>
                  <c:pt idx="3">
                    <c:v>10-Thg1</c:v>
                  </c:pt>
                  <c:pt idx="4">
                    <c:v>11-Thg1</c:v>
                  </c:pt>
                  <c:pt idx="5">
                    <c:v>12-Thg1</c:v>
                  </c:pt>
                  <c:pt idx="6">
                    <c:v>15-Thg1</c:v>
                  </c:pt>
                  <c:pt idx="7">
                    <c:v>16-Thg1</c:v>
                  </c:pt>
                  <c:pt idx="8">
                    <c:v>17-Thg1</c:v>
                  </c:pt>
                  <c:pt idx="9">
                    <c:v>18-Thg1</c:v>
                  </c:pt>
                  <c:pt idx="10">
                    <c:v>19-Thg1</c:v>
                  </c:pt>
                  <c:pt idx="11">
                    <c:v>22-Thg1</c:v>
                  </c:pt>
                  <c:pt idx="12">
                    <c:v>23-Thg1</c:v>
                  </c:pt>
                  <c:pt idx="13">
                    <c:v>24-Thg1</c:v>
                  </c:pt>
                  <c:pt idx="14">
                    <c:v>25-Thg1</c:v>
                  </c:pt>
                  <c:pt idx="15">
                    <c:v>26-Thg1</c:v>
                  </c:pt>
                  <c:pt idx="16">
                    <c:v>29-Thg1</c:v>
                  </c:pt>
                  <c:pt idx="17">
                    <c:v>30-Thg1</c:v>
                  </c:pt>
                  <c:pt idx="18">
                    <c:v>31-Thg1</c:v>
                  </c:pt>
                  <c:pt idx="19">
                    <c:v>01-Thg2</c:v>
                  </c:pt>
                  <c:pt idx="20">
                    <c:v>02-Thg2</c:v>
                  </c:pt>
                  <c:pt idx="21">
                    <c:v>05-Thg2</c:v>
                  </c:pt>
                  <c:pt idx="22">
                    <c:v>06-Thg2</c:v>
                  </c:pt>
                  <c:pt idx="23">
                    <c:v>07-Thg2</c:v>
                  </c:pt>
                  <c:pt idx="24">
                    <c:v>15-Thg2</c:v>
                  </c:pt>
                  <c:pt idx="25">
                    <c:v>16-Thg2</c:v>
                  </c:pt>
                  <c:pt idx="26">
                    <c:v>19-Thg2</c:v>
                  </c:pt>
                  <c:pt idx="27">
                    <c:v>20-Thg2</c:v>
                  </c:pt>
                  <c:pt idx="28">
                    <c:v>21-Thg2</c:v>
                  </c:pt>
                  <c:pt idx="29">
                    <c:v>22-Thg2</c:v>
                  </c:pt>
                  <c:pt idx="30">
                    <c:v>23-Thg2</c:v>
                  </c:pt>
                  <c:pt idx="31">
                    <c:v>26-Thg2</c:v>
                  </c:pt>
                  <c:pt idx="32">
                    <c:v>27-Thg2</c:v>
                  </c:pt>
                  <c:pt idx="33">
                    <c:v>28-Thg2</c:v>
                  </c:pt>
                  <c:pt idx="34">
                    <c:v>29-Thg2</c:v>
                  </c:pt>
                  <c:pt idx="35">
                    <c:v>01-Thg3</c:v>
                  </c:pt>
                  <c:pt idx="36">
                    <c:v>04-Thg3</c:v>
                  </c:pt>
                  <c:pt idx="37">
                    <c:v>05-Thg3</c:v>
                  </c:pt>
                  <c:pt idx="38">
                    <c:v>06-Thg3</c:v>
                  </c:pt>
                  <c:pt idx="39">
                    <c:v>07-Thg3</c:v>
                  </c:pt>
                  <c:pt idx="40">
                    <c:v>08-Thg3</c:v>
                  </c:pt>
                  <c:pt idx="41">
                    <c:v>11-Thg3</c:v>
                  </c:pt>
                  <c:pt idx="42">
                    <c:v>12-Thg3</c:v>
                  </c:pt>
                  <c:pt idx="43">
                    <c:v>13-Thg3</c:v>
                  </c:pt>
                  <c:pt idx="44">
                    <c:v>14-Thg3</c:v>
                  </c:pt>
                  <c:pt idx="45">
                    <c:v>15-Thg3</c:v>
                  </c:pt>
                  <c:pt idx="46">
                    <c:v>18-Thg3</c:v>
                  </c:pt>
                  <c:pt idx="47">
                    <c:v>19-Thg3</c:v>
                  </c:pt>
                  <c:pt idx="48">
                    <c:v>20-Thg3</c:v>
                  </c:pt>
                  <c:pt idx="49">
                    <c:v>21-Thg3</c:v>
                  </c:pt>
                  <c:pt idx="50">
                    <c:v>22-Thg3</c:v>
                  </c:pt>
                  <c:pt idx="51">
                    <c:v>25-Thg3</c:v>
                  </c:pt>
                  <c:pt idx="52">
                    <c:v>26-Thg3</c:v>
                  </c:pt>
                  <c:pt idx="53">
                    <c:v>27-Thg3</c:v>
                  </c:pt>
                  <c:pt idx="54">
                    <c:v>28-Thg3</c:v>
                  </c:pt>
                  <c:pt idx="55">
                    <c:v>29-Thg3</c:v>
                  </c:pt>
                  <c:pt idx="56">
                    <c:v>01-Thg4</c:v>
                  </c:pt>
                  <c:pt idx="57">
                    <c:v>02-Thg4</c:v>
                  </c:pt>
                  <c:pt idx="58">
                    <c:v>03-Thg4</c:v>
                  </c:pt>
                  <c:pt idx="59">
                    <c:v>04-Thg4</c:v>
                  </c:pt>
                  <c:pt idx="60">
                    <c:v>05-Thg4</c:v>
                  </c:pt>
                  <c:pt idx="61">
                    <c:v>08-Thg4</c:v>
                  </c:pt>
                  <c:pt idx="62">
                    <c:v>09-Thg4</c:v>
                  </c:pt>
                  <c:pt idx="63">
                    <c:v>10-Thg4</c:v>
                  </c:pt>
                  <c:pt idx="64">
                    <c:v>11-Thg4</c:v>
                  </c:pt>
                  <c:pt idx="65">
                    <c:v>12-Thg4</c:v>
                  </c:pt>
                  <c:pt idx="66">
                    <c:v>15-Thg4</c:v>
                  </c:pt>
                  <c:pt idx="67">
                    <c:v>16-Thg4</c:v>
                  </c:pt>
                  <c:pt idx="68">
                    <c:v>17-Thg4</c:v>
                  </c:pt>
                  <c:pt idx="69">
                    <c:v>19-Thg4</c:v>
                  </c:pt>
                  <c:pt idx="70">
                    <c:v>22-Thg4</c:v>
                  </c:pt>
                  <c:pt idx="71">
                    <c:v>23-Thg4</c:v>
                  </c:pt>
                  <c:pt idx="72">
                    <c:v>24-Thg4</c:v>
                  </c:pt>
                  <c:pt idx="73">
                    <c:v>25-Thg4</c:v>
                  </c:pt>
                </c:lvl>
                <c:lvl>
                  <c:pt idx="0">
                    <c:v>&lt;08/01/2024</c:v>
                  </c:pt>
                  <c:pt idx="1">
                    <c:v>Thg1</c:v>
                  </c:pt>
                  <c:pt idx="19">
                    <c:v>Thg2</c:v>
                  </c:pt>
                  <c:pt idx="35">
                    <c:v>Thg3</c:v>
                  </c:pt>
                  <c:pt idx="56">
                    <c:v>Thg4</c:v>
                  </c:pt>
                </c:lvl>
              </c:multiLvlStrCache>
            </c:multiLvlStrRef>
          </c:cat>
          <c:val>
            <c:numRef>
              <c:f>Sheet26!$B$4:$B$82</c:f>
              <c:numCache>
                <c:formatCode>General</c:formatCode>
                <c:ptCount val="74"/>
                <c:pt idx="1">
                  <c:v>10000000000</c:v>
                </c:pt>
                <c:pt idx="2">
                  <c:v>9895515286.800312</c:v>
                </c:pt>
                <c:pt idx="3">
                  <c:v>9716714157.1066856</c:v>
                </c:pt>
                <c:pt idx="4">
                  <c:v>9861527852.1888428</c:v>
                </c:pt>
                <c:pt idx="5">
                  <c:v>9803886589.8107529</c:v>
                </c:pt>
                <c:pt idx="6">
                  <c:v>9834129112.3816338</c:v>
                </c:pt>
                <c:pt idx="7">
                  <c:v>9904080345.8191013</c:v>
                </c:pt>
                <c:pt idx="8">
                  <c:v>9861209288.9989567</c:v>
                </c:pt>
                <c:pt idx="9">
                  <c:v>10278913045.262869</c:v>
                </c:pt>
                <c:pt idx="10">
                  <c:v>10817603747.174191</c:v>
                </c:pt>
                <c:pt idx="11">
                  <c:v>11355182693.211617</c:v>
                </c:pt>
                <c:pt idx="12">
                  <c:v>11891822805.043276</c:v>
                </c:pt>
                <c:pt idx="13">
                  <c:v>12226381082.897312</c:v>
                </c:pt>
                <c:pt idx="14">
                  <c:v>12145577477.610611</c:v>
                </c:pt>
                <c:pt idx="15">
                  <c:v>12058632526.867409</c:v>
                </c:pt>
                <c:pt idx="16">
                  <c:v>11884596983.859245</c:v>
                </c:pt>
                <c:pt idx="17">
                  <c:v>11637156578.416542</c:v>
                </c:pt>
                <c:pt idx="18">
                  <c:v>11648181871.933899</c:v>
                </c:pt>
                <c:pt idx="19">
                  <c:v>11909162365.685265</c:v>
                </c:pt>
                <c:pt idx="20">
                  <c:v>11824759489.879734</c:v>
                </c:pt>
                <c:pt idx="21">
                  <c:v>11827501766.631905</c:v>
                </c:pt>
                <c:pt idx="22">
                  <c:v>11964689236.901039</c:v>
                </c:pt>
                <c:pt idx="23">
                  <c:v>12242690728.104511</c:v>
                </c:pt>
                <c:pt idx="24">
                  <c:v>12798839352.033211</c:v>
                </c:pt>
                <c:pt idx="25">
                  <c:v>12840598652.97946</c:v>
                </c:pt>
                <c:pt idx="26">
                  <c:v>12582132954.019396</c:v>
                </c:pt>
                <c:pt idx="27">
                  <c:v>12612666759.633795</c:v>
                </c:pt>
                <c:pt idx="28">
                  <c:v>12529321079.409422</c:v>
                </c:pt>
                <c:pt idx="29">
                  <c:v>12412926798.779348</c:v>
                </c:pt>
                <c:pt idx="30">
                  <c:v>12107817850.812185</c:v>
                </c:pt>
                <c:pt idx="31">
                  <c:v>12344405884.405659</c:v>
                </c:pt>
                <c:pt idx="32">
                  <c:v>12526979206.286243</c:v>
                </c:pt>
                <c:pt idx="33">
                  <c:v>12495188003.276194</c:v>
                </c:pt>
                <c:pt idx="34">
                  <c:v>12495188003.276194</c:v>
                </c:pt>
                <c:pt idx="35">
                  <c:v>12693643286.588619</c:v>
                </c:pt>
                <c:pt idx="36">
                  <c:v>13043937884.352736</c:v>
                </c:pt>
                <c:pt idx="37">
                  <c:v>13142728601.443674</c:v>
                </c:pt>
                <c:pt idx="38">
                  <c:v>12951353497.793522</c:v>
                </c:pt>
                <c:pt idx="39">
                  <c:v>13080467393.90188</c:v>
                </c:pt>
                <c:pt idx="40">
                  <c:v>12987381097.702171</c:v>
                </c:pt>
                <c:pt idx="41">
                  <c:v>12432781154.212643</c:v>
                </c:pt>
                <c:pt idx="42">
                  <c:v>12465659794.193869</c:v>
                </c:pt>
                <c:pt idx="43">
                  <c:v>12658899982.445637</c:v>
                </c:pt>
                <c:pt idx="44">
                  <c:v>13038359740.042538</c:v>
                </c:pt>
                <c:pt idx="45">
                  <c:v>13174809550.144909</c:v>
                </c:pt>
                <c:pt idx="46">
                  <c:v>12780404956.192904</c:v>
                </c:pt>
                <c:pt idx="47">
                  <c:v>12744537348.940653</c:v>
                </c:pt>
                <c:pt idx="48">
                  <c:v>12910876831.753231</c:v>
                </c:pt>
                <c:pt idx="49">
                  <c:v>13050315609.126621</c:v>
                </c:pt>
                <c:pt idx="50">
                  <c:v>13113083921.81806</c:v>
                </c:pt>
                <c:pt idx="51">
                  <c:v>13176894918.874088</c:v>
                </c:pt>
                <c:pt idx="52">
                  <c:v>13286444023.537271</c:v>
                </c:pt>
                <c:pt idx="53">
                  <c:v>13360125520.948202</c:v>
                </c:pt>
                <c:pt idx="54">
                  <c:v>14352045397.458887</c:v>
                </c:pt>
                <c:pt idx="55">
                  <c:v>14641836136.925161</c:v>
                </c:pt>
                <c:pt idx="56">
                  <c:v>13972585639.861984</c:v>
                </c:pt>
                <c:pt idx="57">
                  <c:v>14295255019.30949</c:v>
                </c:pt>
                <c:pt idx="58">
                  <c:v>13873949719.918295</c:v>
                </c:pt>
                <c:pt idx="59">
                  <c:v>14030279616.553223</c:v>
                </c:pt>
                <c:pt idx="60">
                  <c:v>14044181768.543737</c:v>
                </c:pt>
                <c:pt idx="61">
                  <c:v>14323059323.29052</c:v>
                </c:pt>
                <c:pt idx="62">
                  <c:v>14207532284.085295</c:v>
                </c:pt>
                <c:pt idx="63">
                  <c:v>13866929101.011665</c:v>
                </c:pt>
                <c:pt idx="64">
                  <c:v>13848995297.38554</c:v>
                </c:pt>
                <c:pt idx="65">
                  <c:v>13875896002.824728</c:v>
                </c:pt>
                <c:pt idx="66">
                  <c:v>13163757279.602667</c:v>
                </c:pt>
                <c:pt idx="67">
                  <c:v>13077077228.743061</c:v>
                </c:pt>
                <c:pt idx="68">
                  <c:v>12828089346.706486</c:v>
                </c:pt>
                <c:pt idx="69">
                  <c:v>12631860191.183701</c:v>
                </c:pt>
                <c:pt idx="70">
                  <c:v>12878901790.313841</c:v>
                </c:pt>
                <c:pt idx="71">
                  <c:v>12867988605.594349</c:v>
                </c:pt>
                <c:pt idx="72">
                  <c:v>13025361186.593864</c:v>
                </c:pt>
                <c:pt idx="73">
                  <c:v>13082151564.743261</c:v>
                </c:pt>
              </c:numCache>
            </c:numRef>
          </c:val>
          <c:smooth val="0"/>
          <c:extLst>
            <c:ext xmlns:c16="http://schemas.microsoft.com/office/drawing/2014/chart" uri="{C3380CC4-5D6E-409C-BE32-E72D297353CC}">
              <c16:uniqueId val="{00000000-354B-4364-9AB9-74CCE24EB5B5}"/>
            </c:ext>
          </c:extLst>
        </c:ser>
        <c:dLbls>
          <c:showLegendKey val="0"/>
          <c:showVal val="0"/>
          <c:showCatName val="0"/>
          <c:showSerName val="0"/>
          <c:showPercent val="0"/>
          <c:showBubbleSize val="0"/>
        </c:dLbls>
        <c:smooth val="0"/>
        <c:axId val="807023472"/>
        <c:axId val="807022160"/>
      </c:lineChart>
      <c:catAx>
        <c:axId val="80702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022160"/>
        <c:crosses val="autoZero"/>
        <c:auto val="1"/>
        <c:lblAlgn val="ctr"/>
        <c:lblOffset val="100"/>
        <c:noMultiLvlLbl val="0"/>
      </c:catAx>
      <c:valAx>
        <c:axId val="80702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023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[TAP FUND.xlsx]Sheet28!PivotTable30</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vi-VN"/>
              <a:t>Tỷ Trọng Cơ Cấu DMDT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Sheet28!$B$3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6D7-486E-8959-BCAA0BAD0ED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6D7-486E-8959-BCAA0BAD0ED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6D7-486E-8959-BCAA0BAD0EDC}"/>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6D7-486E-8959-BCAA0BAD0ED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Sheet28!$A$4:$A$8</c:f>
              <c:strCache>
                <c:ptCount val="4"/>
                <c:pt idx="0">
                  <c:v>BMC</c:v>
                </c:pt>
                <c:pt idx="1">
                  <c:v>TC6</c:v>
                </c:pt>
                <c:pt idx="2">
                  <c:v>TVB</c:v>
                </c:pt>
                <c:pt idx="3">
                  <c:v>(blank)</c:v>
                </c:pt>
              </c:strCache>
            </c:strRef>
          </c:cat>
          <c:val>
            <c:numRef>
              <c:f>Sheet28!$B$4:$B$8</c:f>
              <c:numCache>
                <c:formatCode>General</c:formatCode>
                <c:ptCount val="4"/>
                <c:pt idx="0">
                  <c:v>0</c:v>
                </c:pt>
                <c:pt idx="1">
                  <c:v>0.81945194782294606</c:v>
                </c:pt>
                <c:pt idx="2">
                  <c:v>0.18054805217705372</c:v>
                </c:pt>
              </c:numCache>
            </c:numRef>
          </c:val>
          <c:extLst>
            <c:ext xmlns:c16="http://schemas.microsoft.com/office/drawing/2014/chart" uri="{C3380CC4-5D6E-409C-BE32-E72D297353CC}">
              <c16:uniqueId val="{00000000-926E-470D-951C-F8082B5A35E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hyperlink" Target="#'GI&#193; &#272;&#211;NG C&#7916;A'!A1"/><Relationship Id="rId3" Type="http://schemas.openxmlformats.org/officeDocument/2006/relationships/hyperlink" Target="#'L&#221; DO L&#7920;A CH&#7884;N C&#7892; PHI&#7870;U'!A1"/><Relationship Id="rId7" Type="http://schemas.openxmlformats.org/officeDocument/2006/relationships/hyperlink" Target="#'DMDT HI&#7878;U QU&#7842;'!A1"/><Relationship Id="rId2" Type="http://schemas.openxmlformats.org/officeDocument/2006/relationships/hyperlink" Target="#'GI&#7898;I THI&#7878;U NH&#211;M'!A1"/><Relationship Id="rId1" Type="http://schemas.openxmlformats.org/officeDocument/2006/relationships/image" Target="../media/image1.png"/><Relationship Id="rId6" Type="http://schemas.openxmlformats.org/officeDocument/2006/relationships/hyperlink" Target="#'LSSL V&#192; PH&#431;&#416;NG SAI C&#7910;A DMDT'!A1"/><Relationship Id="rId11" Type="http://schemas.openxmlformats.org/officeDocument/2006/relationships/hyperlink" Target="#DATA!A1"/><Relationship Id="rId5" Type="http://schemas.openxmlformats.org/officeDocument/2006/relationships/hyperlink" Target="#IOS!A1"/><Relationship Id="rId10" Type="http://schemas.openxmlformats.org/officeDocument/2006/relationships/hyperlink" Target="#TTS!A1"/><Relationship Id="rId4" Type="http://schemas.openxmlformats.org/officeDocument/2006/relationships/hyperlink" Target="#DASHBOARD!A1"/><Relationship Id="rId9" Type="http://schemas.openxmlformats.org/officeDocument/2006/relationships/hyperlink" Target="#LSSL!A1"/></Relationships>
</file>

<file path=xl/drawings/_rels/drawing2.xml.rels><?xml version="1.0" encoding="UTF-8" standalone="yes"?>
<Relationships xmlns="http://schemas.openxmlformats.org/package/2006/relationships"><Relationship Id="rId3" Type="http://schemas.openxmlformats.org/officeDocument/2006/relationships/hyperlink" Target="#'LSSL V&#192; PH&#431;&#416;NG SAI C&#7910;A DMDT'!A1"/><Relationship Id="rId2" Type="http://schemas.openxmlformats.org/officeDocument/2006/relationships/hyperlink" Target="#IOS!A1"/><Relationship Id="rId1" Type="http://schemas.openxmlformats.org/officeDocument/2006/relationships/hyperlink" Target="#MENU!A1"/><Relationship Id="rId4" Type="http://schemas.openxmlformats.org/officeDocument/2006/relationships/hyperlink" Target="#'DMDT HI&#7878;U QU&#7842;'!A1"/></Relationships>
</file>

<file path=xl/drawings/_rels/drawing3.xml.rels><?xml version="1.0" encoding="UTF-8" standalone="yes"?>
<Relationships xmlns="http://schemas.openxmlformats.org/package/2006/relationships"><Relationship Id="rId1" Type="http://schemas.openxmlformats.org/officeDocument/2006/relationships/hyperlink" Target="#MENU!A1"/></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MENU!A1"/><Relationship Id="rId5" Type="http://schemas.openxmlformats.org/officeDocument/2006/relationships/chart" Target="../charts/chart5.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hyperlink" Target="#MENU!A1"/></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hyperlink" Target="#MENU!A1"/><Relationship Id="rId4" Type="http://schemas.openxmlformats.org/officeDocument/2006/relationships/chart" Target="../charts/chart9.xml"/></Relationships>
</file>

<file path=xl/drawings/_rels/drawing7.xml.rels><?xml version="1.0" encoding="UTF-8" standalone="yes"?>
<Relationships xmlns="http://schemas.openxmlformats.org/package/2006/relationships"><Relationship Id="rId2" Type="http://schemas.openxmlformats.org/officeDocument/2006/relationships/hyperlink" Target="#MENU!A1"/><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hyperlink" Target="#MENU!A1"/></Relationships>
</file>

<file path=xl/drawings/_rels/drawing9.xml.rels><?xml version="1.0" encoding="UTF-8" standalone="yes"?>
<Relationships xmlns="http://schemas.openxmlformats.org/package/2006/relationships"><Relationship Id="rId1" Type="http://schemas.openxmlformats.org/officeDocument/2006/relationships/hyperlink" Target="#MENU!A1"/></Relationships>
</file>

<file path=xl/drawings/_rels/drawing10.xml.rels><?xml version="1.0" encoding="UTF-8" standalone="yes"?>
<Relationships xmlns="http://schemas.openxmlformats.org/package/2006/relationships"><Relationship Id="rId1" Type="http://schemas.openxmlformats.org/officeDocument/2006/relationships/hyperlink" Target="#MENU!A1"/></Relationships>
</file>

<file path=xl/drawings/_rels/drawing11.xml.rels><?xml version="1.0" encoding="UTF-8" standalone="yes"?>
<Relationships xmlns="http://schemas.openxmlformats.org/package/2006/relationships"><Relationship Id="rId1" Type="http://schemas.openxmlformats.org/officeDocument/2006/relationships/hyperlink" Target="#MENU!A1"/></Relationships>
</file>

<file path=xl/drawings/_rels/drawing1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6</xdr:col>
      <xdr:colOff>22860</xdr:colOff>
      <xdr:row>2</xdr:row>
      <xdr:rowOff>152400</xdr:rowOff>
    </xdr:from>
    <xdr:to>
      <xdr:col>18</xdr:col>
      <xdr:colOff>533400</xdr:colOff>
      <xdr:row>7</xdr:row>
      <xdr:rowOff>121920</xdr:rowOff>
    </xdr:to>
    <xdr:sp macro="" textlink="">
      <xdr:nvSpPr>
        <xdr:cNvPr id="2" name="Rounded Rectangle 1"/>
        <xdr:cNvSpPr/>
      </xdr:nvSpPr>
      <xdr:spPr>
        <a:xfrm>
          <a:off x="3680460" y="502920"/>
          <a:ext cx="7825740" cy="845820"/>
        </a:xfrm>
        <a:prstGeom prst="round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3200" b="1">
              <a:solidFill>
                <a:schemeClr val="tx1"/>
              </a:solidFill>
              <a:latin typeface="Times New Roman" panose="02020603050405020304" pitchFamily="18" charset="0"/>
              <a:cs typeface="Times New Roman" panose="02020603050405020304" pitchFamily="18" charset="0"/>
            </a:rPr>
            <a:t>NỘI DUNG BÁO CÁO TAP FUND</a:t>
          </a:r>
          <a:endParaRPr lang="en-US" sz="32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387025</xdr:colOff>
      <xdr:row>3</xdr:row>
      <xdr:rowOff>15808</xdr:rowOff>
    </xdr:from>
    <xdr:to>
      <xdr:col>5</xdr:col>
      <xdr:colOff>350319</xdr:colOff>
      <xdr:row>15</xdr:row>
      <xdr:rowOff>139960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3515" y="552318"/>
          <a:ext cx="2389253" cy="2270193"/>
        </a:xfrm>
        <a:prstGeom prst="rect">
          <a:avLst/>
        </a:prstGeom>
      </xdr:spPr>
    </xdr:pic>
    <xdr:clientData/>
  </xdr:twoCellAnchor>
  <xdr:twoCellAnchor>
    <xdr:from>
      <xdr:col>6</xdr:col>
      <xdr:colOff>0</xdr:colOff>
      <xdr:row>17</xdr:row>
      <xdr:rowOff>1</xdr:rowOff>
    </xdr:from>
    <xdr:to>
      <xdr:col>18</xdr:col>
      <xdr:colOff>510540</xdr:colOff>
      <xdr:row>21</xdr:row>
      <xdr:rowOff>85532</xdr:rowOff>
    </xdr:to>
    <xdr:sp macro="" textlink="">
      <xdr:nvSpPr>
        <xdr:cNvPr id="11" name="Rounded Rectangle 10"/>
        <xdr:cNvSpPr/>
      </xdr:nvSpPr>
      <xdr:spPr>
        <a:xfrm>
          <a:off x="3638939" y="3040225"/>
          <a:ext cx="7788417" cy="800878"/>
        </a:xfrm>
        <a:prstGeom prst="round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3200" b="1">
              <a:solidFill>
                <a:schemeClr val="tx1"/>
              </a:solidFill>
              <a:latin typeface="Times New Roman" panose="02020603050405020304" pitchFamily="18" charset="0"/>
              <a:cs typeface="Times New Roman" panose="02020603050405020304" pitchFamily="18" charset="0"/>
            </a:rPr>
            <a:t>DỮ LIỆU </a:t>
          </a:r>
          <a:endParaRPr lang="en-US" sz="32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183658</xdr:colOff>
      <xdr:row>8</xdr:row>
      <xdr:rowOff>45720</xdr:rowOff>
    </xdr:from>
    <xdr:to>
      <xdr:col>8</xdr:col>
      <xdr:colOff>419878</xdr:colOff>
      <xdr:row>11</xdr:row>
      <xdr:rowOff>132588</xdr:rowOff>
    </xdr:to>
    <xdr:sp macro="" textlink="">
      <xdr:nvSpPr>
        <xdr:cNvPr id="4" name="Flowchart: Alternate Process 3">
          <a:hlinkClick xmlns:r="http://schemas.openxmlformats.org/officeDocument/2006/relationships" r:id="rId2"/>
        </xdr:cNvPr>
        <xdr:cNvSpPr/>
      </xdr:nvSpPr>
      <xdr:spPr>
        <a:xfrm>
          <a:off x="3822597" y="1476414"/>
          <a:ext cx="1449199" cy="623378"/>
        </a:xfrm>
        <a:prstGeom prst="flowChartAlternateProcess">
          <a:avLst/>
        </a:prstGeom>
        <a:solidFill>
          <a:schemeClr val="accent2">
            <a:lumMod val="40000"/>
            <a:lumOff val="60000"/>
          </a:schemeClr>
        </a:solidFill>
        <a:ln>
          <a:noFill/>
        </a:ln>
        <a:effectLst>
          <a:innerShdw blurRad="63500" dist="50800" dir="16200000">
            <a:prstClr val="black">
              <a:alpha val="50000"/>
            </a:prstClr>
          </a:inn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vi-VN" sz="1400" b="1">
              <a:solidFill>
                <a:schemeClr val="tx1"/>
              </a:solidFill>
              <a:latin typeface="+mj-lt"/>
            </a:rPr>
            <a:t>GIỚI THIỆU NHÓM</a:t>
          </a:r>
          <a:endParaRPr lang="en-US" sz="1400" b="1">
            <a:solidFill>
              <a:schemeClr val="tx1"/>
            </a:solidFill>
            <a:latin typeface="+mj-lt"/>
          </a:endParaRPr>
        </a:p>
      </xdr:txBody>
    </xdr:sp>
    <xdr:clientData/>
  </xdr:twoCellAnchor>
  <xdr:twoCellAnchor>
    <xdr:from>
      <xdr:col>10</xdr:col>
      <xdr:colOff>15240</xdr:colOff>
      <xdr:row>8</xdr:row>
      <xdr:rowOff>60960</xdr:rowOff>
    </xdr:from>
    <xdr:to>
      <xdr:col>14</xdr:col>
      <xdr:colOff>480060</xdr:colOff>
      <xdr:row>11</xdr:row>
      <xdr:rowOff>147828</xdr:rowOff>
    </xdr:to>
    <xdr:sp macro="" textlink="">
      <xdr:nvSpPr>
        <xdr:cNvPr id="5" name="Flowchart: Alternate Process 4">
          <a:hlinkClick xmlns:r="http://schemas.openxmlformats.org/officeDocument/2006/relationships" r:id="rId3"/>
        </xdr:cNvPr>
        <xdr:cNvSpPr/>
      </xdr:nvSpPr>
      <xdr:spPr>
        <a:xfrm>
          <a:off x="6111240" y="1463040"/>
          <a:ext cx="2903220" cy="612648"/>
        </a:xfrm>
        <a:prstGeom prst="flowChartAlternateProcess">
          <a:avLst/>
        </a:prstGeom>
        <a:solidFill>
          <a:schemeClr val="accent2">
            <a:lumMod val="40000"/>
            <a:lumOff val="60000"/>
          </a:schemeClr>
        </a:solidFill>
        <a:ln>
          <a:noFill/>
        </a:ln>
        <a:effectLst>
          <a:innerShdw blurRad="63500" dist="50800" dir="16200000">
            <a:prstClr val="black">
              <a:alpha val="50000"/>
            </a:prstClr>
          </a:innerShdw>
        </a:effectLst>
        <a:scene3d>
          <a:camera prst="orthographicFront">
            <a:rot lat="0" lon="0" rev="0"/>
          </a:camera>
          <a:lightRig rig="contrasting" dir="t">
            <a:rot lat="0" lon="0" rev="1500000"/>
          </a:lightRig>
        </a:scene3d>
        <a:sp3d prstMaterial="metal">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400" b="1">
              <a:solidFill>
                <a:schemeClr val="tx1"/>
              </a:solidFill>
              <a:latin typeface="Times New Roman" panose="02020603050405020304" pitchFamily="18" charset="0"/>
              <a:cs typeface="Times New Roman" panose="02020603050405020304" pitchFamily="18" charset="0"/>
            </a:rPr>
            <a:t>LÝ DO LỰA CHỌN CỔ PHIẾU</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548640</xdr:colOff>
      <xdr:row>8</xdr:row>
      <xdr:rowOff>68580</xdr:rowOff>
    </xdr:from>
    <xdr:to>
      <xdr:col>18</xdr:col>
      <xdr:colOff>274320</xdr:colOff>
      <xdr:row>11</xdr:row>
      <xdr:rowOff>155448</xdr:rowOff>
    </xdr:to>
    <xdr:sp macro="" textlink="">
      <xdr:nvSpPr>
        <xdr:cNvPr id="6" name="Flowchart: Alternate Process 5">
          <a:hlinkClick xmlns:r="http://schemas.openxmlformats.org/officeDocument/2006/relationships" r:id="rId4"/>
        </xdr:cNvPr>
        <xdr:cNvSpPr/>
      </xdr:nvSpPr>
      <xdr:spPr>
        <a:xfrm>
          <a:off x="9692640" y="1470660"/>
          <a:ext cx="1554480" cy="612648"/>
        </a:xfrm>
        <a:prstGeom prst="flowChartAlternateProcess">
          <a:avLst/>
        </a:prstGeom>
        <a:solidFill>
          <a:schemeClr val="accent2">
            <a:lumMod val="40000"/>
            <a:lumOff val="60000"/>
          </a:schemeClr>
        </a:solidFill>
        <a:effectLst>
          <a:innerShdw blurRad="63500" dist="50800" dir="16200000">
            <a:prstClr val="black">
              <a:alpha val="50000"/>
            </a:prstClr>
          </a:inn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1"/>
              </a:solidFill>
              <a:latin typeface="Times New Roman" panose="02020603050405020304" pitchFamily="18" charset="0"/>
              <a:cs typeface="Times New Roman" panose="02020603050405020304" pitchFamily="18" charset="0"/>
            </a:rPr>
            <a:t>DASHBOARD</a:t>
          </a:r>
        </a:p>
      </xdr:txBody>
    </xdr:sp>
    <xdr:clientData/>
  </xdr:twoCellAnchor>
  <xdr:twoCellAnchor>
    <xdr:from>
      <xdr:col>6</xdr:col>
      <xdr:colOff>182880</xdr:colOff>
      <xdr:row>12</xdr:row>
      <xdr:rowOff>129540</xdr:rowOff>
    </xdr:from>
    <xdr:to>
      <xdr:col>8</xdr:col>
      <xdr:colOff>412102</xdr:colOff>
      <xdr:row>16</xdr:row>
      <xdr:rowOff>41148</xdr:rowOff>
    </xdr:to>
    <xdr:sp macro="" textlink="">
      <xdr:nvSpPr>
        <xdr:cNvPr id="7" name="Flowchart: Alternate Process 6">
          <a:hlinkClick xmlns:r="http://schemas.openxmlformats.org/officeDocument/2006/relationships" r:id="rId5"/>
        </xdr:cNvPr>
        <xdr:cNvSpPr/>
      </xdr:nvSpPr>
      <xdr:spPr>
        <a:xfrm>
          <a:off x="3821819" y="2275581"/>
          <a:ext cx="1442201" cy="626955"/>
        </a:xfrm>
        <a:prstGeom prst="flowChartAlternateProcess">
          <a:avLst/>
        </a:prstGeom>
        <a:solidFill>
          <a:schemeClr val="accent2">
            <a:lumMod val="40000"/>
            <a:lumOff val="60000"/>
          </a:schemeClr>
        </a:solidFill>
        <a:effectLst>
          <a:innerShdw blurRad="63500" dist="50800" dir="16200000">
            <a:prstClr val="black">
              <a:alpha val="50000"/>
            </a:prstClr>
          </a:innerShdw>
        </a:effectLst>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400" b="1">
              <a:solidFill>
                <a:schemeClr val="tx1"/>
              </a:solidFill>
              <a:latin typeface="Times New Roman" panose="02020603050405020304" pitchFamily="18" charset="0"/>
              <a:cs typeface="Times New Roman" panose="02020603050405020304" pitchFamily="18" charset="0"/>
            </a:rPr>
            <a:t>IOS</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45720</xdr:colOff>
      <xdr:row>12</xdr:row>
      <xdr:rowOff>121920</xdr:rowOff>
    </xdr:from>
    <xdr:to>
      <xdr:col>14</xdr:col>
      <xdr:colOff>411480</xdr:colOff>
      <xdr:row>16</xdr:row>
      <xdr:rowOff>0</xdr:rowOff>
    </xdr:to>
    <xdr:sp macro="" textlink="">
      <xdr:nvSpPr>
        <xdr:cNvPr id="8" name="Flowchart: Alternate Process 7">
          <a:hlinkClick xmlns:r="http://schemas.openxmlformats.org/officeDocument/2006/relationships" r:id="rId6"/>
        </xdr:cNvPr>
        <xdr:cNvSpPr/>
      </xdr:nvSpPr>
      <xdr:spPr>
        <a:xfrm>
          <a:off x="6141720" y="2225040"/>
          <a:ext cx="2804160" cy="579120"/>
        </a:xfrm>
        <a:prstGeom prst="flowChartAlternateProcess">
          <a:avLst/>
        </a:prstGeom>
        <a:solidFill>
          <a:schemeClr val="accent2">
            <a:lumMod val="40000"/>
            <a:lumOff val="60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vi-VN" sz="1400" b="1">
              <a:solidFill>
                <a:schemeClr val="tx1"/>
              </a:solidFill>
              <a:latin typeface="Times New Roman" panose="02020603050405020304" pitchFamily="18" charset="0"/>
              <a:cs typeface="Times New Roman" panose="02020603050405020304" pitchFamily="18" charset="0"/>
            </a:rPr>
            <a:t>LSSL VÀ PHƯƠNG SAI CỦA DMDT</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552061</xdr:colOff>
      <xdr:row>12</xdr:row>
      <xdr:rowOff>108858</xdr:rowOff>
    </xdr:from>
    <xdr:to>
      <xdr:col>18</xdr:col>
      <xdr:colOff>295470</xdr:colOff>
      <xdr:row>16</xdr:row>
      <xdr:rowOff>17721</xdr:rowOff>
    </xdr:to>
    <xdr:sp macro="" textlink="">
      <xdr:nvSpPr>
        <xdr:cNvPr id="9" name="Flowchart: Alternate Process 8">
          <a:hlinkClick xmlns:r="http://schemas.openxmlformats.org/officeDocument/2006/relationships" r:id="rId7"/>
        </xdr:cNvPr>
        <xdr:cNvSpPr/>
      </xdr:nvSpPr>
      <xdr:spPr>
        <a:xfrm>
          <a:off x="9649408" y="2254899"/>
          <a:ext cx="1562878" cy="624210"/>
        </a:xfrm>
        <a:prstGeom prst="flowChartAlternateProcess">
          <a:avLst/>
        </a:prstGeom>
        <a:solidFill>
          <a:schemeClr val="accent2">
            <a:lumMod val="40000"/>
            <a:lumOff val="60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400" b="1">
              <a:solidFill>
                <a:schemeClr val="tx1"/>
              </a:solidFill>
              <a:latin typeface="Times New Roman" panose="02020603050405020304" pitchFamily="18" charset="0"/>
              <a:cs typeface="Times New Roman" panose="02020603050405020304" pitchFamily="18" charset="0"/>
            </a:rPr>
            <a:t>DMDT HIỆU QUẢ</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159488</xdr:colOff>
      <xdr:row>23</xdr:row>
      <xdr:rowOff>8860</xdr:rowOff>
    </xdr:from>
    <xdr:to>
      <xdr:col>8</xdr:col>
      <xdr:colOff>425301</xdr:colOff>
      <xdr:row>27</xdr:row>
      <xdr:rowOff>88604</xdr:rowOff>
    </xdr:to>
    <xdr:sp macro="" textlink="">
      <xdr:nvSpPr>
        <xdr:cNvPr id="10" name="Flowchart: Alternate Process 9">
          <a:hlinkClick xmlns:r="http://schemas.openxmlformats.org/officeDocument/2006/relationships" r:id="rId8"/>
        </xdr:cNvPr>
        <xdr:cNvSpPr/>
      </xdr:nvSpPr>
      <xdr:spPr>
        <a:xfrm>
          <a:off x="3827721" y="4084674"/>
          <a:ext cx="1488557" cy="788581"/>
        </a:xfrm>
        <a:prstGeom prst="flowChartAlternateProcess">
          <a:avLst/>
        </a:prstGeom>
        <a:solidFill>
          <a:schemeClr val="accent2">
            <a:lumMod val="40000"/>
            <a:lumOff val="60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400" b="1">
              <a:solidFill>
                <a:schemeClr val="tx1"/>
              </a:solidFill>
              <a:latin typeface="Times New Roman" panose="02020603050405020304" pitchFamily="18" charset="0"/>
              <a:cs typeface="Times New Roman" panose="02020603050405020304" pitchFamily="18" charset="0"/>
            </a:rPr>
            <a:t>GIÁ ĐÓNG CỬA</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9</xdr:col>
      <xdr:colOff>373690</xdr:colOff>
      <xdr:row>23</xdr:row>
      <xdr:rowOff>20821</xdr:rowOff>
    </xdr:from>
    <xdr:to>
      <xdr:col>12</xdr:col>
      <xdr:colOff>29903</xdr:colOff>
      <xdr:row>27</xdr:row>
      <xdr:rowOff>100565</xdr:rowOff>
    </xdr:to>
    <xdr:sp macro="" textlink="">
      <xdr:nvSpPr>
        <xdr:cNvPr id="21" name="Flowchart: Alternate Process 20">
          <a:hlinkClick xmlns:r="http://schemas.openxmlformats.org/officeDocument/2006/relationships" r:id="rId9"/>
        </xdr:cNvPr>
        <xdr:cNvSpPr/>
      </xdr:nvSpPr>
      <xdr:spPr>
        <a:xfrm>
          <a:off x="5860090" y="3964171"/>
          <a:ext cx="1485013" cy="765544"/>
        </a:xfrm>
        <a:prstGeom prst="flowChartAlternateProcess">
          <a:avLst/>
        </a:prstGeom>
        <a:solidFill>
          <a:schemeClr val="accent2">
            <a:lumMod val="40000"/>
            <a:lumOff val="60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400" b="1">
              <a:solidFill>
                <a:schemeClr val="tx1"/>
              </a:solidFill>
              <a:latin typeface="Times New Roman" panose="02020603050405020304" pitchFamily="18" charset="0"/>
              <a:cs typeface="Times New Roman" panose="02020603050405020304" pitchFamily="18" charset="0"/>
            </a:rPr>
            <a:t>LSSL</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12</xdr:col>
      <xdr:colOff>517451</xdr:colOff>
      <xdr:row>23</xdr:row>
      <xdr:rowOff>12405</xdr:rowOff>
    </xdr:from>
    <xdr:to>
      <xdr:col>15</xdr:col>
      <xdr:colOff>171892</xdr:colOff>
      <xdr:row>27</xdr:row>
      <xdr:rowOff>92149</xdr:rowOff>
    </xdr:to>
    <xdr:sp macro="" textlink="">
      <xdr:nvSpPr>
        <xdr:cNvPr id="22" name="Flowchart: Alternate Process 21">
          <a:hlinkClick xmlns:r="http://schemas.openxmlformats.org/officeDocument/2006/relationships" r:id="rId10"/>
        </xdr:cNvPr>
        <xdr:cNvSpPr/>
      </xdr:nvSpPr>
      <xdr:spPr>
        <a:xfrm>
          <a:off x="7853916" y="4088219"/>
          <a:ext cx="1488557" cy="788581"/>
        </a:xfrm>
        <a:prstGeom prst="flowChartAlternateProcess">
          <a:avLst/>
        </a:prstGeom>
        <a:solidFill>
          <a:schemeClr val="accent2">
            <a:lumMod val="40000"/>
            <a:lumOff val="60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400" b="1">
              <a:solidFill>
                <a:schemeClr val="tx1"/>
              </a:solidFill>
              <a:latin typeface="Times New Roman" panose="02020603050405020304" pitchFamily="18" charset="0"/>
              <a:cs typeface="Times New Roman" panose="02020603050405020304" pitchFamily="18" charset="0"/>
            </a:rPr>
            <a:t>TTS</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607829</xdr:colOff>
      <xdr:row>22</xdr:row>
      <xdr:rowOff>164804</xdr:rowOff>
    </xdr:from>
    <xdr:to>
      <xdr:col>18</xdr:col>
      <xdr:colOff>262269</xdr:colOff>
      <xdr:row>27</xdr:row>
      <xdr:rowOff>67339</xdr:rowOff>
    </xdr:to>
    <xdr:sp macro="" textlink="">
      <xdr:nvSpPr>
        <xdr:cNvPr id="23" name="Flowchart: Alternate Process 22">
          <a:hlinkClick xmlns:r="http://schemas.openxmlformats.org/officeDocument/2006/relationships" r:id="rId11"/>
        </xdr:cNvPr>
        <xdr:cNvSpPr/>
      </xdr:nvSpPr>
      <xdr:spPr>
        <a:xfrm>
          <a:off x="9778410" y="4063409"/>
          <a:ext cx="1488557" cy="788581"/>
        </a:xfrm>
        <a:prstGeom prst="flowChartAlternateProcess">
          <a:avLst/>
        </a:prstGeom>
        <a:solidFill>
          <a:schemeClr val="accent2">
            <a:lumMod val="40000"/>
            <a:lumOff val="60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400" b="1">
              <a:solidFill>
                <a:schemeClr val="tx1"/>
              </a:solidFill>
              <a:latin typeface="Times New Roman" panose="02020603050405020304" pitchFamily="18" charset="0"/>
              <a:cs typeface="Times New Roman" panose="02020603050405020304" pitchFamily="18" charset="0"/>
            </a:rPr>
            <a:t>DATA TỔNG HỢP</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76971</xdr:colOff>
      <xdr:row>0</xdr:row>
      <xdr:rowOff>23090</xdr:rowOff>
    </xdr:from>
    <xdr:to>
      <xdr:col>1</xdr:col>
      <xdr:colOff>447318</xdr:colOff>
      <xdr:row>3</xdr:row>
      <xdr:rowOff>230908</xdr:rowOff>
    </xdr:to>
    <xdr:sp macro="" textlink="">
      <xdr:nvSpPr>
        <xdr:cNvPr id="2" name="Left Arrow 1">
          <a:hlinkClick xmlns:r="http://schemas.openxmlformats.org/officeDocument/2006/relationships" r:id="rId1"/>
        </xdr:cNvPr>
        <xdr:cNvSpPr/>
      </xdr:nvSpPr>
      <xdr:spPr>
        <a:xfrm>
          <a:off x="76971" y="23090"/>
          <a:ext cx="978408" cy="738909"/>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a:solidFill>
                <a:schemeClr val="tx1"/>
              </a:solidFill>
              <a:latin typeface="Times New Roman" panose="02020603050405020304" pitchFamily="18" charset="0"/>
              <a:cs typeface="Times New Roman" panose="02020603050405020304" pitchFamily="18" charset="0"/>
            </a:rPr>
            <a:t>MENU</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177030</xdr:colOff>
      <xdr:row>13</xdr:row>
      <xdr:rowOff>115454</xdr:rowOff>
    </xdr:from>
    <xdr:to>
      <xdr:col>4</xdr:col>
      <xdr:colOff>356768</xdr:colOff>
      <xdr:row>17</xdr:row>
      <xdr:rowOff>34288</xdr:rowOff>
    </xdr:to>
    <xdr:sp macro="" textlink="">
      <xdr:nvSpPr>
        <xdr:cNvPr id="7" name="Flowchart: Alternate Process 6">
          <a:hlinkClick xmlns:r="http://schemas.openxmlformats.org/officeDocument/2006/relationships" r:id="rId2"/>
        </xdr:cNvPr>
        <xdr:cNvSpPr/>
      </xdr:nvSpPr>
      <xdr:spPr>
        <a:xfrm>
          <a:off x="1393151" y="2470727"/>
          <a:ext cx="1395859" cy="626955"/>
        </a:xfrm>
        <a:prstGeom prst="flowChartAlternateProcess">
          <a:avLst/>
        </a:prstGeom>
        <a:solidFill>
          <a:srgbClr val="ED7D31">
            <a:lumMod val="40000"/>
            <a:lumOff val="60000"/>
          </a:srgbClr>
        </a:solidFill>
        <a:ln w="12700" cap="flat" cmpd="sng" algn="ctr">
          <a:solidFill>
            <a:srgbClr val="5B9BD5">
              <a:shade val="50000"/>
            </a:srgbClr>
          </a:solidFill>
          <a:prstDash val="solid"/>
          <a:miter lim="800000"/>
        </a:ln>
        <a:effectLst>
          <a:innerShdw blurRad="63500" dist="50800" dir="16200000">
            <a:prstClr val="black">
              <a:alpha val="50000"/>
            </a:prstClr>
          </a:inn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vi-VN" sz="14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IOS</a:t>
          </a:r>
          <a:endParaRPr kumimoji="0" lang="en-US" sz="14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153938</xdr:colOff>
      <xdr:row>23</xdr:row>
      <xdr:rowOff>53878</xdr:rowOff>
    </xdr:from>
    <xdr:to>
      <xdr:col>4</xdr:col>
      <xdr:colOff>446424</xdr:colOff>
      <xdr:row>28</xdr:row>
      <xdr:rowOff>15394</xdr:rowOff>
    </xdr:to>
    <xdr:sp macro="" textlink="">
      <xdr:nvSpPr>
        <xdr:cNvPr id="9" name="Flowchart: Alternate Process 8">
          <a:hlinkClick xmlns:r="http://schemas.openxmlformats.org/officeDocument/2006/relationships" r:id="rId3"/>
        </xdr:cNvPr>
        <xdr:cNvSpPr/>
      </xdr:nvSpPr>
      <xdr:spPr>
        <a:xfrm>
          <a:off x="1370059" y="4187151"/>
          <a:ext cx="1508607" cy="846667"/>
        </a:xfrm>
        <a:prstGeom prst="flowChartAlternateProcess">
          <a:avLst/>
        </a:prstGeom>
        <a:solidFill>
          <a:schemeClr val="accent2">
            <a:lumMod val="40000"/>
            <a:lumOff val="60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a:solidFill>
                <a:schemeClr val="tx1"/>
              </a:solidFill>
              <a:latin typeface="Times New Roman" panose="02020603050405020304" pitchFamily="18" charset="0"/>
              <a:cs typeface="Times New Roman" panose="02020603050405020304" pitchFamily="18" charset="0"/>
            </a:rPr>
            <a:t>LSSL VÀ PHƯƠNG SAI CỦA DMDT</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112253</xdr:colOff>
      <xdr:row>39</xdr:row>
      <xdr:rowOff>100059</xdr:rowOff>
    </xdr:from>
    <xdr:to>
      <xdr:col>4</xdr:col>
      <xdr:colOff>454981</xdr:colOff>
      <xdr:row>43</xdr:row>
      <xdr:rowOff>8302</xdr:rowOff>
    </xdr:to>
    <xdr:sp macro="" textlink="">
      <xdr:nvSpPr>
        <xdr:cNvPr id="11" name="Flowchart: Alternate Process 10">
          <a:hlinkClick xmlns:r="http://schemas.openxmlformats.org/officeDocument/2006/relationships" r:id="rId4"/>
        </xdr:cNvPr>
        <xdr:cNvSpPr/>
      </xdr:nvSpPr>
      <xdr:spPr>
        <a:xfrm>
          <a:off x="1331453" y="7067787"/>
          <a:ext cx="1561928" cy="615379"/>
        </a:xfrm>
        <a:prstGeom prst="flowChartAlternateProcess">
          <a:avLst/>
        </a:prstGeom>
        <a:solidFill>
          <a:schemeClr val="accent2">
            <a:lumMod val="40000"/>
            <a:lumOff val="60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400" b="1">
              <a:solidFill>
                <a:schemeClr val="tx1"/>
              </a:solidFill>
              <a:latin typeface="Times New Roman" panose="02020603050405020304" pitchFamily="18" charset="0"/>
              <a:cs typeface="Times New Roman" panose="02020603050405020304" pitchFamily="18" charset="0"/>
            </a:rPr>
            <a:t>DMDT HIỆU QUẢ</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91440</xdr:colOff>
      <xdr:row>0</xdr:row>
      <xdr:rowOff>0</xdr:rowOff>
    </xdr:from>
    <xdr:to>
      <xdr:col>1</xdr:col>
      <xdr:colOff>460248</xdr:colOff>
      <xdr:row>3</xdr:row>
      <xdr:rowOff>37869</xdr:rowOff>
    </xdr:to>
    <xdr:sp macro="" textlink="">
      <xdr:nvSpPr>
        <xdr:cNvPr id="6" name="Left Arrow 5">
          <a:hlinkClick xmlns:r="http://schemas.openxmlformats.org/officeDocument/2006/relationships" r:id="rId1"/>
        </xdr:cNvPr>
        <xdr:cNvSpPr/>
      </xdr:nvSpPr>
      <xdr:spPr>
        <a:xfrm>
          <a:off x="91440" y="0"/>
          <a:ext cx="978408" cy="738909"/>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a:solidFill>
                <a:schemeClr val="tx1"/>
              </a:solidFill>
              <a:latin typeface="Times New Roman" panose="02020603050405020304" pitchFamily="18" charset="0"/>
              <a:cs typeface="Times New Roman" panose="02020603050405020304" pitchFamily="18" charset="0"/>
            </a:rPr>
            <a:t>MENU</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136757</xdr:colOff>
      <xdr:row>36</xdr:row>
      <xdr:rowOff>114073</xdr:rowOff>
    </xdr:from>
    <xdr:to>
      <xdr:col>17</xdr:col>
      <xdr:colOff>508932</xdr:colOff>
      <xdr:row>55</xdr:row>
      <xdr:rowOff>140967</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523537</xdr:colOff>
      <xdr:row>17</xdr:row>
      <xdr:rowOff>105176</xdr:rowOff>
    </xdr:from>
    <xdr:to>
      <xdr:col>31</xdr:col>
      <xdr:colOff>391036</xdr:colOff>
      <xdr:row>36</xdr:row>
      <xdr:rowOff>118927</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139440</xdr:colOff>
      <xdr:row>17</xdr:row>
      <xdr:rowOff>114455</xdr:rowOff>
    </xdr:from>
    <xdr:to>
      <xdr:col>17</xdr:col>
      <xdr:colOff>513620</xdr:colOff>
      <xdr:row>36</xdr:row>
      <xdr:rowOff>104810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74283</xdr:colOff>
      <xdr:row>36</xdr:row>
      <xdr:rowOff>107662</xdr:rowOff>
    </xdr:from>
    <xdr:to>
      <xdr:col>31</xdr:col>
      <xdr:colOff>384059</xdr:colOff>
      <xdr:row>55</xdr:row>
      <xdr:rowOff>128018</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500848</xdr:colOff>
      <xdr:row>36</xdr:row>
      <xdr:rowOff>107997</xdr:rowOff>
    </xdr:from>
    <xdr:to>
      <xdr:col>25</xdr:col>
      <xdr:colOff>88318</xdr:colOff>
      <xdr:row>55</xdr:row>
      <xdr:rowOff>128426</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528848</xdr:colOff>
      <xdr:row>9</xdr:row>
      <xdr:rowOff>130098</xdr:rowOff>
    </xdr:from>
    <xdr:to>
      <xdr:col>31</xdr:col>
      <xdr:colOff>380202</xdr:colOff>
      <xdr:row>17</xdr:row>
      <xdr:rowOff>116460</xdr:rowOff>
    </xdr:to>
    <mc:AlternateContent xmlns:mc="http://schemas.openxmlformats.org/markup-compatibility/2006" xmlns:tsle="http://schemas.microsoft.com/office/drawing/2012/timeslicer">
      <mc:Choice Requires="tsle">
        <xdr:graphicFrame macro="">
          <xdr:nvGraphicFramePr>
            <xdr:cNvPr id="14" name="Ngày"/>
            <xdr:cNvGraphicFramePr/>
          </xdr:nvGraphicFramePr>
          <xdr:xfrm>
            <a:off x="0" y="0"/>
            <a:ext cx="0" cy="0"/>
          </xdr:xfrm>
          <a:graphic>
            <a:graphicData uri="http://schemas.microsoft.com/office/drawing/2012/timeslicer">
              <tsle:timeslicer name="Ngày"/>
            </a:graphicData>
          </a:graphic>
        </xdr:graphicFrame>
      </mc:Choice>
      <mc:Fallback xmlns="">
        <xdr:sp macro="" textlink="">
          <xdr:nvSpPr>
            <xdr:cNvPr id="0" name=""/>
            <xdr:cNvSpPr>
              <a:spLocks noTextEdit="1"/>
            </xdr:cNvSpPr>
          </xdr:nvSpPr>
          <xdr:spPr>
            <a:xfrm>
              <a:off x="10955238" y="1719147"/>
              <a:ext cx="8437793" cy="139885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7</xdr:col>
      <xdr:colOff>147012</xdr:colOff>
      <xdr:row>9</xdr:row>
      <xdr:rowOff>130959</xdr:rowOff>
    </xdr:from>
    <xdr:to>
      <xdr:col>17</xdr:col>
      <xdr:colOff>543924</xdr:colOff>
      <xdr:row>17</xdr:row>
      <xdr:rowOff>122939</xdr:rowOff>
    </xdr:to>
    <mc:AlternateContent xmlns:mc="http://schemas.openxmlformats.org/markup-compatibility/2006" xmlns:a14="http://schemas.microsoft.com/office/drawing/2010/main">
      <mc:Choice Requires="a14">
        <xdr:graphicFrame macro="">
          <xdr:nvGraphicFramePr>
            <xdr:cNvPr id="15" name="Mã cổ phiếu"/>
            <xdr:cNvGraphicFramePr/>
          </xdr:nvGraphicFramePr>
          <xdr:xfrm>
            <a:off x="0" y="0"/>
            <a:ext cx="0" cy="0"/>
          </xdr:xfrm>
          <a:graphic>
            <a:graphicData uri="http://schemas.microsoft.com/office/drawing/2010/slicer">
              <sle:slicer xmlns:sle="http://schemas.microsoft.com/office/drawing/2010/slicer" name="Mã cổ phiếu"/>
            </a:graphicData>
          </a:graphic>
        </xdr:graphicFrame>
      </mc:Choice>
      <mc:Fallback xmlns="">
        <xdr:sp macro="" textlink="">
          <xdr:nvSpPr>
            <xdr:cNvPr id="0" name=""/>
            <xdr:cNvSpPr>
              <a:spLocks noTextEdit="1"/>
            </xdr:cNvSpPr>
          </xdr:nvSpPr>
          <xdr:spPr>
            <a:xfrm>
              <a:off x="4440232" y="1720008"/>
              <a:ext cx="6530082" cy="14044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450832</xdr:colOff>
      <xdr:row>4</xdr:row>
      <xdr:rowOff>5688</xdr:rowOff>
    </xdr:from>
    <xdr:to>
      <xdr:col>4</xdr:col>
      <xdr:colOff>480164</xdr:colOff>
      <xdr:row>10</xdr:row>
      <xdr:rowOff>73068</xdr:rowOff>
    </xdr:to>
    <xdr:sp macro="" textlink="">
      <xdr:nvSpPr>
        <xdr:cNvPr id="16" name="Left Arrow 15">
          <a:hlinkClick xmlns:r="http://schemas.openxmlformats.org/officeDocument/2006/relationships" r:id="rId6"/>
        </xdr:cNvPr>
        <xdr:cNvSpPr/>
      </xdr:nvSpPr>
      <xdr:spPr>
        <a:xfrm>
          <a:off x="1661681" y="715496"/>
          <a:ext cx="1240182" cy="1132093"/>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600" b="1">
              <a:solidFill>
                <a:schemeClr val="tx1"/>
              </a:solidFill>
              <a:latin typeface="Times New Roman" panose="02020603050405020304" pitchFamily="18" charset="0"/>
              <a:cs typeface="Times New Roman" panose="02020603050405020304" pitchFamily="18" charset="0"/>
            </a:rPr>
            <a:t>MENU</a:t>
          </a:r>
          <a:endParaRPr lang="en-US" sz="16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17318</xdr:colOff>
      <xdr:row>1</xdr:row>
      <xdr:rowOff>173181</xdr:rowOff>
    </xdr:from>
    <xdr:to>
      <xdr:col>31</xdr:col>
      <xdr:colOff>121228</xdr:colOff>
      <xdr:row>8</xdr:row>
      <xdr:rowOff>127737</xdr:rowOff>
    </xdr:to>
    <xdr:sp macro="" textlink="">
      <xdr:nvSpPr>
        <xdr:cNvPr id="2" name="Flowchart: Preparation 1"/>
        <xdr:cNvSpPr/>
      </xdr:nvSpPr>
      <xdr:spPr>
        <a:xfrm>
          <a:off x="4260273" y="346363"/>
          <a:ext cx="14651182" cy="1166829"/>
        </a:xfrm>
        <a:prstGeom prst="flowChartPreparation">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5400" b="1">
              <a:solidFill>
                <a:schemeClr val="tx1"/>
              </a:solidFill>
              <a:latin typeface="+mj-lt"/>
            </a:rPr>
            <a:t>DASHBOARD</a:t>
          </a:r>
          <a:endParaRPr lang="en-US" sz="5400" b="1">
            <a:solidFill>
              <a:schemeClr val="tx1"/>
            </a:solidFill>
            <a:latin typeface="+mj-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0</xdr:row>
      <xdr:rowOff>66675</xdr:rowOff>
    </xdr:from>
    <xdr:to>
      <xdr:col>1</xdr:col>
      <xdr:colOff>464058</xdr:colOff>
      <xdr:row>4</xdr:row>
      <xdr:rowOff>81684</xdr:rowOff>
    </xdr:to>
    <xdr:sp macro="" textlink="">
      <xdr:nvSpPr>
        <xdr:cNvPr id="3" name="Left Arrow 2">
          <a:hlinkClick xmlns:r="http://schemas.openxmlformats.org/officeDocument/2006/relationships" r:id="rId1"/>
        </xdr:cNvPr>
        <xdr:cNvSpPr/>
      </xdr:nvSpPr>
      <xdr:spPr>
        <a:xfrm>
          <a:off x="95250" y="66675"/>
          <a:ext cx="978408" cy="738909"/>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a:solidFill>
                <a:schemeClr val="tx1"/>
              </a:solidFill>
              <a:latin typeface="Times New Roman" panose="02020603050405020304" pitchFamily="18" charset="0"/>
              <a:cs typeface="Times New Roman" panose="02020603050405020304" pitchFamily="18" charset="0"/>
            </a:rPr>
            <a:t>MENU</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9</xdr:col>
      <xdr:colOff>19050</xdr:colOff>
      <xdr:row>5</xdr:row>
      <xdr:rowOff>47625</xdr:rowOff>
    </xdr:from>
    <xdr:to>
      <xdr:col>15</xdr:col>
      <xdr:colOff>771525</xdr:colOff>
      <xdr:row>30</xdr:row>
      <xdr:rowOff>19050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110169</xdr:colOff>
      <xdr:row>0</xdr:row>
      <xdr:rowOff>0</xdr:rowOff>
    </xdr:from>
    <xdr:to>
      <xdr:col>1</xdr:col>
      <xdr:colOff>216408</xdr:colOff>
      <xdr:row>4</xdr:row>
      <xdr:rowOff>41174</xdr:rowOff>
    </xdr:to>
    <xdr:sp macro="" textlink="">
      <xdr:nvSpPr>
        <xdr:cNvPr id="4" name="Left Arrow 3">
          <a:hlinkClick xmlns:r="http://schemas.openxmlformats.org/officeDocument/2006/relationships" r:id="rId1"/>
        </xdr:cNvPr>
        <xdr:cNvSpPr/>
      </xdr:nvSpPr>
      <xdr:spPr>
        <a:xfrm>
          <a:off x="110169" y="0"/>
          <a:ext cx="978408" cy="738909"/>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a:solidFill>
                <a:schemeClr val="tx1"/>
              </a:solidFill>
              <a:latin typeface="Times New Roman" panose="02020603050405020304" pitchFamily="18" charset="0"/>
              <a:cs typeface="Times New Roman" panose="02020603050405020304" pitchFamily="18" charset="0"/>
            </a:rPr>
            <a:t>MENU</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75742</xdr:colOff>
      <xdr:row>60</xdr:row>
      <xdr:rowOff>100095</xdr:rowOff>
    </xdr:from>
    <xdr:to>
      <xdr:col>9</xdr:col>
      <xdr:colOff>747058</xdr:colOff>
      <xdr:row>85</xdr:row>
      <xdr:rowOff>1</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1028956</xdr:colOff>
      <xdr:row>60</xdr:row>
      <xdr:rowOff>100094</xdr:rowOff>
    </xdr:from>
    <xdr:to>
      <xdr:col>13</xdr:col>
      <xdr:colOff>848032</xdr:colOff>
      <xdr:row>84</xdr:row>
      <xdr:rowOff>135194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89696</xdr:colOff>
      <xdr:row>60</xdr:row>
      <xdr:rowOff>82177</xdr:rowOff>
    </xdr:from>
    <xdr:to>
      <xdr:col>17</xdr:col>
      <xdr:colOff>990455</xdr:colOff>
      <xdr:row>84</xdr:row>
      <xdr:rowOff>128687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21</xdr:col>
      <xdr:colOff>121889</xdr:colOff>
      <xdr:row>0</xdr:row>
      <xdr:rowOff>168328</xdr:rowOff>
    </xdr:from>
    <xdr:to>
      <xdr:col>28</xdr:col>
      <xdr:colOff>426689</xdr:colOff>
      <xdr:row>16</xdr:row>
      <xdr:rowOff>106783</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95249</xdr:colOff>
      <xdr:row>0</xdr:row>
      <xdr:rowOff>83344</xdr:rowOff>
    </xdr:from>
    <xdr:to>
      <xdr:col>1</xdr:col>
      <xdr:colOff>571499</xdr:colOff>
      <xdr:row>5</xdr:row>
      <xdr:rowOff>23812</xdr:rowOff>
    </xdr:to>
    <xdr:sp macro="" textlink="">
      <xdr:nvSpPr>
        <xdr:cNvPr id="4" name="Left Arrow 3">
          <a:hlinkClick xmlns:r="http://schemas.openxmlformats.org/officeDocument/2006/relationships" r:id="rId2"/>
        </xdr:cNvPr>
        <xdr:cNvSpPr/>
      </xdr:nvSpPr>
      <xdr:spPr>
        <a:xfrm>
          <a:off x="95249" y="83344"/>
          <a:ext cx="1083469" cy="833437"/>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a:solidFill>
                <a:schemeClr val="tx1"/>
              </a:solidFill>
              <a:latin typeface="Times New Roman" panose="02020603050405020304" pitchFamily="18" charset="0"/>
              <a:cs typeface="Times New Roman" panose="02020603050405020304" pitchFamily="18" charset="0"/>
            </a:rPr>
            <a:t>MENU</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34018</xdr:colOff>
      <xdr:row>0</xdr:row>
      <xdr:rowOff>27213</xdr:rowOff>
    </xdr:from>
    <xdr:to>
      <xdr:col>1</xdr:col>
      <xdr:colOff>402231</xdr:colOff>
      <xdr:row>4</xdr:row>
      <xdr:rowOff>59865</xdr:rowOff>
    </xdr:to>
    <xdr:sp macro="" textlink="">
      <xdr:nvSpPr>
        <xdr:cNvPr id="2" name="Left Arrow 1">
          <a:hlinkClick xmlns:r="http://schemas.openxmlformats.org/officeDocument/2006/relationships" r:id="rId1"/>
        </xdr:cNvPr>
        <xdr:cNvSpPr/>
      </xdr:nvSpPr>
      <xdr:spPr>
        <a:xfrm>
          <a:off x="34018" y="27213"/>
          <a:ext cx="980534" cy="747027"/>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a:solidFill>
                <a:schemeClr val="tx1"/>
              </a:solidFill>
              <a:latin typeface="Times New Roman" panose="02020603050405020304" pitchFamily="18" charset="0"/>
              <a:cs typeface="Times New Roman" panose="02020603050405020304" pitchFamily="18" charset="0"/>
            </a:rPr>
            <a:t>MENU</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76200</xdr:colOff>
      <xdr:row>0</xdr:row>
      <xdr:rowOff>15240</xdr:rowOff>
    </xdr:from>
    <xdr:to>
      <xdr:col>1</xdr:col>
      <xdr:colOff>447134</xdr:colOff>
      <xdr:row>4</xdr:row>
      <xdr:rowOff>61227</xdr:rowOff>
    </xdr:to>
    <xdr:sp macro="" textlink="">
      <xdr:nvSpPr>
        <xdr:cNvPr id="3" name="Left Arrow 2">
          <a:hlinkClick xmlns:r="http://schemas.openxmlformats.org/officeDocument/2006/relationships" r:id="rId1"/>
        </xdr:cNvPr>
        <xdr:cNvSpPr/>
      </xdr:nvSpPr>
      <xdr:spPr>
        <a:xfrm>
          <a:off x="76200" y="15240"/>
          <a:ext cx="980534" cy="747027"/>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a:solidFill>
                <a:schemeClr val="tx1"/>
              </a:solidFill>
              <a:latin typeface="Times New Roman" panose="02020603050405020304" pitchFamily="18" charset="0"/>
              <a:cs typeface="Times New Roman" panose="02020603050405020304" pitchFamily="18" charset="0"/>
            </a:rPr>
            <a:t>MENU</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83820</xdr:colOff>
      <xdr:row>0</xdr:row>
      <xdr:rowOff>38100</xdr:rowOff>
    </xdr:from>
    <xdr:to>
      <xdr:col>1</xdr:col>
      <xdr:colOff>454754</xdr:colOff>
      <xdr:row>4</xdr:row>
      <xdr:rowOff>53607</xdr:rowOff>
    </xdr:to>
    <xdr:sp macro="" textlink="">
      <xdr:nvSpPr>
        <xdr:cNvPr id="2" name="Left Arrow 1">
          <a:hlinkClick xmlns:r="http://schemas.openxmlformats.org/officeDocument/2006/relationships" r:id="rId1"/>
        </xdr:cNvPr>
        <xdr:cNvSpPr/>
      </xdr:nvSpPr>
      <xdr:spPr>
        <a:xfrm>
          <a:off x="83820" y="38100"/>
          <a:ext cx="980534" cy="747027"/>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a:solidFill>
                <a:schemeClr val="tx1"/>
              </a:solidFill>
              <a:latin typeface="Times New Roman" panose="02020603050405020304" pitchFamily="18" charset="0"/>
              <a:cs typeface="Times New Roman" panose="02020603050405020304" pitchFamily="18" charset="0"/>
            </a:rPr>
            <a:t>MENU</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77491</xdr:colOff>
      <xdr:row>0</xdr:row>
      <xdr:rowOff>90407</xdr:rowOff>
    </xdr:from>
    <xdr:to>
      <xdr:col>1</xdr:col>
      <xdr:colOff>451008</xdr:colOff>
      <xdr:row>4</xdr:row>
      <xdr:rowOff>114180</xdr:rowOff>
    </xdr:to>
    <xdr:sp macro="" textlink="">
      <xdr:nvSpPr>
        <xdr:cNvPr id="2" name="Left Arrow 1">
          <a:hlinkClick xmlns:r="http://schemas.openxmlformats.org/officeDocument/2006/relationships" r:id="rId1"/>
        </xdr:cNvPr>
        <xdr:cNvSpPr/>
      </xdr:nvSpPr>
      <xdr:spPr>
        <a:xfrm>
          <a:off x="77491" y="90407"/>
          <a:ext cx="980534" cy="747027"/>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a:solidFill>
                <a:schemeClr val="tx1"/>
              </a:solidFill>
              <a:latin typeface="Times New Roman" panose="02020603050405020304" pitchFamily="18" charset="0"/>
              <a:cs typeface="Times New Roman" panose="02020603050405020304" pitchFamily="18" charset="0"/>
            </a:rPr>
            <a:t>MENU</a:t>
          </a:r>
          <a:endParaRPr lang="en-US" sz="1400" b="1">
            <a:solidFill>
              <a:schemeClr val="tx1"/>
            </a:solidFill>
            <a:latin typeface="Times New Roman" panose="02020603050405020304" pitchFamily="18" charset="0"/>
            <a:cs typeface="Times New Roman" panose="020206030504050203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571500</xdr:colOff>
      <xdr:row>43</xdr:row>
      <xdr:rowOff>30480</xdr:rowOff>
    </xdr:from>
    <xdr:to>
      <xdr:col>17</xdr:col>
      <xdr:colOff>297180</xdr:colOff>
      <xdr:row>63</xdr:row>
      <xdr:rowOff>137160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6</xdr:col>
      <xdr:colOff>7620</xdr:colOff>
      <xdr:row>2</xdr:row>
      <xdr:rowOff>22860</xdr:rowOff>
    </xdr:from>
    <xdr:to>
      <xdr:col>13</xdr:col>
      <xdr:colOff>312420</xdr:colOff>
      <xdr:row>17</xdr:row>
      <xdr:rowOff>137160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8</xdr:col>
      <xdr:colOff>297180</xdr:colOff>
      <xdr:row>8</xdr:row>
      <xdr:rowOff>106680</xdr:rowOff>
    </xdr:from>
    <xdr:to>
      <xdr:col>18</xdr:col>
      <xdr:colOff>30480</xdr:colOff>
      <xdr:row>26</xdr:row>
      <xdr:rowOff>91440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8</xdr:col>
      <xdr:colOff>491838</xdr:colOff>
      <xdr:row>3</xdr:row>
      <xdr:rowOff>166255</xdr:rowOff>
    </xdr:from>
    <xdr:to>
      <xdr:col>20</xdr:col>
      <xdr:colOff>481940</xdr:colOff>
      <xdr:row>19</xdr:row>
      <xdr:rowOff>59377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6</xdr:col>
      <xdr:colOff>15240</xdr:colOff>
      <xdr:row>1</xdr:row>
      <xdr:rowOff>7620</xdr:rowOff>
    </xdr:from>
    <xdr:to>
      <xdr:col>13</xdr:col>
      <xdr:colOff>320040</xdr:colOff>
      <xdr:row>16</xdr:row>
      <xdr:rowOff>121920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413.94668645833" createdVersion="6" refreshedVersion="6" minRefreshableVersion="3" recordCount="220">
  <cacheSource type="worksheet">
    <worksheetSource ref="C1:K1048576" sheet="DATA"/>
  </cacheSource>
  <cacheFields count="10">
    <cacheField name="Ngày" numFmtId="0">
      <sharedItems containsNonDate="0" containsDate="1" containsString="0" containsBlank="1" minDate="2024-01-08T00:00:00" maxDate="2024-04-26T00:00:00" count="74">
        <d v="2024-01-08T00:00:00"/>
        <d v="2024-01-09T00:00:00"/>
        <d v="2024-01-10T00:00:00"/>
        <d v="2024-01-11T00:00:00"/>
        <d v="2024-01-12T00:00:00"/>
        <d v="2024-01-15T00:00:00"/>
        <d v="2024-01-16T00:00:00"/>
        <d v="2024-01-17T00:00:00"/>
        <d v="2024-01-18T00:00:00"/>
        <d v="2024-01-19T00:00:00"/>
        <d v="2024-01-22T00:00:00"/>
        <d v="2024-01-23T00:00:00"/>
        <d v="2024-01-24T00:00:00"/>
        <d v="2024-01-25T00:00:00"/>
        <d v="2024-01-26T00:00:00"/>
        <d v="2024-01-29T00:00:00"/>
        <d v="2024-01-30T00:00:00"/>
        <d v="2024-01-31T00:00:00"/>
        <d v="2024-02-01T00:00:00"/>
        <d v="2024-02-02T00:00:00"/>
        <d v="2024-02-05T00:00:00"/>
        <d v="2024-02-06T00:00:00"/>
        <d v="2024-02-07T00:00:00"/>
        <d v="2024-02-15T00:00:00"/>
        <d v="2024-02-16T00:00:00"/>
        <d v="2024-02-19T00:00:00"/>
        <d v="2024-02-20T00:00:00"/>
        <d v="2024-02-21T00:00:00"/>
        <d v="2024-02-22T00:00:00"/>
        <d v="2024-02-23T00:00:00"/>
        <d v="2024-02-26T00:00:00"/>
        <d v="2024-02-27T00:00:00"/>
        <d v="2024-02-28T00:00:00"/>
        <d v="2024-02-29T00:00:00"/>
        <d v="2024-03-01T00:00:00"/>
        <d v="2024-03-04T00:00:00"/>
        <d v="2024-03-05T00:00:00"/>
        <d v="2024-03-06T00:00:00"/>
        <d v="2024-03-07T00:00:00"/>
        <d v="2024-03-08T00:00:00"/>
        <d v="2024-03-11T00:00:00"/>
        <d v="2024-03-12T00:00:00"/>
        <d v="2024-03-13T00:00:00"/>
        <d v="2024-03-14T00:00:00"/>
        <d v="2024-03-15T00:00:00"/>
        <d v="2024-03-18T00:00:00"/>
        <d v="2024-03-19T00:00:00"/>
        <d v="2024-03-20T00:00:00"/>
        <d v="2024-03-21T00:00:00"/>
        <d v="2024-03-22T00:00:00"/>
        <d v="2024-03-25T00:00:00"/>
        <d v="2024-03-26T00:00:00"/>
        <d v="2024-03-27T00:00:00"/>
        <d v="2024-03-28T00:00:00"/>
        <d v="2024-03-29T00:00:00"/>
        <d v="2024-04-01T00:00:00"/>
        <d v="2024-04-02T00:00:00"/>
        <d v="2024-04-03T00:00:00"/>
        <d v="2024-04-04T00:00:00"/>
        <d v="2024-04-05T00:00:00"/>
        <d v="2024-04-08T00:00:00"/>
        <d v="2024-04-09T00:00:00"/>
        <d v="2024-04-10T00:00:00"/>
        <d v="2024-04-11T00:00:00"/>
        <d v="2024-04-12T00:00:00"/>
        <d v="2024-04-15T00:00:00"/>
        <d v="2024-04-16T00:00:00"/>
        <d v="2024-04-17T00:00:00"/>
        <d v="2024-04-19T00:00:00"/>
        <d v="2024-04-22T00:00:00"/>
        <d v="2024-04-23T00:00:00"/>
        <d v="2024-04-24T00:00:00"/>
        <d v="2024-04-25T00:00:00"/>
        <m/>
      </sharedItems>
      <fieldGroup par="9" base="0">
        <rangePr groupBy="days" startDate="2024-01-08T00:00:00" endDate="2024-04-26T00:00:00"/>
        <groupItems count="368">
          <s v="(blank)"/>
          <s v="01-Thg1"/>
          <s v="02-Thg1"/>
          <s v="03-Thg1"/>
          <s v="04-Thg1"/>
          <s v="05-Thg1"/>
          <s v="06-Thg1"/>
          <s v="07-Thg1"/>
          <s v="08-Thg1"/>
          <s v="09-Thg1"/>
          <s v="10-Thg1"/>
          <s v="11-Thg1"/>
          <s v="12-Thg1"/>
          <s v="13-Thg1"/>
          <s v="14-Thg1"/>
          <s v="15-Thg1"/>
          <s v="16-Thg1"/>
          <s v="17-Thg1"/>
          <s v="18-Thg1"/>
          <s v="19-Thg1"/>
          <s v="20-Thg1"/>
          <s v="21-Thg1"/>
          <s v="22-Thg1"/>
          <s v="23-Thg1"/>
          <s v="24-Thg1"/>
          <s v="25-Thg1"/>
          <s v="26-Thg1"/>
          <s v="27-Thg1"/>
          <s v="28-Thg1"/>
          <s v="29-Thg1"/>
          <s v="30-Thg1"/>
          <s v="31-Thg1"/>
          <s v="01-Thg2"/>
          <s v="02-Thg2"/>
          <s v="03-Thg2"/>
          <s v="04-Thg2"/>
          <s v="05-Thg2"/>
          <s v="06-Thg2"/>
          <s v="07-Thg2"/>
          <s v="08-Thg2"/>
          <s v="09-Thg2"/>
          <s v="10-Thg2"/>
          <s v="11-Thg2"/>
          <s v="12-Thg2"/>
          <s v="13-Thg2"/>
          <s v="14-Thg2"/>
          <s v="15-Thg2"/>
          <s v="16-Thg2"/>
          <s v="17-Thg2"/>
          <s v="18-Thg2"/>
          <s v="19-Thg2"/>
          <s v="20-Thg2"/>
          <s v="21-Thg2"/>
          <s v="22-Thg2"/>
          <s v="23-Thg2"/>
          <s v="24-Thg2"/>
          <s v="25-Thg2"/>
          <s v="26-Thg2"/>
          <s v="27-Thg2"/>
          <s v="28-Thg2"/>
          <s v="29-Thg2"/>
          <s v="01-Thg3"/>
          <s v="02-Thg3"/>
          <s v="03-Thg3"/>
          <s v="04-Thg3"/>
          <s v="05-Thg3"/>
          <s v="06-Thg3"/>
          <s v="07-Thg3"/>
          <s v="08-Thg3"/>
          <s v="09-Thg3"/>
          <s v="10-Thg3"/>
          <s v="11-Thg3"/>
          <s v="12-Thg3"/>
          <s v="13-Thg3"/>
          <s v="14-Thg3"/>
          <s v="15-Thg3"/>
          <s v="16-Thg3"/>
          <s v="17-Thg3"/>
          <s v="18-Thg3"/>
          <s v="19-Thg3"/>
          <s v="20-Thg3"/>
          <s v="21-Thg3"/>
          <s v="22-Thg3"/>
          <s v="23-Thg3"/>
          <s v="24-Thg3"/>
          <s v="25-Thg3"/>
          <s v="26-Thg3"/>
          <s v="27-Thg3"/>
          <s v="28-Thg3"/>
          <s v="29-Thg3"/>
          <s v="30-Thg3"/>
          <s v="31-Thg3"/>
          <s v="01-Thg4"/>
          <s v="02-Thg4"/>
          <s v="03-Thg4"/>
          <s v="04-Thg4"/>
          <s v="05-Thg4"/>
          <s v="06-Thg4"/>
          <s v="07-Thg4"/>
          <s v="08-Thg4"/>
          <s v="09-Thg4"/>
          <s v="10-Thg4"/>
          <s v="11-Thg4"/>
          <s v="12-Thg4"/>
          <s v="13-Thg4"/>
          <s v="14-Thg4"/>
          <s v="15-Thg4"/>
          <s v="16-Thg4"/>
          <s v="17-Thg4"/>
          <s v="18-Thg4"/>
          <s v="19-Thg4"/>
          <s v="20-Thg4"/>
          <s v="21-Thg4"/>
          <s v="22-Thg4"/>
          <s v="23-Thg4"/>
          <s v="24-Thg4"/>
          <s v="25-Thg4"/>
          <s v="26-Thg4"/>
          <s v="27-Thg4"/>
          <s v="28-Thg4"/>
          <s v="29-Thg4"/>
          <s v="30-Thg4"/>
          <s v="01-Thg5"/>
          <s v="02-Thg5"/>
          <s v="03-Thg5"/>
          <s v="04-Thg5"/>
          <s v="05-Thg5"/>
          <s v="06-Thg5"/>
          <s v="07-Thg5"/>
          <s v="08-Thg5"/>
          <s v="09-Thg5"/>
          <s v="10-Thg5"/>
          <s v="11-Thg5"/>
          <s v="12-Thg5"/>
          <s v="13-Thg5"/>
          <s v="14-Thg5"/>
          <s v="15-Thg5"/>
          <s v="16-Thg5"/>
          <s v="17-Thg5"/>
          <s v="18-Thg5"/>
          <s v="19-Thg5"/>
          <s v="20-Thg5"/>
          <s v="21-Thg5"/>
          <s v="22-Thg5"/>
          <s v="23-Thg5"/>
          <s v="24-Thg5"/>
          <s v="25-Thg5"/>
          <s v="26-Thg5"/>
          <s v="27-Thg5"/>
          <s v="28-Thg5"/>
          <s v="29-Thg5"/>
          <s v="30-Thg5"/>
          <s v="31-Thg5"/>
          <s v="01-Thg6"/>
          <s v="02-Thg6"/>
          <s v="03-Thg6"/>
          <s v="04-Thg6"/>
          <s v="05-Thg6"/>
          <s v="06-Thg6"/>
          <s v="07-Thg6"/>
          <s v="08-Thg6"/>
          <s v="09-Thg6"/>
          <s v="10-Thg6"/>
          <s v="11-Thg6"/>
          <s v="12-Thg6"/>
          <s v="13-Thg6"/>
          <s v="14-Thg6"/>
          <s v="15-Thg6"/>
          <s v="16-Thg6"/>
          <s v="17-Thg6"/>
          <s v="18-Thg6"/>
          <s v="19-Thg6"/>
          <s v="20-Thg6"/>
          <s v="21-Thg6"/>
          <s v="22-Thg6"/>
          <s v="23-Thg6"/>
          <s v="24-Thg6"/>
          <s v="25-Thg6"/>
          <s v="26-Thg6"/>
          <s v="27-Thg6"/>
          <s v="28-Thg6"/>
          <s v="29-Thg6"/>
          <s v="30-Thg6"/>
          <s v="01-Thg7"/>
          <s v="02-Thg7"/>
          <s v="03-Thg7"/>
          <s v="04-Thg7"/>
          <s v="05-Thg7"/>
          <s v="06-Thg7"/>
          <s v="07-Thg7"/>
          <s v="08-Thg7"/>
          <s v="09-Thg7"/>
          <s v="10-Thg7"/>
          <s v="11-Thg7"/>
          <s v="12-Thg7"/>
          <s v="13-Thg7"/>
          <s v="14-Thg7"/>
          <s v="15-Thg7"/>
          <s v="16-Thg7"/>
          <s v="17-Thg7"/>
          <s v="18-Thg7"/>
          <s v="19-Thg7"/>
          <s v="20-Thg7"/>
          <s v="21-Thg7"/>
          <s v="22-Thg7"/>
          <s v="23-Thg7"/>
          <s v="24-Thg7"/>
          <s v="25-Thg7"/>
          <s v="26-Thg7"/>
          <s v="27-Thg7"/>
          <s v="28-Thg7"/>
          <s v="29-Thg7"/>
          <s v="30-Thg7"/>
          <s v="31-Thg7"/>
          <s v="01-Thg8"/>
          <s v="02-Thg8"/>
          <s v="03-Thg8"/>
          <s v="04-Thg8"/>
          <s v="05-Thg8"/>
          <s v="06-Thg8"/>
          <s v="07-Thg8"/>
          <s v="08-Thg8"/>
          <s v="09-Thg8"/>
          <s v="10-Thg8"/>
          <s v="11-Thg8"/>
          <s v="12-Thg8"/>
          <s v="13-Thg8"/>
          <s v="14-Thg8"/>
          <s v="15-Thg8"/>
          <s v="16-Thg8"/>
          <s v="17-Thg8"/>
          <s v="18-Thg8"/>
          <s v="19-Thg8"/>
          <s v="20-Thg8"/>
          <s v="21-Thg8"/>
          <s v="22-Thg8"/>
          <s v="23-Thg8"/>
          <s v="24-Thg8"/>
          <s v="25-Thg8"/>
          <s v="26-Thg8"/>
          <s v="27-Thg8"/>
          <s v="28-Thg8"/>
          <s v="29-Thg8"/>
          <s v="30-Thg8"/>
          <s v="31-Thg8"/>
          <s v="01-Thg9"/>
          <s v="02-Thg9"/>
          <s v="03-Thg9"/>
          <s v="04-Thg9"/>
          <s v="05-Thg9"/>
          <s v="06-Thg9"/>
          <s v="07-Thg9"/>
          <s v="08-Thg9"/>
          <s v="09-Thg9"/>
          <s v="10-Thg9"/>
          <s v="11-Thg9"/>
          <s v="12-Thg9"/>
          <s v="13-Thg9"/>
          <s v="14-Thg9"/>
          <s v="15-Thg9"/>
          <s v="16-Thg9"/>
          <s v="17-Thg9"/>
          <s v="18-Thg9"/>
          <s v="19-Thg9"/>
          <s v="20-Thg9"/>
          <s v="21-Thg9"/>
          <s v="22-Thg9"/>
          <s v="23-Thg9"/>
          <s v="24-Thg9"/>
          <s v="25-Thg9"/>
          <s v="26-Thg9"/>
          <s v="27-Thg9"/>
          <s v="28-Thg9"/>
          <s v="29-Thg9"/>
          <s v="30-Thg9"/>
          <s v="01-Thg10"/>
          <s v="02-Thg10"/>
          <s v="03-Thg10"/>
          <s v="04-Thg10"/>
          <s v="05-Thg10"/>
          <s v="06-Thg10"/>
          <s v="07-Thg10"/>
          <s v="08-Thg10"/>
          <s v="09-Thg10"/>
          <s v="10-Thg10"/>
          <s v="11-Thg10"/>
          <s v="12-Thg10"/>
          <s v="13-Thg10"/>
          <s v="14-Thg10"/>
          <s v="15-Thg10"/>
          <s v="16-Thg10"/>
          <s v="17-Thg10"/>
          <s v="18-Thg10"/>
          <s v="19-Thg10"/>
          <s v="20-Thg10"/>
          <s v="21-Thg10"/>
          <s v="22-Thg10"/>
          <s v="23-Thg10"/>
          <s v="24-Thg10"/>
          <s v="25-Thg10"/>
          <s v="26-Thg10"/>
          <s v="27-Thg10"/>
          <s v="28-Thg10"/>
          <s v="29-Thg10"/>
          <s v="30-Thg10"/>
          <s v="31-Thg10"/>
          <s v="01-Thg11"/>
          <s v="02-Thg11"/>
          <s v="03-Thg11"/>
          <s v="04-Thg11"/>
          <s v="05-Thg11"/>
          <s v="06-Thg11"/>
          <s v="07-Thg11"/>
          <s v="08-Thg11"/>
          <s v="09-Thg11"/>
          <s v="10-Thg11"/>
          <s v="11-Thg11"/>
          <s v="12-Thg11"/>
          <s v="13-Thg11"/>
          <s v="14-Thg11"/>
          <s v="15-Thg11"/>
          <s v="16-Thg11"/>
          <s v="17-Thg11"/>
          <s v="18-Thg11"/>
          <s v="19-Thg11"/>
          <s v="20-Thg11"/>
          <s v="21-Thg11"/>
          <s v="22-Thg11"/>
          <s v="23-Thg11"/>
          <s v="24-Thg11"/>
          <s v="25-Thg11"/>
          <s v="26-Thg11"/>
          <s v="27-Thg11"/>
          <s v="28-Thg11"/>
          <s v="29-Thg11"/>
          <s v="30-Thg11"/>
          <s v="01-Thg12"/>
          <s v="02-Thg12"/>
          <s v="03-Thg12"/>
          <s v="04-Thg12"/>
          <s v="05-Thg12"/>
          <s v="06-Thg12"/>
          <s v="07-Thg12"/>
          <s v="08-Thg12"/>
          <s v="09-Thg12"/>
          <s v="10-Thg12"/>
          <s v="11-Thg12"/>
          <s v="12-Thg12"/>
          <s v="13-Thg12"/>
          <s v="14-Thg12"/>
          <s v="15-Thg12"/>
          <s v="16-Thg12"/>
          <s v="17-Thg12"/>
          <s v="18-Thg12"/>
          <s v="19-Thg12"/>
          <s v="20-Thg12"/>
          <s v="21-Thg12"/>
          <s v="22-Thg12"/>
          <s v="23-Thg12"/>
          <s v="24-Thg12"/>
          <s v="25-Thg12"/>
          <s v="26-Thg12"/>
          <s v="27-Thg12"/>
          <s v="28-Thg12"/>
          <s v="29-Thg12"/>
          <s v="30-Thg12"/>
          <s v="31-Thg12"/>
          <s v="&gt;26/04/2024"/>
        </groupItems>
      </fieldGroup>
    </cacheField>
    <cacheField name="Mã cổ phiếu" numFmtId="0">
      <sharedItems containsBlank="1" count="4">
        <s v="TVB"/>
        <s v="BMC"/>
        <s v="TC6"/>
        <m/>
      </sharedItems>
    </cacheField>
    <cacheField name="Giá đóng cửa" numFmtId="0">
      <sharedItems containsString="0" containsBlank="1" containsNumber="1" containsInteger="1" minValue="5340" maxValue="21700"/>
    </cacheField>
    <cacheField name="Chỉ số VN INDEX" numFmtId="0">
      <sharedItems containsString="0" containsBlank="1" containsNumber="1" minValue="1154.1199999999999" maxValue="1290.18"/>
    </cacheField>
    <cacheField name="LSSL" numFmtId="0">
      <sharedItems containsString="0" containsBlank="1" containsNumber="1" minValue="-6.9269521410579349E-2" maxValue="9.1836734693877556E-2" count="161">
        <m/>
        <n v="-9.0415913200723331E-3"/>
        <n v="1.4245014245014245E-2"/>
        <n v="-3.3707865168539325E-2"/>
        <n v="-1.824817518248175E-2"/>
        <n v="-2.5280898876404494E-2"/>
        <n v="-1.1627906976744186E-2"/>
        <n v="1.1152416356877323E-2"/>
        <n v="2.881844380403458E-3"/>
        <n v="3.5294117647058823E-2"/>
        <n v="-1.2867647058823529E-2"/>
        <n v="1.1494252873563218E-2"/>
        <n v="0"/>
        <n v="-5.5865921787709499E-3"/>
        <n v="5.113636363636364E-2"/>
        <n v="-1.1363636363636364E-2"/>
        <n v="9.3632958801498131E-3"/>
        <n v="-5.4054054054054057E-3"/>
        <n v="1.8552875695732839E-3"/>
        <n v="-1.6304347826086956E-2"/>
        <n v="6.851851851851852E-2"/>
        <n v="5.5248618784530384E-3"/>
        <n v="6.9324090121317156E-2"/>
        <n v="5.4945054945054944E-2"/>
        <n v="6.9692058346839544E-2"/>
        <n v="3.3854166666666664E-2"/>
        <n v="6.9696969696969702E-2"/>
        <n v="2.5188916876574307E-3"/>
        <n v="4.1076487252124649E-2"/>
        <n v="-5.0251256281407036E-3"/>
        <n v="1.1363636363636364E-2"/>
        <n v="-8.1632653061224497E-3"/>
        <n v="-7.575757575757576E-3"/>
        <n v="-9.6021947873799734E-3"/>
        <n v="-5.0890585241730284E-3"/>
        <n v="-2.4930747922437674E-2"/>
        <n v="1.278772378516624E-2"/>
        <n v="-3.125E-2"/>
        <n v="-2.5252525252525255E-3"/>
        <n v="1.4662756598240469E-3"/>
        <n v="3.6603221083455345E-2"/>
        <n v="-7.5949367088607592E-3"/>
        <n v="-1.2711864406779662E-2"/>
        <n v="-5.1020408163265302E-3"/>
        <n v="1.1235955056179775E-2"/>
        <n v="-8.5836909871244635E-3"/>
        <n v="-2.5641025641025641E-3"/>
        <n v="3.3333333333333333E-2"/>
        <n v="1.7316017316017316E-2"/>
        <n v="2.5706940874035988E-3"/>
        <n v="3.2624113475177303E-2"/>
        <n v="1.282051282051282E-2"/>
        <n v="6.8681318681318687E-2"/>
        <n v="2.5316455696202532E-3"/>
        <n v="1.0752688172043012E-2"/>
        <n v="-2.9487179487179487E-2"/>
        <n v="-2.5316455696202532E-3"/>
        <n v="6.6050198150594455E-3"/>
        <n v="-1.0638297872340425E-2"/>
        <n v="-5.2493438320209973E-3"/>
        <n v="-7.6142131979695434E-3"/>
        <n v="-1.0752688172043012E-2"/>
        <n v="-1.4511873350923483E-2"/>
        <n v="2.5575447570332483E-3"/>
        <n v="-3.3467202141900937E-2"/>
        <n v="-2.5510204081632651E-3"/>
        <n v="-1.0869565217391304E-2"/>
        <n v="2.9085872576177285E-2"/>
        <n v="-1.0230179028132993E-2"/>
        <n v="1.098901098901099E-2"/>
        <n v="1.7496635262449527E-2"/>
        <n v="7.7519379844961239E-3"/>
        <n v="1.0869565217391304E-2"/>
        <n v="-7.9365079365079361E-3"/>
        <n v="5.1282051282051282E-3"/>
        <n v="2.4E-2"/>
        <n v="3.90625E-2"/>
        <n v="1.020408163265306E-2"/>
        <n v="-3.7593984962406013E-3"/>
        <n v="6.8181818181818177E-2"/>
        <n v="-2.5157232704402517E-2"/>
        <n v="2.6004728132387706E-2"/>
        <n v="3.2258064516129031E-2"/>
        <n v="-6.9124423963133647E-2"/>
        <n v="-0.01"/>
        <n v="-2.4752475247524753E-3"/>
        <n v="-5.1767676767676768E-2"/>
        <n v="-5.2109181141439205E-2"/>
        <n v="1.4647137150466045E-2"/>
        <n v="1.0471204188481676E-2"/>
        <n v="3.6745406824146981E-2"/>
        <n v="5.1813471502590676E-3"/>
        <n v="2.1518987341772152E-2"/>
        <n v="-1.0309278350515464E-2"/>
        <n v="3.1914893617021274E-2"/>
        <n v="1.0416666666666666E-2"/>
        <n v="1.0309278350515464E-2"/>
        <n v="-2.6960784313725492E-2"/>
        <n v="-1.2886597938144329E-2"/>
        <n v="-3.0612244897959183E-2"/>
        <n v="-1.5113350125944584E-2"/>
        <n v="-1.3054830287206266E-2"/>
        <n v="2.4296675191815855E-2"/>
        <n v="2.6455026455026454E-3"/>
        <n v="1.0526315789473684E-2"/>
        <n v="1.2484394506866416E-2"/>
        <n v="1.3192612137203167E-2"/>
        <n v="2.5893958076448828E-2"/>
        <n v="5.208333333333333E-3"/>
        <n v="6.9711538461538464E-2"/>
        <n v="-1.0362694300518135E-2"/>
        <n v="2.0942408376963352E-2"/>
        <n v="-1.3483146067415731E-2"/>
        <n v="2.2779043280182231E-3"/>
        <n v="7.6530612244897957E-3"/>
        <n v="9.1836734693877556E-2"/>
        <n v="-1.4772727272727272E-2"/>
        <n v="2.8037383177570093E-2"/>
        <n v="-4.61361014994233E-3"/>
        <n v="-1.2690355329949238E-2"/>
        <n v="-5.4545454545454543E-2"/>
        <n v="-2.3174971031286211E-3"/>
        <n v="-1.7994858611825194E-2"/>
        <n v="2.8846153846153848E-2"/>
        <n v="-3.6004645760743324E-2"/>
        <n v="-5.235602094240838E-3"/>
        <n v="-2.8037383177570093E-2"/>
        <n v="-2.5301204819277109E-2"/>
        <n v="5.263157894736842E-3"/>
        <n v="1.9230769230769232E-2"/>
        <n v="-3.9555006180469712E-2"/>
        <n v="9.433962264150943E-3"/>
        <n v="2.5740025740025738E-2"/>
        <n v="1.8691588785046728E-2"/>
        <n v="-2.509410288582183E-3"/>
        <n v="1.832460732984293E-2"/>
        <n v="-9.1743119266055051E-3"/>
        <n v="-5.0314465408805029E-3"/>
        <n v="-5.1413881748071976E-3"/>
        <n v="-2.7777777777777776E-2"/>
        <n v="-7.5853350189633373E-3"/>
        <n v="1.1464968152866241E-2"/>
        <n v="-6.9269521410579349E-2"/>
        <n v="-4.909560723514212E-2"/>
        <n v="-4.7619047619047616E-2"/>
        <n v="-3.9242219215155617E-2"/>
        <n v="-2.4456521739130436E-2"/>
        <n v="-1.4084507042253521E-2"/>
        <n v="-8.356545961002786E-3"/>
        <n v="-0.02"/>
        <n v="-4.1428571428571426E-2"/>
        <n v="3.6516853932584269E-2"/>
        <n v="-1.020408163265306E-2"/>
        <n v="6.8554396423248884E-2"/>
        <n v="-1.6260162601626018E-2"/>
        <n v="4.6025104602510462E-2"/>
        <n v="-4.6831955922865015E-2"/>
        <n v="2.1333333333333333E-2"/>
        <n v="-1.1560693641618497E-2"/>
        <n v="2.4804177545691905E-2"/>
        <n v="8.771929824561403E-3"/>
      </sharedItems>
    </cacheField>
    <cacheField name="LSSL VN-INDEX" numFmtId="0">
      <sharedItems containsString="0" containsBlank="1" containsNumber="1" minValue="-4.6992010026633252E-2" maxValue="4.7411715693081807E-2" count="73">
        <m/>
        <n v="-1.3790844603040332E-3"/>
        <n v="2.5461983963266086E-3"/>
        <n v="5.8542968817265324E-4"/>
        <n v="-6.4703756603740961E-3"/>
        <n v="-5.0229496839019195E-4"/>
        <n v="7.7981492392472191E-3"/>
        <n v="-5.0725634500302483E-4"/>
        <n v="5.6170593447050594E-3"/>
        <n v="1.0641027834328482E-2"/>
        <n v="1.1510791366905629E-3"/>
        <n v="-4.5313900207969672E-3"/>
        <n v="-3.8471337579617602E-3"/>
        <n v="-2.2165954798504107E-3"/>
        <n v="4.5284824457224489E-3"/>
        <n v="1.7011576377709568E-5"/>
        <n v="3.3682348238056256E-3"/>
        <n v="-1.3003857076251553E-2"/>
        <n v="7.4808255533320477E-3"/>
        <n v="-4.0067518030385439E-4"/>
        <n v="1.1521896720822133E-2"/>
        <n v="2.0403689526668741E-3"/>
        <n v="8.4561793214862294E-3"/>
        <n v="3.3123910123234522E-3"/>
        <n v="5.987525987526025E-3"/>
        <n v="1.2622964371331719E-2"/>
        <n v="4.1552038009093429E-3"/>
        <n v="-1.625936946163749E-5"/>
        <n v="-2.2194400182108049E-3"/>
        <n v="-1.2474435961574456E-2"/>
        <n v="4.6089108910891005E-2"/>
        <n v="-3.4459640654330784E-2"/>
        <n v="4.7411715693081807E-2"/>
        <n v="-3.4900679295903167E-2"/>
        <n v="3.6873919156982758E-2"/>
        <n v="-2.2243178576717117E-2"/>
        <n v="2.8400621736877851E-2"/>
        <n v="-2.9026957478801442E-2"/>
        <n v="2.503332721336593E-2"/>
        <n v="-2.0099837238822783E-2"/>
        <n v="2.4875226499667079E-3"/>
        <n v="6.793984509398162E-3"/>
        <n v="-5.7087513189184079E-3"/>
        <n v="4.5377871754056828E-3"/>
        <n v="-1.6642227583053566E-2"/>
        <n v="1.2402292860865057E-2"/>
        <n v="-2.1642039245498113E-2"/>
        <n v="7.697350848651135E-3"/>
        <n v="2.0489959839357422E-2"/>
        <n v="-4.9192843818624014E-3"/>
        <n v="-3.7966873902521488E-4"/>
        <n v="-1.5999620187057896E-2"/>
        <n v="-8.8455723889471283E-4"/>
        <n v="1.418154306778479E-2"/>
        <n v="1.2967430639324604E-2"/>
        <n v="4.2149135864369735E-3"/>
        <n v="-2.184428147916779E-4"/>
        <n v="4.3073849803358369E-3"/>
        <n v="-1.209752610641467E-2"/>
        <n v="-2.5325017499430009E-3"/>
        <n v="-1.0360733293909009E-2"/>
        <n v="-3.7924962752268654E-3"/>
        <n v="6.566161474787089E-3"/>
        <n v="-2.8604118993127064E-4"/>
        <n v="1.462406612621194E-2"/>
        <n v="-4.6992010026633252E-2"/>
        <n v="-7.6441916472808568E-4"/>
        <n v="-1.8647999473545729E-2"/>
        <n v="-1.5222001492024444E-2"/>
        <n v="1.3082521172915793E-2"/>
        <n v="-1.077111794458162E-2"/>
        <n v="2.3959571938168684E-2"/>
        <n v="-5.3085160209344047E-4"/>
      </sharedItems>
    </cacheField>
    <cacheField name="LSSL DM" numFmtId="0">
      <sharedItems containsString="0" containsBlank="1" containsNumber="1" minValue="-5.1527998490819016E-2" maxValue="7.5667062316066472E-2" count="73">
        <m/>
        <n v="-1.0448471319968657E-2"/>
        <n v="-1.8004761770329791E-2"/>
        <n v="1.5018627937131636E-2"/>
        <n v="-5.8749676647303108E-3"/>
        <n v="2.8727812062468382E-3"/>
        <n v="7.2979605276268164E-3"/>
        <n v="-4.1510444632693148E-3"/>
        <n v="4.272276198554107E-2"/>
        <n v="5.1685852498827171E-2"/>
        <n v="4.8294663477062259E-2"/>
        <n v="4.5441760046357242E-2"/>
        <n v="2.6670054491420948E-2"/>
        <n v="-6.2758186910295555E-3"/>
        <n v="-6.7268458642014617E-3"/>
        <n v="-1.3008089668608818E-2"/>
        <n v="-1.9485980755985274E-2"/>
        <n v="8.9398640983847364E-4"/>
        <n v="2.1014963461712024E-2"/>
        <n v="-6.1657667992300342E-3"/>
        <n v="1.6228022198093968E-3"/>
        <n v="1.099823908013115E-2"/>
        <n v="2.2088657229832127E-2"/>
        <n v="4.2308904212437971E-2"/>
        <n v="3.4879448349219517E-3"/>
        <n v="-1.8412287263151243E-2"/>
        <n v="1.6986180373683556E-3"/>
        <n v="-6.859288087265299E-3"/>
        <n v="-8.409439630830887E-3"/>
        <n v="-2.3221296123650766E-2"/>
        <n v="1.8385111433023751E-2"/>
        <n v="1.4375637252792756E-2"/>
        <n v="-1.6062768635183257E-3"/>
        <n v="0"/>
        <n v="1.4632769556236136E-2"/>
        <n v="2.5565607484663407E-2"/>
        <n v="9.3960752057778898E-3"/>
        <n v="-1.3208885505758567E-2"/>
        <n v="7.8179376337797288E-3"/>
        <n v="-6.5213105253357946E-3"/>
        <n v="-4.0495585408474165E-2"/>
        <n v="2.6445120824868055E-3"/>
        <n v="1.5445622895466554E-2"/>
        <n v="3.003793298840983E-2"/>
        <n v="1.0461505275280541E-2"/>
        <n v="-2.9952980801874498E-2"/>
        <n v="-2.7286859271091241E-3"/>
        <n v="1.3012527357344539E-2"/>
        <n v="1.0789990900646994E-2"/>
        <n v="4.6751036938571244E-3"/>
        <n v="4.1383242585177078E-3"/>
        <n v="8.5359577898223536E-3"/>
        <n v="6.013602465288214E-3"/>
        <n v="7.5667062316066472E-2"/>
        <n v="2.0308101122284365E-2"/>
        <n v="-4.5530357298237067E-2"/>
        <n v="2.3219617368535301E-2"/>
        <n v="-2.9475856918145135E-2"/>
        <n v="1.1190608056434258E-2"/>
        <n v="5.890994333115334E-4"/>
        <n v="1.9964170348160948E-2"/>
        <n v="-7.970976917908738E-3"/>
        <n v="-2.3670971978781895E-2"/>
        <n v="-1.3695174627842254E-3"/>
        <n v="2.0699776682719532E-3"/>
        <n v="-5.1527998490819016E-2"/>
        <n v="-7.0851062424012968E-3"/>
        <n v="-1.8931969268811789E-2"/>
        <n v="-1.5841602445528409E-2"/>
        <n v="2.0825320967369991E-2"/>
        <n v="-5.201158239348351E-5"/>
        <n v="1.2299650004755972E-2"/>
        <n v="4.4783459417284868E-3"/>
      </sharedItems>
    </cacheField>
    <cacheField name="Tổng Tài Sản" numFmtId="0">
      <sharedItems containsString="0" containsBlank="1" containsNumber="1" minValue="0" maxValue="12050401512.950066" count="120">
        <n v="6096987315.0983896"/>
        <n v="1714265769.3591146"/>
        <n v="2188746915.5424948"/>
        <n v="6041860847.5116053"/>
        <n v="1738685509.6633756"/>
        <n v="2114968929.6253319"/>
        <n v="5931607912.3380356"/>
        <n v="1694729977.115706"/>
        <n v="2090376267.6529443"/>
        <n v="5997759673.4421768"/>
        <n v="1699613925.1765583"/>
        <n v="2164154253.570107"/>
        <n v="5920582618.8206787"/>
        <n v="1719149717.4199669"/>
        <n v="5887506738.2686081"/>
        <n v="1807060782.515306"/>
        <n v="2139561591.5977194"/>
        <n v="5942633205.8553925"/>
        <n v="1797292886.3936017"/>
        <n v="5953658499.3727493"/>
        <n v="1767989198.0284886"/>
        <n v="6361594359.5149565"/>
        <n v="1777757094.150193"/>
        <n v="6802606100.2092342"/>
        <n v="1875436055.3672366"/>
        <n v="7276693721.4555826"/>
        <n v="1938927380.1583149"/>
        <n v="7783857223.2540016"/>
        <n v="1943811328.219167"/>
        <n v="8103590735.2573538"/>
        <n v="1934043432.0974627"/>
        <n v="8037438974.1532116"/>
        <n v="1919391587.9149063"/>
        <n v="7960261919.5317135"/>
        <n v="1909623691.7932019"/>
        <n v="7761806636.2192879"/>
        <n v="7519250178.8374357"/>
        <n v="1929159484.0366106"/>
        <n v="7530275472.3547926"/>
        <n v="7805907810.2887163"/>
        <n v="1914507639.854054"/>
        <n v="7706680168.6325035"/>
        <n v="1904739743.7323496"/>
        <n v="2213339577.5148821"/>
        <n v="7640528407.5283613"/>
        <n v="1899855795.6714976"/>
        <n v="2287117563.432045"/>
        <n v="7772831929.7366447"/>
        <n v="8026413680.6358547"/>
        <n v="8577678356.5037022"/>
        <n v="8599728943.5384159"/>
        <n v="2311710225.4044328"/>
        <n v="8346147192.6392059"/>
        <n v="1924275535.9757583"/>
        <n v="8401273660.2259912"/>
        <n v="8357172486.1565628"/>
        <n v="2262524901.4596572"/>
        <n v="8235894257.4656363"/>
        <n v="2237932239.4872699"/>
        <n v="8191793083.3962088"/>
        <n v="1890087899.549793"/>
        <n v="8335121899.1218491"/>
        <n v="8268970138.0177078"/>
        <n v="8467425421.3301325"/>
        <n v="8798184226.8508415"/>
        <n v="8765108346.2987709"/>
        <n v="2065910029.7404716"/>
        <n v="8544602475.9516315"/>
        <n v="2119633458.4098456"/>
        <n v="8820234813.8855553"/>
        <n v="1973115016.5842803"/>
        <n v="8732032465.7466984"/>
        <n v="1968231068.523428"/>
        <n v="8279995431.5350647"/>
        <n v="1865668159.2455323"/>
        <n v="2277593060.5179043"/>
        <n v="0"/>
        <n v="10188066733.675964"/>
        <n v="2361284144.1064887"/>
        <n v="10297615838.339148"/>
        <n v="2412096587.7138433"/>
        <n v="10626263152.328695"/>
        <n v="2438997293.1530313"/>
        <n v="10735812256.991877"/>
        <n v="2373240013.1905723"/>
        <n v="10407164943.002331"/>
        <n v="2337372405.9383216"/>
        <n v="2394162784.087718"/>
        <n v="10516714047.665512"/>
        <n v="2424052456.7979269"/>
        <n v="2486820769.4893651"/>
        <n v="2660180871.2085757"/>
        <n v="2624313263.9563255"/>
        <n v="2630291198.4983673"/>
        <n v="11721754198.96052"/>
        <n v="2591434623.9750957"/>
        <n v="12050401512.950066"/>
        <n v="2579478754.8910122"/>
        <n v="11393106884.970972"/>
        <n v="2573500820.3489704"/>
        <n v="2480842834.9473233"/>
        <n v="2418074522.2558851"/>
        <n v="11612205094.297337"/>
        <n v="2322427569.5832171"/>
        <n v="2382206915.0036349"/>
        <n v="11940852408.286884"/>
        <n v="2376228980.4615932"/>
        <n v="11831303303.623701"/>
        <n v="2364273111.3775096"/>
        <n v="11502655989.634155"/>
        <n v="2346339307.7513843"/>
        <n v="2208846813.2844243"/>
        <n v="10954910466.318243"/>
        <n v="2122166762.424819"/>
        <n v="2092277089.7146101"/>
        <n v="2005597038.855005"/>
        <n v="2143089533.321965"/>
        <n v="2241725453.2656536"/>
        <n v="2289548929.6019878"/>
        <m/>
      </sharedItems>
    </cacheField>
    <cacheField name="Tỷ trọng" numFmtId="0">
      <sharedItems containsString="0" containsBlank="1" containsNumber="1" minValue="0" maxValue="0.81945194782294606" count="4">
        <n v="0.18054805217705372"/>
        <n v="0"/>
        <n v="0.81945194782294606"/>
        <m/>
      </sharedItems>
    </cacheField>
    <cacheField name="Months" numFmtId="0" databaseField="0">
      <fieldGroup base="0">
        <rangePr groupBy="months" startDate="2024-01-08T00:00:00" endDate="2024-04-26T00:00:00"/>
        <groupItems count="14">
          <s v="&lt;08/01/2024"/>
          <s v="Thg1"/>
          <s v="Thg2"/>
          <s v="Thg3"/>
          <s v="Thg4"/>
          <s v="Thg5"/>
          <s v="Thg6"/>
          <s v="Thg7"/>
          <s v="Thg8"/>
          <s v="Thg9"/>
          <s v="Thg10"/>
          <s v="Thg11"/>
          <s v="Thg12"/>
          <s v="&gt;26/04/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20">
  <r>
    <x v="0"/>
    <x v="0"/>
    <n v="5530"/>
    <n v="1160.19"/>
    <x v="0"/>
    <x v="0"/>
    <x v="0"/>
    <x v="0"/>
    <x v="0"/>
  </r>
  <r>
    <x v="0"/>
    <x v="1"/>
    <n v="17550"/>
    <n v="1160.19"/>
    <x v="0"/>
    <x v="0"/>
    <x v="0"/>
    <x v="1"/>
    <x v="1"/>
  </r>
  <r>
    <x v="0"/>
    <x v="2"/>
    <n v="8900"/>
    <n v="1160.19"/>
    <x v="0"/>
    <x v="0"/>
    <x v="0"/>
    <x v="2"/>
    <x v="2"/>
  </r>
  <r>
    <x v="1"/>
    <x v="0"/>
    <n v="5480"/>
    <n v="1158.5899999999999"/>
    <x v="1"/>
    <x v="1"/>
    <x v="1"/>
    <x v="3"/>
    <x v="3"/>
  </r>
  <r>
    <x v="1"/>
    <x v="1"/>
    <n v="17800"/>
    <n v="1158.5899999999999"/>
    <x v="2"/>
    <x v="1"/>
    <x v="1"/>
    <x v="4"/>
    <x v="3"/>
  </r>
  <r>
    <x v="1"/>
    <x v="2"/>
    <n v="8600"/>
    <n v="1158.5899999999999"/>
    <x v="3"/>
    <x v="1"/>
    <x v="1"/>
    <x v="5"/>
    <x v="3"/>
  </r>
  <r>
    <x v="2"/>
    <x v="0"/>
    <n v="5380"/>
    <n v="1161.54"/>
    <x v="4"/>
    <x v="2"/>
    <x v="2"/>
    <x v="6"/>
    <x v="3"/>
  </r>
  <r>
    <x v="2"/>
    <x v="1"/>
    <n v="17350"/>
    <n v="1161.54"/>
    <x v="5"/>
    <x v="2"/>
    <x v="2"/>
    <x v="7"/>
    <x v="3"/>
  </r>
  <r>
    <x v="2"/>
    <x v="2"/>
    <n v="8500"/>
    <n v="1161.54"/>
    <x v="6"/>
    <x v="2"/>
    <x v="2"/>
    <x v="8"/>
    <x v="3"/>
  </r>
  <r>
    <x v="3"/>
    <x v="0"/>
    <n v="5440"/>
    <n v="1162.22"/>
    <x v="7"/>
    <x v="3"/>
    <x v="3"/>
    <x v="9"/>
    <x v="3"/>
  </r>
  <r>
    <x v="3"/>
    <x v="1"/>
    <n v="17400"/>
    <n v="1162.22"/>
    <x v="8"/>
    <x v="3"/>
    <x v="3"/>
    <x v="10"/>
    <x v="3"/>
  </r>
  <r>
    <x v="3"/>
    <x v="2"/>
    <n v="8800"/>
    <n v="1162.22"/>
    <x v="9"/>
    <x v="3"/>
    <x v="3"/>
    <x v="11"/>
    <x v="3"/>
  </r>
  <r>
    <x v="4"/>
    <x v="0"/>
    <n v="5370"/>
    <n v="1154.7"/>
    <x v="10"/>
    <x v="4"/>
    <x v="4"/>
    <x v="12"/>
    <x v="3"/>
  </r>
  <r>
    <x v="4"/>
    <x v="1"/>
    <n v="17600"/>
    <n v="1154.7"/>
    <x v="11"/>
    <x v="4"/>
    <x v="4"/>
    <x v="13"/>
    <x v="3"/>
  </r>
  <r>
    <x v="4"/>
    <x v="2"/>
    <n v="8800"/>
    <n v="1154.7"/>
    <x v="12"/>
    <x v="4"/>
    <x v="4"/>
    <x v="11"/>
    <x v="3"/>
  </r>
  <r>
    <x v="5"/>
    <x v="0"/>
    <n v="5340"/>
    <n v="1154.1199999999999"/>
    <x v="13"/>
    <x v="5"/>
    <x v="5"/>
    <x v="14"/>
    <x v="3"/>
  </r>
  <r>
    <x v="5"/>
    <x v="1"/>
    <n v="18500"/>
    <n v="1154.1199999999999"/>
    <x v="14"/>
    <x v="5"/>
    <x v="5"/>
    <x v="15"/>
    <x v="3"/>
  </r>
  <r>
    <x v="5"/>
    <x v="2"/>
    <n v="8700"/>
    <n v="1154.1199999999999"/>
    <x v="15"/>
    <x v="5"/>
    <x v="5"/>
    <x v="16"/>
    <x v="3"/>
  </r>
  <r>
    <x v="6"/>
    <x v="0"/>
    <n v="5390"/>
    <n v="1163.1199999999999"/>
    <x v="16"/>
    <x v="6"/>
    <x v="6"/>
    <x v="17"/>
    <x v="3"/>
  </r>
  <r>
    <x v="6"/>
    <x v="1"/>
    <n v="18400"/>
    <n v="1163.1199999999999"/>
    <x v="17"/>
    <x v="6"/>
    <x v="6"/>
    <x v="18"/>
    <x v="3"/>
  </r>
  <r>
    <x v="6"/>
    <x v="2"/>
    <n v="8800"/>
    <n v="1163.1199999999999"/>
    <x v="11"/>
    <x v="6"/>
    <x v="6"/>
    <x v="11"/>
    <x v="3"/>
  </r>
  <r>
    <x v="7"/>
    <x v="0"/>
    <n v="5400"/>
    <n v="1162.53"/>
    <x v="18"/>
    <x v="7"/>
    <x v="7"/>
    <x v="19"/>
    <x v="3"/>
  </r>
  <r>
    <x v="7"/>
    <x v="1"/>
    <n v="18100"/>
    <n v="1162.53"/>
    <x v="19"/>
    <x v="7"/>
    <x v="7"/>
    <x v="20"/>
    <x v="3"/>
  </r>
  <r>
    <x v="7"/>
    <x v="2"/>
    <n v="8700"/>
    <n v="1162.53"/>
    <x v="15"/>
    <x v="7"/>
    <x v="7"/>
    <x v="16"/>
    <x v="3"/>
  </r>
  <r>
    <x v="8"/>
    <x v="0"/>
    <n v="5770"/>
    <n v="1169.06"/>
    <x v="20"/>
    <x v="8"/>
    <x v="8"/>
    <x v="21"/>
    <x v="3"/>
  </r>
  <r>
    <x v="8"/>
    <x v="1"/>
    <n v="18200"/>
    <n v="1169.06"/>
    <x v="21"/>
    <x v="8"/>
    <x v="8"/>
    <x v="22"/>
    <x v="3"/>
  </r>
  <r>
    <x v="8"/>
    <x v="2"/>
    <n v="8700"/>
    <n v="1169.06"/>
    <x v="12"/>
    <x v="8"/>
    <x v="8"/>
    <x v="16"/>
    <x v="3"/>
  </r>
  <r>
    <x v="9"/>
    <x v="0"/>
    <n v="6170"/>
    <n v="1181.5"/>
    <x v="22"/>
    <x v="9"/>
    <x v="9"/>
    <x v="23"/>
    <x v="3"/>
  </r>
  <r>
    <x v="9"/>
    <x v="1"/>
    <n v="19200"/>
    <n v="1181.5"/>
    <x v="23"/>
    <x v="9"/>
    <x v="9"/>
    <x v="24"/>
    <x v="3"/>
  </r>
  <r>
    <x v="9"/>
    <x v="2"/>
    <n v="8700"/>
    <n v="1181.5"/>
    <x v="12"/>
    <x v="9"/>
    <x v="9"/>
    <x v="16"/>
    <x v="3"/>
  </r>
  <r>
    <x v="10"/>
    <x v="0"/>
    <n v="6600"/>
    <n v="1182.8599999999999"/>
    <x v="24"/>
    <x v="10"/>
    <x v="10"/>
    <x v="25"/>
    <x v="3"/>
  </r>
  <r>
    <x v="10"/>
    <x v="1"/>
    <n v="19850"/>
    <n v="1182.8599999999999"/>
    <x v="25"/>
    <x v="10"/>
    <x v="10"/>
    <x v="26"/>
    <x v="3"/>
  </r>
  <r>
    <x v="10"/>
    <x v="2"/>
    <n v="8700"/>
    <n v="1182.8599999999999"/>
    <x v="12"/>
    <x v="10"/>
    <x v="10"/>
    <x v="16"/>
    <x v="3"/>
  </r>
  <r>
    <x v="11"/>
    <x v="0"/>
    <n v="7060"/>
    <n v="1177.5"/>
    <x v="26"/>
    <x v="11"/>
    <x v="11"/>
    <x v="27"/>
    <x v="3"/>
  </r>
  <r>
    <x v="11"/>
    <x v="1"/>
    <n v="19900"/>
    <n v="1177.5"/>
    <x v="27"/>
    <x v="11"/>
    <x v="11"/>
    <x v="28"/>
    <x v="3"/>
  </r>
  <r>
    <x v="11"/>
    <x v="2"/>
    <n v="8800"/>
    <n v="1177.5"/>
    <x v="11"/>
    <x v="11"/>
    <x v="11"/>
    <x v="11"/>
    <x v="3"/>
  </r>
  <r>
    <x v="12"/>
    <x v="0"/>
    <n v="7350"/>
    <n v="1172.97"/>
    <x v="28"/>
    <x v="12"/>
    <x v="12"/>
    <x v="29"/>
    <x v="3"/>
  </r>
  <r>
    <x v="12"/>
    <x v="1"/>
    <n v="19800"/>
    <n v="1172.97"/>
    <x v="29"/>
    <x v="12"/>
    <x v="12"/>
    <x v="30"/>
    <x v="3"/>
  </r>
  <r>
    <x v="12"/>
    <x v="2"/>
    <n v="8900"/>
    <n v="1172.97"/>
    <x v="30"/>
    <x v="12"/>
    <x v="12"/>
    <x v="2"/>
    <x v="3"/>
  </r>
  <r>
    <x v="13"/>
    <x v="0"/>
    <n v="7290"/>
    <n v="1170.3699999999999"/>
    <x v="31"/>
    <x v="13"/>
    <x v="13"/>
    <x v="31"/>
    <x v="3"/>
  </r>
  <r>
    <x v="13"/>
    <x v="1"/>
    <n v="19650"/>
    <n v="1170.3699999999999"/>
    <x v="32"/>
    <x v="13"/>
    <x v="13"/>
    <x v="32"/>
    <x v="3"/>
  </r>
  <r>
    <x v="13"/>
    <x v="2"/>
    <n v="8900"/>
    <n v="1170.3699999999999"/>
    <x v="12"/>
    <x v="13"/>
    <x v="13"/>
    <x v="2"/>
    <x v="3"/>
  </r>
  <r>
    <x v="14"/>
    <x v="0"/>
    <n v="7220"/>
    <n v="1175.67"/>
    <x v="33"/>
    <x v="14"/>
    <x v="14"/>
    <x v="33"/>
    <x v="3"/>
  </r>
  <r>
    <x v="14"/>
    <x v="1"/>
    <n v="19550"/>
    <n v="1175.67"/>
    <x v="34"/>
    <x v="14"/>
    <x v="14"/>
    <x v="34"/>
    <x v="3"/>
  </r>
  <r>
    <x v="14"/>
    <x v="2"/>
    <n v="8900"/>
    <n v="1175.67"/>
    <x v="12"/>
    <x v="14"/>
    <x v="14"/>
    <x v="2"/>
    <x v="3"/>
  </r>
  <r>
    <x v="15"/>
    <x v="0"/>
    <n v="7040"/>
    <n v="1175.69"/>
    <x v="35"/>
    <x v="15"/>
    <x v="15"/>
    <x v="35"/>
    <x v="3"/>
  </r>
  <r>
    <x v="15"/>
    <x v="1"/>
    <n v="19800"/>
    <n v="1175.69"/>
    <x v="36"/>
    <x v="15"/>
    <x v="15"/>
    <x v="30"/>
    <x v="3"/>
  </r>
  <r>
    <x v="15"/>
    <x v="2"/>
    <n v="8900"/>
    <n v="1175.69"/>
    <x v="12"/>
    <x v="15"/>
    <x v="15"/>
    <x v="2"/>
    <x v="3"/>
  </r>
  <r>
    <x v="16"/>
    <x v="0"/>
    <n v="6820"/>
    <n v="1179.6500000000001"/>
    <x v="37"/>
    <x v="16"/>
    <x v="16"/>
    <x v="36"/>
    <x v="3"/>
  </r>
  <r>
    <x v="16"/>
    <x v="1"/>
    <n v="19750"/>
    <n v="1179.6500000000001"/>
    <x v="38"/>
    <x v="16"/>
    <x v="16"/>
    <x v="37"/>
    <x v="3"/>
  </r>
  <r>
    <x v="16"/>
    <x v="2"/>
    <n v="8900"/>
    <n v="1179.6500000000001"/>
    <x v="12"/>
    <x v="16"/>
    <x v="16"/>
    <x v="2"/>
    <x v="3"/>
  </r>
  <r>
    <x v="17"/>
    <x v="0"/>
    <n v="6830"/>
    <n v="1164.31"/>
    <x v="39"/>
    <x v="17"/>
    <x v="17"/>
    <x v="38"/>
    <x v="3"/>
  </r>
  <r>
    <x v="17"/>
    <x v="1"/>
    <n v="19750"/>
    <n v="1164.31"/>
    <x v="12"/>
    <x v="17"/>
    <x v="17"/>
    <x v="37"/>
    <x v="3"/>
  </r>
  <r>
    <x v="17"/>
    <x v="2"/>
    <n v="8900"/>
    <n v="1164.31"/>
    <x v="12"/>
    <x v="17"/>
    <x v="17"/>
    <x v="2"/>
    <x v="3"/>
  </r>
  <r>
    <x v="18"/>
    <x v="0"/>
    <n v="7080"/>
    <n v="1173.02"/>
    <x v="40"/>
    <x v="18"/>
    <x v="18"/>
    <x v="39"/>
    <x v="3"/>
  </r>
  <r>
    <x v="18"/>
    <x v="1"/>
    <n v="19600"/>
    <n v="1173.02"/>
    <x v="41"/>
    <x v="18"/>
    <x v="18"/>
    <x v="40"/>
    <x v="3"/>
  </r>
  <r>
    <x v="18"/>
    <x v="2"/>
    <n v="8900"/>
    <n v="1173.02"/>
    <x v="12"/>
    <x v="18"/>
    <x v="18"/>
    <x v="2"/>
    <x v="3"/>
  </r>
  <r>
    <x v="19"/>
    <x v="0"/>
    <n v="6990"/>
    <n v="1172.55"/>
    <x v="42"/>
    <x v="19"/>
    <x v="19"/>
    <x v="41"/>
    <x v="3"/>
  </r>
  <r>
    <x v="19"/>
    <x v="1"/>
    <n v="19500"/>
    <n v="1172.55"/>
    <x v="43"/>
    <x v="19"/>
    <x v="19"/>
    <x v="42"/>
    <x v="3"/>
  </r>
  <r>
    <x v="19"/>
    <x v="2"/>
    <n v="9000"/>
    <n v="1172.55"/>
    <x v="44"/>
    <x v="19"/>
    <x v="19"/>
    <x v="43"/>
    <x v="3"/>
  </r>
  <r>
    <x v="20"/>
    <x v="0"/>
    <n v="6930"/>
    <n v="1186.06"/>
    <x v="45"/>
    <x v="20"/>
    <x v="20"/>
    <x v="44"/>
    <x v="3"/>
  </r>
  <r>
    <x v="20"/>
    <x v="1"/>
    <n v="19450"/>
    <n v="1186.06"/>
    <x v="46"/>
    <x v="20"/>
    <x v="20"/>
    <x v="45"/>
    <x v="3"/>
  </r>
  <r>
    <x v="20"/>
    <x v="2"/>
    <n v="9300"/>
    <n v="1186.06"/>
    <x v="47"/>
    <x v="20"/>
    <x v="20"/>
    <x v="46"/>
    <x v="3"/>
  </r>
  <r>
    <x v="21"/>
    <x v="0"/>
    <n v="7050"/>
    <n v="1188.48"/>
    <x v="48"/>
    <x v="21"/>
    <x v="21"/>
    <x v="47"/>
    <x v="3"/>
  </r>
  <r>
    <x v="21"/>
    <x v="1"/>
    <n v="19500"/>
    <n v="1188.48"/>
    <x v="49"/>
    <x v="21"/>
    <x v="21"/>
    <x v="42"/>
    <x v="3"/>
  </r>
  <r>
    <x v="21"/>
    <x v="2"/>
    <n v="9300"/>
    <n v="1188.48"/>
    <x v="12"/>
    <x v="21"/>
    <x v="21"/>
    <x v="46"/>
    <x v="3"/>
  </r>
  <r>
    <x v="22"/>
    <x v="0"/>
    <n v="7280"/>
    <n v="1198.53"/>
    <x v="50"/>
    <x v="22"/>
    <x v="22"/>
    <x v="48"/>
    <x v="3"/>
  </r>
  <r>
    <x v="22"/>
    <x v="1"/>
    <n v="19750"/>
    <n v="1198.53"/>
    <x v="51"/>
    <x v="22"/>
    <x v="22"/>
    <x v="37"/>
    <x v="3"/>
  </r>
  <r>
    <x v="22"/>
    <x v="2"/>
    <n v="9300"/>
    <n v="1198.53"/>
    <x v="12"/>
    <x v="22"/>
    <x v="22"/>
    <x v="46"/>
    <x v="3"/>
  </r>
  <r>
    <x v="23"/>
    <x v="0"/>
    <n v="7780"/>
    <n v="1202.5"/>
    <x v="52"/>
    <x v="23"/>
    <x v="23"/>
    <x v="49"/>
    <x v="3"/>
  </r>
  <r>
    <x v="23"/>
    <x v="1"/>
    <n v="19800"/>
    <n v="1202.5"/>
    <x v="53"/>
    <x v="23"/>
    <x v="23"/>
    <x v="30"/>
    <x v="3"/>
  </r>
  <r>
    <x v="23"/>
    <x v="2"/>
    <n v="9300"/>
    <n v="1202.5"/>
    <x v="12"/>
    <x v="23"/>
    <x v="23"/>
    <x v="46"/>
    <x v="3"/>
  </r>
  <r>
    <x v="24"/>
    <x v="0"/>
    <n v="7800"/>
    <n v="1209.7"/>
    <x v="49"/>
    <x v="24"/>
    <x v="24"/>
    <x v="50"/>
    <x v="3"/>
  </r>
  <r>
    <x v="24"/>
    <x v="1"/>
    <n v="19750"/>
    <n v="1209.7"/>
    <x v="38"/>
    <x v="24"/>
    <x v="24"/>
    <x v="37"/>
    <x v="3"/>
  </r>
  <r>
    <x v="24"/>
    <x v="2"/>
    <n v="9400"/>
    <n v="1209.7"/>
    <x v="54"/>
    <x v="24"/>
    <x v="24"/>
    <x v="51"/>
    <x v="3"/>
  </r>
  <r>
    <x v="25"/>
    <x v="0"/>
    <n v="7570"/>
    <n v="1224.97"/>
    <x v="55"/>
    <x v="25"/>
    <x v="25"/>
    <x v="52"/>
    <x v="3"/>
  </r>
  <r>
    <x v="25"/>
    <x v="1"/>
    <n v="19700"/>
    <n v="1224.97"/>
    <x v="56"/>
    <x v="25"/>
    <x v="25"/>
    <x v="53"/>
    <x v="3"/>
  </r>
  <r>
    <x v="25"/>
    <x v="2"/>
    <n v="9400"/>
    <n v="1224.97"/>
    <x v="12"/>
    <x v="25"/>
    <x v="25"/>
    <x v="51"/>
    <x v="3"/>
  </r>
  <r>
    <x v="26"/>
    <x v="0"/>
    <n v="7620"/>
    <n v="1230.06"/>
    <x v="57"/>
    <x v="26"/>
    <x v="26"/>
    <x v="54"/>
    <x v="3"/>
  </r>
  <r>
    <x v="26"/>
    <x v="1"/>
    <n v="19700"/>
    <n v="1230.06"/>
    <x v="12"/>
    <x v="26"/>
    <x v="26"/>
    <x v="53"/>
    <x v="3"/>
  </r>
  <r>
    <x v="26"/>
    <x v="2"/>
    <n v="9300"/>
    <n v="1230.06"/>
    <x v="58"/>
    <x v="26"/>
    <x v="26"/>
    <x v="46"/>
    <x v="3"/>
  </r>
  <r>
    <x v="27"/>
    <x v="0"/>
    <n v="7580"/>
    <n v="1230.04"/>
    <x v="59"/>
    <x v="27"/>
    <x v="27"/>
    <x v="55"/>
    <x v="3"/>
  </r>
  <r>
    <x v="27"/>
    <x v="1"/>
    <n v="19550"/>
    <n v="1230.04"/>
    <x v="60"/>
    <x v="27"/>
    <x v="27"/>
    <x v="34"/>
    <x v="3"/>
  </r>
  <r>
    <x v="27"/>
    <x v="2"/>
    <n v="9200"/>
    <n v="1230.04"/>
    <x v="61"/>
    <x v="27"/>
    <x v="27"/>
    <x v="56"/>
    <x v="3"/>
  </r>
  <r>
    <x v="28"/>
    <x v="0"/>
    <n v="7470"/>
    <n v="1227.31"/>
    <x v="62"/>
    <x v="28"/>
    <x v="28"/>
    <x v="57"/>
    <x v="3"/>
  </r>
  <r>
    <x v="28"/>
    <x v="1"/>
    <n v="19600"/>
    <n v="1227.31"/>
    <x v="63"/>
    <x v="28"/>
    <x v="28"/>
    <x v="40"/>
    <x v="3"/>
  </r>
  <r>
    <x v="28"/>
    <x v="2"/>
    <n v="9200"/>
    <n v="1227.31"/>
    <x v="12"/>
    <x v="28"/>
    <x v="28"/>
    <x v="56"/>
    <x v="3"/>
  </r>
  <r>
    <x v="29"/>
    <x v="0"/>
    <n v="7220"/>
    <n v="1212"/>
    <x v="64"/>
    <x v="29"/>
    <x v="29"/>
    <x v="33"/>
    <x v="3"/>
  </r>
  <r>
    <x v="29"/>
    <x v="1"/>
    <n v="19550"/>
    <n v="1212"/>
    <x v="65"/>
    <x v="29"/>
    <x v="29"/>
    <x v="34"/>
    <x v="3"/>
  </r>
  <r>
    <x v="29"/>
    <x v="2"/>
    <n v="9100"/>
    <n v="1212"/>
    <x v="66"/>
    <x v="29"/>
    <x v="29"/>
    <x v="58"/>
    <x v="3"/>
  </r>
  <r>
    <x v="30"/>
    <x v="0"/>
    <n v="7430"/>
    <n v="1267.8599999999999"/>
    <x v="67"/>
    <x v="30"/>
    <x v="30"/>
    <x v="59"/>
    <x v="3"/>
  </r>
  <r>
    <x v="30"/>
    <x v="1"/>
    <n v="19350"/>
    <n v="1267.8599999999999"/>
    <x v="68"/>
    <x v="30"/>
    <x v="30"/>
    <x v="60"/>
    <x v="3"/>
  </r>
  <r>
    <x v="30"/>
    <x v="2"/>
    <n v="9200"/>
    <n v="1267.8599999999999"/>
    <x v="69"/>
    <x v="30"/>
    <x v="30"/>
    <x v="56"/>
    <x v="3"/>
  </r>
  <r>
    <x v="31"/>
    <x v="0"/>
    <n v="7560"/>
    <n v="1224.17"/>
    <x v="70"/>
    <x v="31"/>
    <x v="31"/>
    <x v="61"/>
    <x v="3"/>
  </r>
  <r>
    <x v="31"/>
    <x v="1"/>
    <n v="19500"/>
    <n v="1224.17"/>
    <x v="71"/>
    <x v="31"/>
    <x v="31"/>
    <x v="42"/>
    <x v="3"/>
  </r>
  <r>
    <x v="31"/>
    <x v="2"/>
    <n v="9300"/>
    <n v="1224.17"/>
    <x v="72"/>
    <x v="31"/>
    <x v="31"/>
    <x v="46"/>
    <x v="3"/>
  </r>
  <r>
    <x v="32"/>
    <x v="0"/>
    <n v="7500"/>
    <n v="1282.21"/>
    <x v="73"/>
    <x v="32"/>
    <x v="32"/>
    <x v="62"/>
    <x v="3"/>
  </r>
  <r>
    <x v="32"/>
    <x v="1"/>
    <n v="19600"/>
    <n v="1282.21"/>
    <x v="74"/>
    <x v="32"/>
    <x v="32"/>
    <x v="40"/>
    <x v="3"/>
  </r>
  <r>
    <x v="32"/>
    <x v="2"/>
    <n v="9400"/>
    <n v="1282.21"/>
    <x v="54"/>
    <x v="32"/>
    <x v="32"/>
    <x v="51"/>
    <x v="3"/>
  </r>
  <r>
    <x v="33"/>
    <x v="0"/>
    <n v="7500"/>
    <n v="1237.46"/>
    <x v="12"/>
    <x v="33"/>
    <x v="33"/>
    <x v="62"/>
    <x v="3"/>
  </r>
  <r>
    <x v="33"/>
    <x v="1"/>
    <n v="19600"/>
    <n v="1237.46"/>
    <x v="12"/>
    <x v="33"/>
    <x v="33"/>
    <x v="40"/>
    <x v="3"/>
  </r>
  <r>
    <x v="33"/>
    <x v="2"/>
    <n v="9400"/>
    <n v="1237.46"/>
    <x v="12"/>
    <x v="33"/>
    <x v="33"/>
    <x v="51"/>
    <x v="3"/>
  </r>
  <r>
    <x v="34"/>
    <x v="0"/>
    <n v="7680"/>
    <n v="1283.0899999999999"/>
    <x v="75"/>
    <x v="34"/>
    <x v="34"/>
    <x v="63"/>
    <x v="3"/>
  </r>
  <r>
    <x v="34"/>
    <x v="1"/>
    <n v="19600"/>
    <n v="1283.0899999999999"/>
    <x v="12"/>
    <x v="34"/>
    <x v="34"/>
    <x v="40"/>
    <x v="3"/>
  </r>
  <r>
    <x v="34"/>
    <x v="2"/>
    <n v="9400"/>
    <n v="1283.0899999999999"/>
    <x v="12"/>
    <x v="34"/>
    <x v="34"/>
    <x v="51"/>
    <x v="3"/>
  </r>
  <r>
    <x v="35"/>
    <x v="0"/>
    <n v="7980"/>
    <n v="1254.55"/>
    <x v="76"/>
    <x v="35"/>
    <x v="35"/>
    <x v="64"/>
    <x v="3"/>
  </r>
  <r>
    <x v="35"/>
    <x v="1"/>
    <n v="19800"/>
    <n v="1254.55"/>
    <x v="77"/>
    <x v="35"/>
    <x v="35"/>
    <x v="30"/>
    <x v="3"/>
  </r>
  <r>
    <x v="35"/>
    <x v="2"/>
    <n v="9400"/>
    <n v="1254.55"/>
    <x v="12"/>
    <x v="35"/>
    <x v="35"/>
    <x v="51"/>
    <x v="3"/>
  </r>
  <r>
    <x v="36"/>
    <x v="0"/>
    <n v="7950"/>
    <n v="1290.18"/>
    <x v="78"/>
    <x v="36"/>
    <x v="36"/>
    <x v="65"/>
    <x v="3"/>
  </r>
  <r>
    <x v="36"/>
    <x v="1"/>
    <n v="21150"/>
    <n v="1290.18"/>
    <x v="79"/>
    <x v="36"/>
    <x v="36"/>
    <x v="66"/>
    <x v="3"/>
  </r>
  <r>
    <x v="36"/>
    <x v="2"/>
    <n v="9400"/>
    <n v="1290.18"/>
    <x v="12"/>
    <x v="36"/>
    <x v="36"/>
    <x v="51"/>
    <x v="3"/>
  </r>
  <r>
    <x v="37"/>
    <x v="0"/>
    <n v="7750"/>
    <n v="1252.73"/>
    <x v="80"/>
    <x v="37"/>
    <x v="37"/>
    <x v="67"/>
    <x v="3"/>
  </r>
  <r>
    <x v="37"/>
    <x v="1"/>
    <n v="21700"/>
    <n v="1252.73"/>
    <x v="81"/>
    <x v="37"/>
    <x v="37"/>
    <x v="68"/>
    <x v="3"/>
  </r>
  <r>
    <x v="37"/>
    <x v="2"/>
    <n v="9300"/>
    <n v="1252.73"/>
    <x v="58"/>
    <x v="37"/>
    <x v="37"/>
    <x v="46"/>
    <x v="3"/>
  </r>
  <r>
    <x v="38"/>
    <x v="0"/>
    <n v="8000"/>
    <n v="1284.0899999999999"/>
    <x v="82"/>
    <x v="38"/>
    <x v="38"/>
    <x v="69"/>
    <x v="3"/>
  </r>
  <r>
    <x v="38"/>
    <x v="1"/>
    <n v="20200"/>
    <n v="1284.0899999999999"/>
    <x v="83"/>
    <x v="38"/>
    <x v="38"/>
    <x v="70"/>
    <x v="3"/>
  </r>
  <r>
    <x v="38"/>
    <x v="2"/>
    <n v="9300"/>
    <n v="1284.0899999999999"/>
    <x v="12"/>
    <x v="38"/>
    <x v="38"/>
    <x v="46"/>
    <x v="3"/>
  </r>
  <r>
    <x v="39"/>
    <x v="0"/>
    <n v="7920"/>
    <n v="1258.28"/>
    <x v="84"/>
    <x v="39"/>
    <x v="39"/>
    <x v="71"/>
    <x v="3"/>
  </r>
  <r>
    <x v="39"/>
    <x v="1"/>
    <n v="20150"/>
    <n v="1258.28"/>
    <x v="85"/>
    <x v="39"/>
    <x v="39"/>
    <x v="72"/>
    <x v="3"/>
  </r>
  <r>
    <x v="39"/>
    <x v="2"/>
    <n v="9300"/>
    <n v="1258.28"/>
    <x v="12"/>
    <x v="39"/>
    <x v="39"/>
    <x v="46"/>
    <x v="3"/>
  </r>
  <r>
    <x v="40"/>
    <x v="0"/>
    <n v="7510"/>
    <n v="1261.4100000000001"/>
    <x v="86"/>
    <x v="40"/>
    <x v="40"/>
    <x v="73"/>
    <x v="3"/>
  </r>
  <r>
    <x v="40"/>
    <x v="1"/>
    <n v="19100"/>
    <n v="1261.4100000000001"/>
    <x v="87"/>
    <x v="40"/>
    <x v="40"/>
    <x v="74"/>
    <x v="3"/>
  </r>
  <r>
    <x v="40"/>
    <x v="2"/>
    <n v="9300"/>
    <n v="1261.4100000000001"/>
    <x v="12"/>
    <x v="40"/>
    <x v="40"/>
    <x v="46"/>
    <x v="3"/>
  </r>
  <r>
    <x v="41"/>
    <x v="0"/>
    <n v="7620"/>
    <n v="1269.98"/>
    <x v="88"/>
    <x v="41"/>
    <x v="41"/>
    <x v="75"/>
    <x v="3"/>
  </r>
  <r>
    <x v="41"/>
    <x v="1"/>
    <n v="19300"/>
    <n v="1269.98"/>
    <x v="89"/>
    <x v="41"/>
    <x v="41"/>
    <x v="76"/>
    <x v="3"/>
  </r>
  <r>
    <x v="41"/>
    <x v="2"/>
    <n v="9300"/>
    <n v="1269.98"/>
    <x v="12"/>
    <x v="41"/>
    <x v="41"/>
    <x v="77"/>
    <x v="3"/>
  </r>
  <r>
    <x v="42"/>
    <x v="0"/>
    <n v="7900"/>
    <n v="1262.73"/>
    <x v="90"/>
    <x v="42"/>
    <x v="42"/>
    <x v="78"/>
    <x v="3"/>
  </r>
  <r>
    <x v="42"/>
    <x v="1"/>
    <n v="19400"/>
    <n v="1262.73"/>
    <x v="91"/>
    <x v="42"/>
    <x v="42"/>
    <x v="76"/>
    <x v="3"/>
  </r>
  <r>
    <x v="42"/>
    <x v="2"/>
    <n v="9400"/>
    <n v="1262.73"/>
    <x v="54"/>
    <x v="42"/>
    <x v="42"/>
    <x v="79"/>
    <x v="3"/>
  </r>
  <r>
    <x v="43"/>
    <x v="0"/>
    <n v="8070"/>
    <n v="1268.46"/>
    <x v="92"/>
    <x v="43"/>
    <x v="43"/>
    <x v="80"/>
    <x v="3"/>
  </r>
  <r>
    <x v="43"/>
    <x v="1"/>
    <n v="19200"/>
    <n v="1268.46"/>
    <x v="93"/>
    <x v="43"/>
    <x v="43"/>
    <x v="76"/>
    <x v="3"/>
  </r>
  <r>
    <x v="43"/>
    <x v="2"/>
    <n v="9700"/>
    <n v="1268.46"/>
    <x v="94"/>
    <x v="43"/>
    <x v="43"/>
    <x v="81"/>
    <x v="3"/>
  </r>
  <r>
    <x v="44"/>
    <x v="0"/>
    <n v="8160"/>
    <n v="1247.3499999999999"/>
    <x v="7"/>
    <x v="44"/>
    <x v="44"/>
    <x v="82"/>
    <x v="3"/>
  </r>
  <r>
    <x v="44"/>
    <x v="1"/>
    <n v="19400"/>
    <n v="1247.3499999999999"/>
    <x v="95"/>
    <x v="44"/>
    <x v="44"/>
    <x v="76"/>
    <x v="3"/>
  </r>
  <r>
    <x v="44"/>
    <x v="2"/>
    <n v="9800"/>
    <n v="1247.3499999999999"/>
    <x v="96"/>
    <x v="44"/>
    <x v="44"/>
    <x v="83"/>
    <x v="3"/>
  </r>
  <r>
    <x v="45"/>
    <x v="0"/>
    <n v="7940"/>
    <n v="1262.82"/>
    <x v="97"/>
    <x v="45"/>
    <x v="45"/>
    <x v="84"/>
    <x v="3"/>
  </r>
  <r>
    <x v="45"/>
    <x v="1"/>
    <n v="19150"/>
    <n v="1262.82"/>
    <x v="98"/>
    <x v="45"/>
    <x v="45"/>
    <x v="76"/>
    <x v="3"/>
  </r>
  <r>
    <x v="45"/>
    <x v="2"/>
    <n v="9500"/>
    <n v="1262.82"/>
    <x v="99"/>
    <x v="45"/>
    <x v="45"/>
    <x v="85"/>
    <x v="3"/>
  </r>
  <r>
    <x v="46"/>
    <x v="0"/>
    <n v="7820"/>
    <n v="1235.49"/>
    <x v="100"/>
    <x v="46"/>
    <x v="46"/>
    <x v="86"/>
    <x v="3"/>
  </r>
  <r>
    <x v="46"/>
    <x v="1"/>
    <n v="18900"/>
    <n v="1235.49"/>
    <x v="101"/>
    <x v="46"/>
    <x v="46"/>
    <x v="76"/>
    <x v="3"/>
  </r>
  <r>
    <x v="46"/>
    <x v="2"/>
    <n v="9500"/>
    <n v="1235.49"/>
    <x v="12"/>
    <x v="46"/>
    <x v="46"/>
    <x v="85"/>
    <x v="3"/>
  </r>
  <r>
    <x v="47"/>
    <x v="0"/>
    <n v="8010"/>
    <n v="1245"/>
    <x v="102"/>
    <x v="47"/>
    <x v="47"/>
    <x v="87"/>
    <x v="3"/>
  </r>
  <r>
    <x v="47"/>
    <x v="1"/>
    <n v="18950"/>
    <n v="1245"/>
    <x v="103"/>
    <x v="47"/>
    <x v="47"/>
    <x v="76"/>
    <x v="3"/>
  </r>
  <r>
    <x v="47"/>
    <x v="2"/>
    <n v="9600"/>
    <n v="1245"/>
    <x v="104"/>
    <x v="47"/>
    <x v="47"/>
    <x v="88"/>
    <x v="3"/>
  </r>
  <r>
    <x v="48"/>
    <x v="0"/>
    <n v="8110"/>
    <n v="1270.51"/>
    <x v="105"/>
    <x v="48"/>
    <x v="48"/>
    <x v="89"/>
    <x v="3"/>
  </r>
  <r>
    <x v="48"/>
    <x v="1"/>
    <n v="19200"/>
    <n v="1270.51"/>
    <x v="106"/>
    <x v="48"/>
    <x v="48"/>
    <x v="76"/>
    <x v="3"/>
  </r>
  <r>
    <x v="48"/>
    <x v="2"/>
    <n v="9700"/>
    <n v="1270.51"/>
    <x v="95"/>
    <x v="48"/>
    <x v="48"/>
    <x v="81"/>
    <x v="3"/>
  </r>
  <r>
    <x v="49"/>
    <x v="0"/>
    <n v="8320"/>
    <n v="1264.26"/>
    <x v="107"/>
    <x v="49"/>
    <x v="49"/>
    <x v="90"/>
    <x v="3"/>
  </r>
  <r>
    <x v="49"/>
    <x v="1"/>
    <n v="19300"/>
    <n v="1264.26"/>
    <x v="108"/>
    <x v="49"/>
    <x v="49"/>
    <x v="76"/>
    <x v="3"/>
  </r>
  <r>
    <x v="49"/>
    <x v="2"/>
    <n v="9700"/>
    <n v="1264.26"/>
    <x v="12"/>
    <x v="49"/>
    <x v="49"/>
    <x v="81"/>
    <x v="3"/>
  </r>
  <r>
    <x v="50"/>
    <x v="0"/>
    <n v="8900"/>
    <n v="1263.78"/>
    <x v="109"/>
    <x v="50"/>
    <x v="50"/>
    <x v="91"/>
    <x v="3"/>
  </r>
  <r>
    <x v="50"/>
    <x v="1"/>
    <n v="19100"/>
    <n v="1263.78"/>
    <x v="110"/>
    <x v="50"/>
    <x v="50"/>
    <x v="76"/>
    <x v="3"/>
  </r>
  <r>
    <x v="50"/>
    <x v="2"/>
    <n v="9600"/>
    <n v="1263.78"/>
    <x v="93"/>
    <x v="50"/>
    <x v="50"/>
    <x v="88"/>
    <x v="3"/>
  </r>
  <r>
    <x v="51"/>
    <x v="0"/>
    <n v="8900"/>
    <n v="1243.56"/>
    <x v="12"/>
    <x v="51"/>
    <x v="51"/>
    <x v="91"/>
    <x v="3"/>
  </r>
  <r>
    <x v="51"/>
    <x v="1"/>
    <n v="19500"/>
    <n v="1243.56"/>
    <x v="111"/>
    <x v="51"/>
    <x v="51"/>
    <x v="76"/>
    <x v="3"/>
  </r>
  <r>
    <x v="51"/>
    <x v="2"/>
    <n v="9700"/>
    <n v="1243.56"/>
    <x v="95"/>
    <x v="51"/>
    <x v="51"/>
    <x v="81"/>
    <x v="3"/>
  </r>
  <r>
    <x v="52"/>
    <x v="0"/>
    <n v="8780"/>
    <n v="1242.46"/>
    <x v="112"/>
    <x v="52"/>
    <x v="52"/>
    <x v="92"/>
    <x v="3"/>
  </r>
  <r>
    <x v="52"/>
    <x v="1"/>
    <n v="19600"/>
    <n v="1242.46"/>
    <x v="74"/>
    <x v="52"/>
    <x v="52"/>
    <x v="76"/>
    <x v="3"/>
  </r>
  <r>
    <x v="52"/>
    <x v="2"/>
    <n v="9800"/>
    <n v="1242.46"/>
    <x v="96"/>
    <x v="52"/>
    <x v="52"/>
    <x v="83"/>
    <x v="3"/>
  </r>
  <r>
    <x v="53"/>
    <x v="0"/>
    <n v="8800"/>
    <n v="1260.08"/>
    <x v="113"/>
    <x v="53"/>
    <x v="53"/>
    <x v="93"/>
    <x v="3"/>
  </r>
  <r>
    <x v="53"/>
    <x v="1"/>
    <n v="19750"/>
    <n v="1260.08"/>
    <x v="114"/>
    <x v="53"/>
    <x v="53"/>
    <x v="76"/>
    <x v="3"/>
  </r>
  <r>
    <x v="53"/>
    <x v="2"/>
    <n v="10700"/>
    <n v="1260.08"/>
    <x v="115"/>
    <x v="53"/>
    <x v="53"/>
    <x v="94"/>
    <x v="3"/>
  </r>
  <r>
    <x v="54"/>
    <x v="0"/>
    <n v="8670"/>
    <n v="1276.42"/>
    <x v="116"/>
    <x v="54"/>
    <x v="54"/>
    <x v="95"/>
    <x v="3"/>
  </r>
  <r>
    <x v="54"/>
    <x v="1"/>
    <n v="19700"/>
    <n v="1276.42"/>
    <x v="56"/>
    <x v="54"/>
    <x v="54"/>
    <x v="76"/>
    <x v="3"/>
  </r>
  <r>
    <x v="54"/>
    <x v="2"/>
    <n v="11000"/>
    <n v="1276.42"/>
    <x v="117"/>
    <x v="54"/>
    <x v="54"/>
    <x v="96"/>
    <x v="3"/>
  </r>
  <r>
    <x v="55"/>
    <x v="0"/>
    <n v="8630"/>
    <n v="1281.8"/>
    <x v="118"/>
    <x v="55"/>
    <x v="55"/>
    <x v="97"/>
    <x v="3"/>
  </r>
  <r>
    <x v="55"/>
    <x v="1"/>
    <n v="19450"/>
    <n v="1281.8"/>
    <x v="119"/>
    <x v="55"/>
    <x v="55"/>
    <x v="76"/>
    <x v="3"/>
  </r>
  <r>
    <x v="55"/>
    <x v="2"/>
    <n v="10400"/>
    <n v="1281.8"/>
    <x v="120"/>
    <x v="55"/>
    <x v="55"/>
    <x v="98"/>
    <x v="3"/>
  </r>
  <r>
    <x v="56"/>
    <x v="0"/>
    <n v="8610"/>
    <n v="1281.52"/>
    <x v="121"/>
    <x v="56"/>
    <x v="56"/>
    <x v="99"/>
    <x v="3"/>
  </r>
  <r>
    <x v="56"/>
    <x v="1"/>
    <n v="19100"/>
    <n v="1281.52"/>
    <x v="122"/>
    <x v="56"/>
    <x v="56"/>
    <x v="76"/>
    <x v="3"/>
  </r>
  <r>
    <x v="56"/>
    <x v="2"/>
    <n v="10700"/>
    <n v="1281.52"/>
    <x v="123"/>
    <x v="56"/>
    <x v="56"/>
    <x v="94"/>
    <x v="3"/>
  </r>
  <r>
    <x v="57"/>
    <x v="0"/>
    <n v="8300"/>
    <n v="1287.04"/>
    <x v="124"/>
    <x v="57"/>
    <x v="57"/>
    <x v="100"/>
    <x v="3"/>
  </r>
  <r>
    <x v="57"/>
    <x v="1"/>
    <n v="19000"/>
    <n v="1287.04"/>
    <x v="125"/>
    <x v="57"/>
    <x v="57"/>
    <x v="76"/>
    <x v="3"/>
  </r>
  <r>
    <x v="57"/>
    <x v="2"/>
    <n v="10400"/>
    <n v="1287.04"/>
    <x v="126"/>
    <x v="57"/>
    <x v="57"/>
    <x v="98"/>
    <x v="3"/>
  </r>
  <r>
    <x v="58"/>
    <x v="0"/>
    <n v="8090"/>
    <n v="1271.47"/>
    <x v="127"/>
    <x v="58"/>
    <x v="58"/>
    <x v="101"/>
    <x v="3"/>
  </r>
  <r>
    <x v="58"/>
    <x v="1"/>
    <n v="19100"/>
    <n v="1271.47"/>
    <x v="128"/>
    <x v="58"/>
    <x v="58"/>
    <x v="76"/>
    <x v="3"/>
  </r>
  <r>
    <x v="58"/>
    <x v="2"/>
    <n v="10600"/>
    <n v="1271.47"/>
    <x v="129"/>
    <x v="58"/>
    <x v="58"/>
    <x v="102"/>
    <x v="3"/>
  </r>
  <r>
    <x v="59"/>
    <x v="0"/>
    <n v="7770"/>
    <n v="1268.25"/>
    <x v="130"/>
    <x v="59"/>
    <x v="59"/>
    <x v="103"/>
    <x v="3"/>
  </r>
  <r>
    <x v="59"/>
    <x v="1"/>
    <n v="19100"/>
    <n v="1268.25"/>
    <x v="12"/>
    <x v="59"/>
    <x v="59"/>
    <x v="76"/>
    <x v="3"/>
  </r>
  <r>
    <x v="59"/>
    <x v="2"/>
    <n v="10700"/>
    <n v="1268.25"/>
    <x v="131"/>
    <x v="59"/>
    <x v="59"/>
    <x v="94"/>
    <x v="3"/>
  </r>
  <r>
    <x v="60"/>
    <x v="0"/>
    <n v="7970"/>
    <n v="1255.1099999999999"/>
    <x v="132"/>
    <x v="60"/>
    <x v="60"/>
    <x v="104"/>
    <x v="3"/>
  </r>
  <r>
    <x v="60"/>
    <x v="1"/>
    <n v="19100"/>
    <n v="1255.1099999999999"/>
    <x v="12"/>
    <x v="60"/>
    <x v="60"/>
    <x v="76"/>
    <x v="3"/>
  </r>
  <r>
    <x v="60"/>
    <x v="2"/>
    <n v="10900"/>
    <n v="1255.1099999999999"/>
    <x v="133"/>
    <x v="60"/>
    <x v="60"/>
    <x v="105"/>
    <x v="3"/>
  </r>
  <r>
    <x v="61"/>
    <x v="0"/>
    <n v="7950"/>
    <n v="1250.3499999999999"/>
    <x v="134"/>
    <x v="61"/>
    <x v="61"/>
    <x v="106"/>
    <x v="3"/>
  </r>
  <r>
    <x v="61"/>
    <x v="1"/>
    <n v="19450"/>
    <n v="1250.3499999999999"/>
    <x v="135"/>
    <x v="61"/>
    <x v="61"/>
    <x v="76"/>
    <x v="3"/>
  </r>
  <r>
    <x v="61"/>
    <x v="2"/>
    <n v="10800"/>
    <n v="1250.3499999999999"/>
    <x v="136"/>
    <x v="61"/>
    <x v="61"/>
    <x v="107"/>
    <x v="3"/>
  </r>
  <r>
    <x v="62"/>
    <x v="0"/>
    <n v="7910"/>
    <n v="1258.56"/>
    <x v="137"/>
    <x v="62"/>
    <x v="62"/>
    <x v="108"/>
    <x v="3"/>
  </r>
  <r>
    <x v="62"/>
    <x v="1"/>
    <n v="19350"/>
    <n v="1258.56"/>
    <x v="138"/>
    <x v="62"/>
    <x v="62"/>
    <x v="76"/>
    <x v="3"/>
  </r>
  <r>
    <x v="62"/>
    <x v="2"/>
    <n v="10500"/>
    <n v="1258.56"/>
    <x v="139"/>
    <x v="62"/>
    <x v="62"/>
    <x v="109"/>
    <x v="3"/>
  </r>
  <r>
    <x v="63"/>
    <x v="0"/>
    <n v="7850"/>
    <n v="1258.2"/>
    <x v="140"/>
    <x v="63"/>
    <x v="63"/>
    <x v="110"/>
    <x v="3"/>
  </r>
  <r>
    <x v="63"/>
    <x v="1"/>
    <n v="19350"/>
    <n v="1258.2"/>
    <x v="12"/>
    <x v="63"/>
    <x v="63"/>
    <x v="76"/>
    <x v="3"/>
  </r>
  <r>
    <x v="63"/>
    <x v="2"/>
    <n v="10500"/>
    <n v="1258.2"/>
    <x v="12"/>
    <x v="63"/>
    <x v="63"/>
    <x v="109"/>
    <x v="3"/>
  </r>
  <r>
    <x v="64"/>
    <x v="0"/>
    <n v="7940"/>
    <n v="1276.5999999999999"/>
    <x v="141"/>
    <x v="64"/>
    <x v="64"/>
    <x v="84"/>
    <x v="3"/>
  </r>
  <r>
    <x v="64"/>
    <x v="1"/>
    <n v="19350"/>
    <n v="1276.5999999999999"/>
    <x v="12"/>
    <x v="64"/>
    <x v="64"/>
    <x v="76"/>
    <x v="3"/>
  </r>
  <r>
    <x v="64"/>
    <x v="2"/>
    <n v="10500"/>
    <n v="1276.5999999999999"/>
    <x v="12"/>
    <x v="64"/>
    <x v="64"/>
    <x v="109"/>
    <x v="3"/>
  </r>
  <r>
    <x v="65"/>
    <x v="0"/>
    <n v="7390"/>
    <n v="1216.6099999999999"/>
    <x v="142"/>
    <x v="65"/>
    <x v="65"/>
    <x v="111"/>
    <x v="3"/>
  </r>
  <r>
    <x v="65"/>
    <x v="1"/>
    <n v="18400"/>
    <n v="1216.6099999999999"/>
    <x v="143"/>
    <x v="65"/>
    <x v="65"/>
    <x v="76"/>
    <x v="3"/>
  </r>
  <r>
    <x v="65"/>
    <x v="2"/>
    <n v="10000"/>
    <n v="1216.6099999999999"/>
    <x v="144"/>
    <x v="65"/>
    <x v="65"/>
    <x v="112"/>
    <x v="3"/>
  </r>
  <r>
    <x v="66"/>
    <x v="0"/>
    <n v="7100"/>
    <n v="1215.68"/>
    <x v="145"/>
    <x v="66"/>
    <x v="66"/>
    <x v="113"/>
    <x v="3"/>
  </r>
  <r>
    <x v="66"/>
    <x v="1"/>
    <n v="17950"/>
    <n v="1215.68"/>
    <x v="146"/>
    <x v="66"/>
    <x v="66"/>
    <x v="76"/>
    <x v="3"/>
  </r>
  <r>
    <x v="66"/>
    <x v="2"/>
    <n v="10000"/>
    <n v="1215.68"/>
    <x v="12"/>
    <x v="66"/>
    <x v="66"/>
    <x v="112"/>
    <x v="3"/>
  </r>
  <r>
    <x v="67"/>
    <x v="0"/>
    <n v="7000"/>
    <n v="1193.01"/>
    <x v="147"/>
    <x v="67"/>
    <x v="67"/>
    <x v="114"/>
    <x v="3"/>
  </r>
  <r>
    <x v="67"/>
    <x v="1"/>
    <n v="17800"/>
    <n v="1193.01"/>
    <x v="148"/>
    <x v="67"/>
    <x v="67"/>
    <x v="76"/>
    <x v="3"/>
  </r>
  <r>
    <x v="67"/>
    <x v="2"/>
    <n v="9800"/>
    <n v="1193.01"/>
    <x v="149"/>
    <x v="67"/>
    <x v="67"/>
    <x v="83"/>
    <x v="3"/>
  </r>
  <r>
    <x v="68"/>
    <x v="0"/>
    <n v="6710"/>
    <n v="1174.8499999999999"/>
    <x v="150"/>
    <x v="68"/>
    <x v="68"/>
    <x v="115"/>
    <x v="3"/>
  </r>
  <r>
    <x v="68"/>
    <x v="1"/>
    <n v="18450"/>
    <n v="1174.8499999999999"/>
    <x v="151"/>
    <x v="68"/>
    <x v="68"/>
    <x v="76"/>
    <x v="3"/>
  </r>
  <r>
    <x v="68"/>
    <x v="2"/>
    <n v="9700"/>
    <n v="1174.8499999999999"/>
    <x v="152"/>
    <x v="68"/>
    <x v="68"/>
    <x v="81"/>
    <x v="3"/>
  </r>
  <r>
    <x v="69"/>
    <x v="0"/>
    <n v="7170"/>
    <n v="1190.22"/>
    <x v="153"/>
    <x v="69"/>
    <x v="69"/>
    <x v="116"/>
    <x v="3"/>
  </r>
  <r>
    <x v="69"/>
    <x v="1"/>
    <n v="18150"/>
    <n v="1190.22"/>
    <x v="154"/>
    <x v="69"/>
    <x v="69"/>
    <x v="76"/>
    <x v="3"/>
  </r>
  <r>
    <x v="69"/>
    <x v="2"/>
    <n v="9800"/>
    <n v="1190.22"/>
    <x v="96"/>
    <x v="69"/>
    <x v="69"/>
    <x v="83"/>
    <x v="3"/>
  </r>
  <r>
    <x v="70"/>
    <x v="0"/>
    <n v="7500"/>
    <n v="1177.4000000000001"/>
    <x v="155"/>
    <x v="70"/>
    <x v="70"/>
    <x v="117"/>
    <x v="3"/>
  </r>
  <r>
    <x v="70"/>
    <x v="1"/>
    <n v="17300"/>
    <n v="1177.4000000000001"/>
    <x v="156"/>
    <x v="70"/>
    <x v="70"/>
    <x v="76"/>
    <x v="3"/>
  </r>
  <r>
    <x v="70"/>
    <x v="2"/>
    <n v="9700"/>
    <n v="1177.4000000000001"/>
    <x v="152"/>
    <x v="70"/>
    <x v="70"/>
    <x v="81"/>
    <x v="3"/>
  </r>
  <r>
    <x v="71"/>
    <x v="0"/>
    <n v="7660"/>
    <n v="1205.6099999999999"/>
    <x v="157"/>
    <x v="71"/>
    <x v="71"/>
    <x v="118"/>
    <x v="3"/>
  </r>
  <r>
    <x v="71"/>
    <x v="1"/>
    <n v="17100"/>
    <n v="1205.6099999999999"/>
    <x v="158"/>
    <x v="71"/>
    <x v="71"/>
    <x v="76"/>
    <x v="3"/>
  </r>
  <r>
    <x v="71"/>
    <x v="2"/>
    <n v="9800"/>
    <n v="1205.6099999999999"/>
    <x v="96"/>
    <x v="71"/>
    <x v="71"/>
    <x v="83"/>
    <x v="3"/>
  </r>
  <r>
    <x v="72"/>
    <x v="0"/>
    <n v="7850"/>
    <n v="1204.97"/>
    <x v="159"/>
    <x v="72"/>
    <x v="72"/>
    <x v="110"/>
    <x v="3"/>
  </r>
  <r>
    <x v="72"/>
    <x v="1"/>
    <n v="17250"/>
    <n v="1204.97"/>
    <x v="160"/>
    <x v="72"/>
    <x v="72"/>
    <x v="76"/>
    <x v="3"/>
  </r>
  <r>
    <x v="72"/>
    <x v="2"/>
    <n v="9800"/>
    <n v="1204.97"/>
    <x v="12"/>
    <x v="72"/>
    <x v="72"/>
    <x v="83"/>
    <x v="3"/>
  </r>
  <r>
    <x v="73"/>
    <x v="3"/>
    <m/>
    <m/>
    <x v="0"/>
    <x v="0"/>
    <x v="0"/>
    <x v="119"/>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8"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
  <location ref="A3:C82" firstHeaderRow="0" firstDataRow="1" firstDataCol="1"/>
  <pivotFields count="1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1"/>
        <item x="2"/>
        <item x="0"/>
        <item x="3"/>
        <item t="default"/>
      </items>
    </pivotField>
    <pivotField showAll="0"/>
    <pivotField showAll="0"/>
    <pivotField showAll="0"/>
    <pivotField dataField="1" showAll="0">
      <items count="74">
        <item x="65"/>
        <item x="33"/>
        <item x="31"/>
        <item x="37"/>
        <item x="35"/>
        <item x="46"/>
        <item x="39"/>
        <item x="67"/>
        <item x="44"/>
        <item x="51"/>
        <item x="68"/>
        <item x="17"/>
        <item x="29"/>
        <item x="58"/>
        <item x="70"/>
        <item x="60"/>
        <item x="4"/>
        <item x="42"/>
        <item x="49"/>
        <item x="11"/>
        <item x="12"/>
        <item x="61"/>
        <item x="59"/>
        <item x="28"/>
        <item x="13"/>
        <item x="1"/>
        <item x="52"/>
        <item x="66"/>
        <item x="72"/>
        <item x="7"/>
        <item x="5"/>
        <item x="19"/>
        <item x="50"/>
        <item x="63"/>
        <item x="56"/>
        <item x="27"/>
        <item x="15"/>
        <item x="3"/>
        <item x="10"/>
        <item x="21"/>
        <item x="40"/>
        <item x="2"/>
        <item x="23"/>
        <item x="16"/>
        <item x="26"/>
        <item x="55"/>
        <item x="57"/>
        <item x="14"/>
        <item x="43"/>
        <item x="8"/>
        <item x="24"/>
        <item x="62"/>
        <item x="41"/>
        <item x="18"/>
        <item x="47"/>
        <item x="6"/>
        <item x="22"/>
        <item x="9"/>
        <item x="20"/>
        <item x="45"/>
        <item x="25"/>
        <item x="54"/>
        <item x="69"/>
        <item x="53"/>
        <item x="64"/>
        <item x="48"/>
        <item x="71"/>
        <item x="38"/>
        <item x="36"/>
        <item x="34"/>
        <item x="30"/>
        <item x="32"/>
        <item x="0"/>
        <item t="default"/>
      </items>
    </pivotField>
    <pivotField dataField="1" showAll="0">
      <items count="74">
        <item x="65"/>
        <item x="55"/>
        <item x="40"/>
        <item x="45"/>
        <item x="57"/>
        <item x="62"/>
        <item x="29"/>
        <item x="16"/>
        <item x="67"/>
        <item x="25"/>
        <item x="2"/>
        <item x="68"/>
        <item x="37"/>
        <item x="15"/>
        <item x="1"/>
        <item x="28"/>
        <item x="61"/>
        <item x="66"/>
        <item x="27"/>
        <item x="14"/>
        <item x="39"/>
        <item x="13"/>
        <item x="19"/>
        <item x="4"/>
        <item x="7"/>
        <item x="46"/>
        <item x="32"/>
        <item x="63"/>
        <item x="70"/>
        <item x="33"/>
        <item x="59"/>
        <item x="17"/>
        <item x="20"/>
        <item x="26"/>
        <item x="64"/>
        <item x="41"/>
        <item x="5"/>
        <item x="24"/>
        <item x="50"/>
        <item x="72"/>
        <item x="49"/>
        <item x="52"/>
        <item x="6"/>
        <item x="38"/>
        <item x="51"/>
        <item x="36"/>
        <item x="44"/>
        <item x="48"/>
        <item x="21"/>
        <item x="58"/>
        <item x="71"/>
        <item x="47"/>
        <item x="31"/>
        <item x="34"/>
        <item x="3"/>
        <item x="42"/>
        <item x="30"/>
        <item x="60"/>
        <item x="54"/>
        <item x="69"/>
        <item x="18"/>
        <item x="22"/>
        <item x="56"/>
        <item x="35"/>
        <item x="12"/>
        <item x="43"/>
        <item x="23"/>
        <item x="8"/>
        <item x="11"/>
        <item x="10"/>
        <item x="9"/>
        <item x="53"/>
        <item x="0"/>
        <item t="default"/>
      </items>
    </pivotField>
    <pivotField showAll="0"/>
    <pivotField showAll="0"/>
    <pivotField axis="axisRow" showAll="0" defaultSubtotal="0">
      <items count="14">
        <item sd="0" x="0"/>
        <item x="1"/>
        <item x="2"/>
        <item x="3"/>
        <item x="4"/>
        <item sd="0" x="5"/>
        <item sd="0" x="6"/>
        <item sd="0" x="7"/>
        <item sd="0" x="8"/>
        <item sd="0" x="9"/>
        <item sd="0" x="10"/>
        <item sd="0" x="11"/>
        <item sd="0" x="12"/>
        <item sd="0" x="13"/>
      </items>
    </pivotField>
  </pivotFields>
  <rowFields count="2">
    <field x="9"/>
    <field x="0"/>
  </rowFields>
  <rowItems count="79">
    <i>
      <x/>
    </i>
    <i>
      <x v="1"/>
    </i>
    <i r="1">
      <x v="8"/>
    </i>
    <i r="1">
      <x v="9"/>
    </i>
    <i r="1">
      <x v="10"/>
    </i>
    <i r="1">
      <x v="11"/>
    </i>
    <i r="1">
      <x v="12"/>
    </i>
    <i r="1">
      <x v="15"/>
    </i>
    <i r="1">
      <x v="16"/>
    </i>
    <i r="1">
      <x v="17"/>
    </i>
    <i r="1">
      <x v="18"/>
    </i>
    <i r="1">
      <x v="19"/>
    </i>
    <i r="1">
      <x v="22"/>
    </i>
    <i r="1">
      <x v="23"/>
    </i>
    <i r="1">
      <x v="24"/>
    </i>
    <i r="1">
      <x v="25"/>
    </i>
    <i r="1">
      <x v="26"/>
    </i>
    <i r="1">
      <x v="29"/>
    </i>
    <i r="1">
      <x v="30"/>
    </i>
    <i r="1">
      <x v="31"/>
    </i>
    <i>
      <x v="2"/>
    </i>
    <i r="1">
      <x v="32"/>
    </i>
    <i r="1">
      <x v="33"/>
    </i>
    <i r="1">
      <x v="36"/>
    </i>
    <i r="1">
      <x v="37"/>
    </i>
    <i r="1">
      <x v="38"/>
    </i>
    <i r="1">
      <x v="46"/>
    </i>
    <i r="1">
      <x v="47"/>
    </i>
    <i r="1">
      <x v="50"/>
    </i>
    <i r="1">
      <x v="51"/>
    </i>
    <i r="1">
      <x v="52"/>
    </i>
    <i r="1">
      <x v="53"/>
    </i>
    <i r="1">
      <x v="54"/>
    </i>
    <i r="1">
      <x v="57"/>
    </i>
    <i r="1">
      <x v="58"/>
    </i>
    <i r="1">
      <x v="59"/>
    </i>
    <i r="1">
      <x v="60"/>
    </i>
    <i>
      <x v="3"/>
    </i>
    <i r="1">
      <x v="61"/>
    </i>
    <i r="1">
      <x v="64"/>
    </i>
    <i r="1">
      <x v="65"/>
    </i>
    <i r="1">
      <x v="66"/>
    </i>
    <i r="1">
      <x v="67"/>
    </i>
    <i r="1">
      <x v="68"/>
    </i>
    <i r="1">
      <x v="71"/>
    </i>
    <i r="1">
      <x v="72"/>
    </i>
    <i r="1">
      <x v="73"/>
    </i>
    <i r="1">
      <x v="74"/>
    </i>
    <i r="1">
      <x v="75"/>
    </i>
    <i r="1">
      <x v="78"/>
    </i>
    <i r="1">
      <x v="79"/>
    </i>
    <i r="1">
      <x v="80"/>
    </i>
    <i r="1">
      <x v="81"/>
    </i>
    <i r="1">
      <x v="82"/>
    </i>
    <i r="1">
      <x v="85"/>
    </i>
    <i r="1">
      <x v="86"/>
    </i>
    <i r="1">
      <x v="87"/>
    </i>
    <i r="1">
      <x v="88"/>
    </i>
    <i r="1">
      <x v="89"/>
    </i>
    <i>
      <x v="4"/>
    </i>
    <i r="1">
      <x v="92"/>
    </i>
    <i r="1">
      <x v="93"/>
    </i>
    <i r="1">
      <x v="94"/>
    </i>
    <i r="1">
      <x v="95"/>
    </i>
    <i r="1">
      <x v="96"/>
    </i>
    <i r="1">
      <x v="99"/>
    </i>
    <i r="1">
      <x v="100"/>
    </i>
    <i r="1">
      <x v="101"/>
    </i>
    <i r="1">
      <x v="102"/>
    </i>
    <i r="1">
      <x v="103"/>
    </i>
    <i r="1">
      <x v="106"/>
    </i>
    <i r="1">
      <x v="107"/>
    </i>
    <i r="1">
      <x v="108"/>
    </i>
    <i r="1">
      <x v="110"/>
    </i>
    <i r="1">
      <x v="113"/>
    </i>
    <i r="1">
      <x v="114"/>
    </i>
    <i r="1">
      <x v="115"/>
    </i>
    <i r="1">
      <x v="116"/>
    </i>
    <i t="grand">
      <x/>
    </i>
  </rowItems>
  <colFields count="1">
    <field x="-2"/>
  </colFields>
  <colItems count="2">
    <i>
      <x/>
    </i>
    <i i="1">
      <x v="1"/>
    </i>
  </colItems>
  <dataFields count="2">
    <dataField name="Sum of LSSL VN-INDEX" fld="5" baseField="9" baseItem="0"/>
    <dataField name="Sum of LSSL DM" fld="6" baseField="9" baseItem="0"/>
  </dataFields>
  <formats count="24">
    <format dxfId="72">
      <pivotArea collapsedLevelsAreSubtotals="1" fieldPosition="0">
        <references count="2">
          <reference field="0" count="18">
            <x v="8"/>
            <x v="9"/>
            <x v="10"/>
            <x v="11"/>
            <x v="12"/>
            <x v="15"/>
            <x v="16"/>
            <x v="17"/>
            <x v="18"/>
            <x v="19"/>
            <x v="22"/>
            <x v="23"/>
            <x v="24"/>
            <x v="25"/>
            <x v="26"/>
            <x v="29"/>
            <x v="30"/>
            <x v="31"/>
          </reference>
          <reference field="9" count="1" selected="0">
            <x v="1"/>
          </reference>
        </references>
      </pivotArea>
    </format>
    <format dxfId="71">
      <pivotArea collapsedLevelsAreSubtotals="1" fieldPosition="0">
        <references count="1">
          <reference field="9" count="1">
            <x v="2"/>
          </reference>
        </references>
      </pivotArea>
    </format>
    <format dxfId="70">
      <pivotArea collapsedLevelsAreSubtotals="1" fieldPosition="0">
        <references count="2">
          <reference field="0" count="16">
            <x v="32"/>
            <x v="33"/>
            <x v="36"/>
            <x v="37"/>
            <x v="38"/>
            <x v="46"/>
            <x v="47"/>
            <x v="50"/>
            <x v="51"/>
            <x v="52"/>
            <x v="53"/>
            <x v="54"/>
            <x v="57"/>
            <x v="58"/>
            <x v="59"/>
            <x v="60"/>
          </reference>
          <reference field="9" count="1" selected="0">
            <x v="2"/>
          </reference>
        </references>
      </pivotArea>
    </format>
    <format dxfId="69">
      <pivotArea collapsedLevelsAreSubtotals="1" fieldPosition="0">
        <references count="1">
          <reference field="9" count="1">
            <x v="3"/>
          </reference>
        </references>
      </pivotArea>
    </format>
    <format dxfId="68">
      <pivotArea collapsedLevelsAreSubtotals="1" fieldPosition="0">
        <references count="2">
          <reference field="0" count="21">
            <x v="61"/>
            <x v="64"/>
            <x v="65"/>
            <x v="66"/>
            <x v="67"/>
            <x v="68"/>
            <x v="71"/>
            <x v="72"/>
            <x v="73"/>
            <x v="74"/>
            <x v="75"/>
            <x v="78"/>
            <x v="79"/>
            <x v="80"/>
            <x v="81"/>
            <x v="82"/>
            <x v="85"/>
            <x v="86"/>
            <x v="87"/>
            <x v="88"/>
            <x v="89"/>
          </reference>
          <reference field="9" count="1" selected="0">
            <x v="3"/>
          </reference>
        </references>
      </pivotArea>
    </format>
    <format dxfId="67">
      <pivotArea collapsedLevelsAreSubtotals="1" fieldPosition="0">
        <references count="1">
          <reference field="9" count="1">
            <x v="4"/>
          </reference>
        </references>
      </pivotArea>
    </format>
    <format dxfId="66">
      <pivotArea collapsedLevelsAreSubtotals="1" fieldPosition="0">
        <references count="2">
          <reference field="0" count="18">
            <x v="92"/>
            <x v="93"/>
            <x v="94"/>
            <x v="95"/>
            <x v="96"/>
            <x v="99"/>
            <x v="100"/>
            <x v="101"/>
            <x v="102"/>
            <x v="103"/>
            <x v="106"/>
            <x v="107"/>
            <x v="108"/>
            <x v="110"/>
            <x v="113"/>
            <x v="114"/>
            <x v="115"/>
            <x v="116"/>
          </reference>
          <reference field="9" count="1" selected="0">
            <x v="4"/>
          </reference>
        </references>
      </pivotArea>
    </format>
    <format dxfId="65">
      <pivotArea grandRow="1" outline="0" collapsedLevelsAreSubtotals="1" fieldPosition="0"/>
    </format>
    <format dxfId="64">
      <pivotArea collapsedLevelsAreSubtotals="1" fieldPosition="0">
        <references count="2">
          <reference field="0" count="18">
            <x v="8"/>
            <x v="9"/>
            <x v="10"/>
            <x v="11"/>
            <x v="12"/>
            <x v="15"/>
            <x v="16"/>
            <x v="17"/>
            <x v="18"/>
            <x v="19"/>
            <x v="22"/>
            <x v="23"/>
            <x v="24"/>
            <x v="25"/>
            <x v="26"/>
            <x v="29"/>
            <x v="30"/>
            <x v="31"/>
          </reference>
          <reference field="9" count="1" selected="0">
            <x v="1"/>
          </reference>
        </references>
      </pivotArea>
    </format>
    <format dxfId="63">
      <pivotArea collapsedLevelsAreSubtotals="1" fieldPosition="0">
        <references count="1">
          <reference field="9" count="1">
            <x v="2"/>
          </reference>
        </references>
      </pivotArea>
    </format>
    <format dxfId="62">
      <pivotArea collapsedLevelsAreSubtotals="1" fieldPosition="0">
        <references count="2">
          <reference field="0" count="16">
            <x v="32"/>
            <x v="33"/>
            <x v="36"/>
            <x v="37"/>
            <x v="38"/>
            <x v="46"/>
            <x v="47"/>
            <x v="50"/>
            <x v="51"/>
            <x v="52"/>
            <x v="53"/>
            <x v="54"/>
            <x v="57"/>
            <x v="58"/>
            <x v="59"/>
            <x v="60"/>
          </reference>
          <reference field="9" count="1" selected="0">
            <x v="2"/>
          </reference>
        </references>
      </pivotArea>
    </format>
    <format dxfId="61">
      <pivotArea collapsedLevelsAreSubtotals="1" fieldPosition="0">
        <references count="1">
          <reference field="9" count="1">
            <x v="3"/>
          </reference>
        </references>
      </pivotArea>
    </format>
    <format dxfId="60">
      <pivotArea collapsedLevelsAreSubtotals="1" fieldPosition="0">
        <references count="2">
          <reference field="0" count="21">
            <x v="61"/>
            <x v="64"/>
            <x v="65"/>
            <x v="66"/>
            <x v="67"/>
            <x v="68"/>
            <x v="71"/>
            <x v="72"/>
            <x v="73"/>
            <x v="74"/>
            <x v="75"/>
            <x v="78"/>
            <x v="79"/>
            <x v="80"/>
            <x v="81"/>
            <x v="82"/>
            <x v="85"/>
            <x v="86"/>
            <x v="87"/>
            <x v="88"/>
            <x v="89"/>
          </reference>
          <reference field="9" count="1" selected="0">
            <x v="3"/>
          </reference>
        </references>
      </pivotArea>
    </format>
    <format dxfId="59">
      <pivotArea collapsedLevelsAreSubtotals="1" fieldPosition="0">
        <references count="1">
          <reference field="9" count="1">
            <x v="4"/>
          </reference>
        </references>
      </pivotArea>
    </format>
    <format dxfId="58">
      <pivotArea collapsedLevelsAreSubtotals="1" fieldPosition="0">
        <references count="2">
          <reference field="0" count="18">
            <x v="92"/>
            <x v="93"/>
            <x v="94"/>
            <x v="95"/>
            <x v="96"/>
            <x v="99"/>
            <x v="100"/>
            <x v="101"/>
            <x v="102"/>
            <x v="103"/>
            <x v="106"/>
            <x v="107"/>
            <x v="108"/>
            <x v="110"/>
            <x v="113"/>
            <x v="114"/>
            <x v="115"/>
            <x v="116"/>
          </reference>
          <reference field="9" count="1" selected="0">
            <x v="4"/>
          </reference>
        </references>
      </pivotArea>
    </format>
    <format dxfId="57">
      <pivotArea grandRow="1" outline="0" collapsedLevelsAreSubtotals="1" fieldPosition="0"/>
    </format>
    <format dxfId="56">
      <pivotArea collapsedLevelsAreSubtotals="1" fieldPosition="0">
        <references count="2">
          <reference field="0" count="18">
            <x v="8"/>
            <x v="9"/>
            <x v="10"/>
            <x v="11"/>
            <x v="12"/>
            <x v="15"/>
            <x v="16"/>
            <x v="17"/>
            <x v="18"/>
            <x v="19"/>
            <x v="22"/>
            <x v="23"/>
            <x v="24"/>
            <x v="25"/>
            <x v="26"/>
            <x v="29"/>
            <x v="30"/>
            <x v="31"/>
          </reference>
          <reference field="9" count="1" selected="0">
            <x v="1"/>
          </reference>
        </references>
      </pivotArea>
    </format>
    <format dxfId="55">
      <pivotArea collapsedLevelsAreSubtotals="1" fieldPosition="0">
        <references count="1">
          <reference field="9" count="1">
            <x v="2"/>
          </reference>
        </references>
      </pivotArea>
    </format>
    <format dxfId="54">
      <pivotArea collapsedLevelsAreSubtotals="1" fieldPosition="0">
        <references count="2">
          <reference field="0" count="16">
            <x v="32"/>
            <x v="33"/>
            <x v="36"/>
            <x v="37"/>
            <x v="38"/>
            <x v="46"/>
            <x v="47"/>
            <x v="50"/>
            <x v="51"/>
            <x v="52"/>
            <x v="53"/>
            <x v="54"/>
            <x v="57"/>
            <x v="58"/>
            <x v="59"/>
            <x v="60"/>
          </reference>
          <reference field="9" count="1" selected="0">
            <x v="2"/>
          </reference>
        </references>
      </pivotArea>
    </format>
    <format dxfId="53">
      <pivotArea collapsedLevelsAreSubtotals="1" fieldPosition="0">
        <references count="1">
          <reference field="9" count="1">
            <x v="3"/>
          </reference>
        </references>
      </pivotArea>
    </format>
    <format dxfId="52">
      <pivotArea collapsedLevelsAreSubtotals="1" fieldPosition="0">
        <references count="2">
          <reference field="0" count="21">
            <x v="61"/>
            <x v="64"/>
            <x v="65"/>
            <x v="66"/>
            <x v="67"/>
            <x v="68"/>
            <x v="71"/>
            <x v="72"/>
            <x v="73"/>
            <x v="74"/>
            <x v="75"/>
            <x v="78"/>
            <x v="79"/>
            <x v="80"/>
            <x v="81"/>
            <x v="82"/>
            <x v="85"/>
            <x v="86"/>
            <x v="87"/>
            <x v="88"/>
            <x v="89"/>
          </reference>
          <reference field="9" count="1" selected="0">
            <x v="3"/>
          </reference>
        </references>
      </pivotArea>
    </format>
    <format dxfId="51">
      <pivotArea collapsedLevelsAreSubtotals="1" fieldPosition="0">
        <references count="1">
          <reference field="9" count="1">
            <x v="4"/>
          </reference>
        </references>
      </pivotArea>
    </format>
    <format dxfId="50">
      <pivotArea collapsedLevelsAreSubtotals="1" fieldPosition="0">
        <references count="2">
          <reference field="0" count="18">
            <x v="92"/>
            <x v="93"/>
            <x v="94"/>
            <x v="95"/>
            <x v="96"/>
            <x v="99"/>
            <x v="100"/>
            <x v="101"/>
            <x v="102"/>
            <x v="103"/>
            <x v="106"/>
            <x v="107"/>
            <x v="108"/>
            <x v="110"/>
            <x v="113"/>
            <x v="114"/>
            <x v="115"/>
            <x v="116"/>
          </reference>
          <reference field="9" count="1" selected="0">
            <x v="4"/>
          </reference>
        </references>
      </pivotArea>
    </format>
    <format dxfId="49">
      <pivotArea grandRow="1" outline="0" collapsedLevelsAreSubtotals="1" fieldPosition="0"/>
    </format>
  </formats>
  <chartFormats count="4">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1"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
  <location ref="A3:B8" firstHeaderRow="1" firstDataRow="1" firstDataCol="1"/>
  <pivotFields count="1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5">
        <item x="1"/>
        <item x="2"/>
        <item x="0"/>
        <item x="3"/>
        <item t="default"/>
      </items>
    </pivotField>
    <pivotField showAll="0"/>
    <pivotField showAll="0"/>
    <pivotField dataField="1" showAll="0">
      <items count="162">
        <item x="142"/>
        <item x="83"/>
        <item x="120"/>
        <item x="87"/>
        <item x="86"/>
        <item x="143"/>
        <item x="144"/>
        <item x="156"/>
        <item x="150"/>
        <item x="130"/>
        <item x="145"/>
        <item x="124"/>
        <item x="3"/>
        <item x="64"/>
        <item x="37"/>
        <item x="99"/>
        <item x="55"/>
        <item x="126"/>
        <item x="139"/>
        <item x="97"/>
        <item x="127"/>
        <item x="5"/>
        <item x="80"/>
        <item x="35"/>
        <item x="146"/>
        <item x="149"/>
        <item x="4"/>
        <item x="122"/>
        <item x="19"/>
        <item x="154"/>
        <item x="100"/>
        <item x="116"/>
        <item x="62"/>
        <item x="147"/>
        <item x="112"/>
        <item x="101"/>
        <item x="98"/>
        <item x="10"/>
        <item x="42"/>
        <item x="119"/>
        <item x="6"/>
        <item x="158"/>
        <item x="15"/>
        <item x="66"/>
        <item x="61"/>
        <item x="58"/>
        <item x="110"/>
        <item x="93"/>
        <item x="68"/>
        <item x="152"/>
        <item x="84"/>
        <item x="33"/>
        <item x="136"/>
        <item x="1"/>
        <item x="45"/>
        <item x="148"/>
        <item x="31"/>
        <item x="73"/>
        <item x="60"/>
        <item x="41"/>
        <item x="140"/>
        <item x="32"/>
        <item x="13"/>
        <item x="17"/>
        <item x="59"/>
        <item x="125"/>
        <item x="138"/>
        <item x="43"/>
        <item x="34"/>
        <item x="137"/>
        <item x="29"/>
        <item x="118"/>
        <item x="78"/>
        <item x="46"/>
        <item x="65"/>
        <item x="56"/>
        <item x="38"/>
        <item x="134"/>
        <item x="85"/>
        <item x="121"/>
        <item x="12"/>
        <item x="39"/>
        <item x="18"/>
        <item x="113"/>
        <item x="27"/>
        <item x="53"/>
        <item x="63"/>
        <item x="49"/>
        <item x="103"/>
        <item x="8"/>
        <item x="74"/>
        <item x="91"/>
        <item x="108"/>
        <item x="128"/>
        <item x="21"/>
        <item x="57"/>
        <item x="114"/>
        <item x="71"/>
        <item x="160"/>
        <item x="16"/>
        <item x="131"/>
        <item x="77"/>
        <item x="96"/>
        <item x="95"/>
        <item x="89"/>
        <item x="104"/>
        <item x="54"/>
        <item x="72"/>
        <item x="69"/>
        <item x="7"/>
        <item x="44"/>
        <item x="30"/>
        <item x="141"/>
        <item x="11"/>
        <item x="105"/>
        <item x="36"/>
        <item x="51"/>
        <item x="106"/>
        <item x="2"/>
        <item x="88"/>
        <item x="48"/>
        <item x="70"/>
        <item x="135"/>
        <item x="133"/>
        <item x="129"/>
        <item x="111"/>
        <item x="157"/>
        <item x="92"/>
        <item x="75"/>
        <item x="102"/>
        <item x="159"/>
        <item x="132"/>
        <item x="107"/>
        <item x="81"/>
        <item x="117"/>
        <item x="123"/>
        <item x="67"/>
        <item x="94"/>
        <item x="82"/>
        <item x="50"/>
        <item x="47"/>
        <item x="25"/>
        <item x="9"/>
        <item x="151"/>
        <item x="40"/>
        <item x="90"/>
        <item x="76"/>
        <item x="28"/>
        <item x="155"/>
        <item x="14"/>
        <item x="23"/>
        <item x="79"/>
        <item x="20"/>
        <item x="153"/>
        <item x="52"/>
        <item x="22"/>
        <item x="24"/>
        <item x="26"/>
        <item x="109"/>
        <item x="115"/>
        <item x="0"/>
        <item t="default"/>
      </items>
    </pivotField>
    <pivotField showAll="0"/>
    <pivotField showAll="0"/>
    <pivotField showAll="0"/>
    <pivotField showAll="0"/>
    <pivotField showAll="0" defaultSubtotal="0"/>
  </pivotFields>
  <rowFields count="1">
    <field x="1"/>
  </rowFields>
  <rowItems count="5">
    <i>
      <x/>
    </i>
    <i>
      <x v="1"/>
    </i>
    <i>
      <x v="2"/>
    </i>
    <i>
      <x v="3"/>
    </i>
    <i t="grand">
      <x/>
    </i>
  </rowItems>
  <colItems count="1">
    <i/>
  </colItems>
  <dataFields count="1">
    <dataField name="Average of LSSL" fld="4" subtotal="average" baseField="1" baseItem="0"/>
  </dataFields>
  <formats count="4">
    <format dxfId="48">
      <pivotArea collapsedLevelsAreSubtotals="1" fieldPosition="0">
        <references count="1">
          <reference field="1" count="0"/>
        </references>
      </pivotArea>
    </format>
    <format dxfId="47">
      <pivotArea collapsedLevelsAreSubtotals="1" fieldPosition="0">
        <references count="1">
          <reference field="1" count="0"/>
        </references>
      </pivotArea>
    </format>
    <format dxfId="46">
      <pivotArea collapsedLevelsAreSubtotals="1" fieldPosition="0">
        <references count="1">
          <reference field="1" count="0"/>
        </references>
      </pivotArea>
    </format>
    <format dxfId="45">
      <pivotArea collapsedLevelsAreSubtotals="1" fieldPosition="0">
        <references count="1">
          <reference field="1" count="0"/>
        </references>
      </pivotArea>
    </format>
  </formats>
  <chartFormats count="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 count="1" selected="0">
            <x v="2"/>
          </reference>
        </references>
      </pivotArea>
    </chartFormat>
    <chartFormat chart="2" format="4">
      <pivotArea type="data" outline="0" fieldPosition="0">
        <references count="2">
          <reference field="4294967294" count="1" selected="0">
            <x v="0"/>
          </reference>
          <reference field="1" count="1" selected="0">
            <x v="1"/>
          </reference>
        </references>
      </pivotArea>
    </chartFormat>
    <chartFormat chart="2" format="5">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7"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
  <location ref="A3:F84" firstHeaderRow="1" firstDataRow="2" firstDataCol="1"/>
  <pivotFields count="1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Col" showAll="0">
      <items count="5">
        <item x="1"/>
        <item x="2"/>
        <item x="0"/>
        <item x="3"/>
        <item t="default"/>
      </items>
    </pivotField>
    <pivotField showAll="0"/>
    <pivotField showAll="0"/>
    <pivotField dataField="1" showAll="0">
      <items count="162">
        <item x="142"/>
        <item x="83"/>
        <item x="120"/>
        <item x="87"/>
        <item x="86"/>
        <item x="143"/>
        <item x="144"/>
        <item x="156"/>
        <item x="150"/>
        <item x="130"/>
        <item x="145"/>
        <item x="124"/>
        <item x="3"/>
        <item x="64"/>
        <item x="37"/>
        <item x="99"/>
        <item x="55"/>
        <item x="126"/>
        <item x="139"/>
        <item x="97"/>
        <item x="127"/>
        <item x="5"/>
        <item x="80"/>
        <item x="35"/>
        <item x="146"/>
        <item x="149"/>
        <item x="4"/>
        <item x="122"/>
        <item x="19"/>
        <item x="154"/>
        <item x="100"/>
        <item x="116"/>
        <item x="62"/>
        <item x="147"/>
        <item x="112"/>
        <item x="101"/>
        <item x="98"/>
        <item x="10"/>
        <item x="42"/>
        <item x="119"/>
        <item x="6"/>
        <item x="158"/>
        <item x="15"/>
        <item x="66"/>
        <item x="61"/>
        <item x="58"/>
        <item x="110"/>
        <item x="93"/>
        <item x="68"/>
        <item x="152"/>
        <item x="84"/>
        <item x="33"/>
        <item x="136"/>
        <item x="1"/>
        <item x="45"/>
        <item x="148"/>
        <item x="31"/>
        <item x="73"/>
        <item x="60"/>
        <item x="41"/>
        <item x="140"/>
        <item x="32"/>
        <item x="13"/>
        <item x="17"/>
        <item x="59"/>
        <item x="125"/>
        <item x="138"/>
        <item x="43"/>
        <item x="34"/>
        <item x="137"/>
        <item x="29"/>
        <item x="118"/>
        <item x="78"/>
        <item x="46"/>
        <item x="65"/>
        <item x="56"/>
        <item x="38"/>
        <item x="134"/>
        <item x="85"/>
        <item x="121"/>
        <item x="12"/>
        <item x="39"/>
        <item x="18"/>
        <item x="113"/>
        <item x="27"/>
        <item x="53"/>
        <item x="63"/>
        <item x="49"/>
        <item x="103"/>
        <item x="8"/>
        <item x="74"/>
        <item x="91"/>
        <item x="108"/>
        <item x="128"/>
        <item x="21"/>
        <item x="57"/>
        <item x="114"/>
        <item x="71"/>
        <item x="160"/>
        <item x="16"/>
        <item x="131"/>
        <item x="77"/>
        <item x="96"/>
        <item x="95"/>
        <item x="89"/>
        <item x="104"/>
        <item x="54"/>
        <item x="72"/>
        <item x="69"/>
        <item x="7"/>
        <item x="44"/>
        <item x="30"/>
        <item x="141"/>
        <item x="11"/>
        <item x="105"/>
        <item x="36"/>
        <item x="51"/>
        <item x="106"/>
        <item x="2"/>
        <item x="88"/>
        <item x="48"/>
        <item x="70"/>
        <item x="135"/>
        <item x="133"/>
        <item x="129"/>
        <item x="111"/>
        <item x="157"/>
        <item x="92"/>
        <item x="75"/>
        <item x="102"/>
        <item x="159"/>
        <item x="132"/>
        <item x="107"/>
        <item x="81"/>
        <item x="117"/>
        <item x="123"/>
        <item x="67"/>
        <item x="94"/>
        <item x="82"/>
        <item x="50"/>
        <item x="47"/>
        <item x="25"/>
        <item x="9"/>
        <item x="151"/>
        <item x="40"/>
        <item x="90"/>
        <item x="76"/>
        <item x="28"/>
        <item x="155"/>
        <item x="14"/>
        <item x="23"/>
        <item x="79"/>
        <item x="20"/>
        <item x="153"/>
        <item x="52"/>
        <item x="22"/>
        <item x="24"/>
        <item x="26"/>
        <item x="109"/>
        <item x="115"/>
        <item x="0"/>
        <item t="default"/>
      </items>
    </pivotField>
    <pivotField showAll="0"/>
    <pivotField showAll="0"/>
    <pivotField showAll="0"/>
    <pivotField showAll="0"/>
    <pivotField axis="axisRow" showAll="0" defaultSubtotal="0">
      <items count="14">
        <item x="0"/>
        <item x="1"/>
        <item x="2"/>
        <item x="3"/>
        <item x="4"/>
        <item sd="0" x="5"/>
        <item sd="0" x="6"/>
        <item sd="0" x="7"/>
        <item sd="0" x="8"/>
        <item sd="0" x="9"/>
        <item sd="0" x="10"/>
        <item sd="0" x="11"/>
        <item sd="0" x="12"/>
        <item sd="0" x="13"/>
      </items>
    </pivotField>
  </pivotFields>
  <rowFields count="2">
    <field x="9"/>
    <field x="0"/>
  </rowFields>
  <rowItems count="80">
    <i>
      <x/>
    </i>
    <i r="1">
      <x/>
    </i>
    <i>
      <x v="1"/>
    </i>
    <i r="1">
      <x v="8"/>
    </i>
    <i r="1">
      <x v="9"/>
    </i>
    <i r="1">
      <x v="10"/>
    </i>
    <i r="1">
      <x v="11"/>
    </i>
    <i r="1">
      <x v="12"/>
    </i>
    <i r="1">
      <x v="15"/>
    </i>
    <i r="1">
      <x v="16"/>
    </i>
    <i r="1">
      <x v="17"/>
    </i>
    <i r="1">
      <x v="18"/>
    </i>
    <i r="1">
      <x v="19"/>
    </i>
    <i r="1">
      <x v="22"/>
    </i>
    <i r="1">
      <x v="23"/>
    </i>
    <i r="1">
      <x v="24"/>
    </i>
    <i r="1">
      <x v="25"/>
    </i>
    <i r="1">
      <x v="26"/>
    </i>
    <i r="1">
      <x v="29"/>
    </i>
    <i r="1">
      <x v="30"/>
    </i>
    <i r="1">
      <x v="31"/>
    </i>
    <i>
      <x v="2"/>
    </i>
    <i r="1">
      <x v="32"/>
    </i>
    <i r="1">
      <x v="33"/>
    </i>
    <i r="1">
      <x v="36"/>
    </i>
    <i r="1">
      <x v="37"/>
    </i>
    <i r="1">
      <x v="38"/>
    </i>
    <i r="1">
      <x v="46"/>
    </i>
    <i r="1">
      <x v="47"/>
    </i>
    <i r="1">
      <x v="50"/>
    </i>
    <i r="1">
      <x v="51"/>
    </i>
    <i r="1">
      <x v="52"/>
    </i>
    <i r="1">
      <x v="53"/>
    </i>
    <i r="1">
      <x v="54"/>
    </i>
    <i r="1">
      <x v="57"/>
    </i>
    <i r="1">
      <x v="58"/>
    </i>
    <i r="1">
      <x v="59"/>
    </i>
    <i r="1">
      <x v="60"/>
    </i>
    <i>
      <x v="3"/>
    </i>
    <i r="1">
      <x v="61"/>
    </i>
    <i r="1">
      <x v="64"/>
    </i>
    <i r="1">
      <x v="65"/>
    </i>
    <i r="1">
      <x v="66"/>
    </i>
    <i r="1">
      <x v="67"/>
    </i>
    <i r="1">
      <x v="68"/>
    </i>
    <i r="1">
      <x v="71"/>
    </i>
    <i r="1">
      <x v="72"/>
    </i>
    <i r="1">
      <x v="73"/>
    </i>
    <i r="1">
      <x v="74"/>
    </i>
    <i r="1">
      <x v="75"/>
    </i>
    <i r="1">
      <x v="78"/>
    </i>
    <i r="1">
      <x v="79"/>
    </i>
    <i r="1">
      <x v="80"/>
    </i>
    <i r="1">
      <x v="81"/>
    </i>
    <i r="1">
      <x v="82"/>
    </i>
    <i r="1">
      <x v="85"/>
    </i>
    <i r="1">
      <x v="86"/>
    </i>
    <i r="1">
      <x v="87"/>
    </i>
    <i r="1">
      <x v="88"/>
    </i>
    <i r="1">
      <x v="89"/>
    </i>
    <i>
      <x v="4"/>
    </i>
    <i r="1">
      <x v="92"/>
    </i>
    <i r="1">
      <x v="93"/>
    </i>
    <i r="1">
      <x v="94"/>
    </i>
    <i r="1">
      <x v="95"/>
    </i>
    <i r="1">
      <x v="96"/>
    </i>
    <i r="1">
      <x v="99"/>
    </i>
    <i r="1">
      <x v="100"/>
    </i>
    <i r="1">
      <x v="101"/>
    </i>
    <i r="1">
      <x v="102"/>
    </i>
    <i r="1">
      <x v="103"/>
    </i>
    <i r="1">
      <x v="106"/>
    </i>
    <i r="1">
      <x v="107"/>
    </i>
    <i r="1">
      <x v="108"/>
    </i>
    <i r="1">
      <x v="110"/>
    </i>
    <i r="1">
      <x v="113"/>
    </i>
    <i r="1">
      <x v="114"/>
    </i>
    <i r="1">
      <x v="115"/>
    </i>
    <i r="1">
      <x v="116"/>
    </i>
    <i t="grand">
      <x/>
    </i>
  </rowItems>
  <colFields count="1">
    <field x="1"/>
  </colFields>
  <colItems count="5">
    <i>
      <x/>
    </i>
    <i>
      <x v="1"/>
    </i>
    <i>
      <x v="2"/>
    </i>
    <i>
      <x v="3"/>
    </i>
    <i t="grand">
      <x/>
    </i>
  </colItems>
  <dataFields count="1">
    <dataField name="Sum of LSSL" fld="4" baseField="9" baseItem="1"/>
  </dataFields>
  <formats count="24">
    <format dxfId="44">
      <pivotArea collapsedLevelsAreSubtotals="1" fieldPosition="0">
        <references count="2">
          <reference field="0" count="18">
            <x v="8"/>
            <x v="9"/>
            <x v="10"/>
            <x v="11"/>
            <x v="12"/>
            <x v="15"/>
            <x v="16"/>
            <x v="17"/>
            <x v="18"/>
            <x v="19"/>
            <x v="22"/>
            <x v="23"/>
            <x v="24"/>
            <x v="25"/>
            <x v="26"/>
            <x v="29"/>
            <x v="30"/>
            <x v="31"/>
          </reference>
          <reference field="9" count="1" selected="0">
            <x v="1"/>
          </reference>
        </references>
      </pivotArea>
    </format>
    <format dxfId="43">
      <pivotArea collapsedLevelsAreSubtotals="1" fieldPosition="0">
        <references count="1">
          <reference field="9" count="1">
            <x v="2"/>
          </reference>
        </references>
      </pivotArea>
    </format>
    <format dxfId="42">
      <pivotArea collapsedLevelsAreSubtotals="1" fieldPosition="0">
        <references count="2">
          <reference field="0" count="16">
            <x v="32"/>
            <x v="33"/>
            <x v="36"/>
            <x v="37"/>
            <x v="38"/>
            <x v="46"/>
            <x v="47"/>
            <x v="50"/>
            <x v="51"/>
            <x v="52"/>
            <x v="53"/>
            <x v="54"/>
            <x v="57"/>
            <x v="58"/>
            <x v="59"/>
            <x v="60"/>
          </reference>
          <reference field="9" count="1" selected="0">
            <x v="2"/>
          </reference>
        </references>
      </pivotArea>
    </format>
    <format dxfId="41">
      <pivotArea collapsedLevelsAreSubtotals="1" fieldPosition="0">
        <references count="1">
          <reference field="9" count="1">
            <x v="3"/>
          </reference>
        </references>
      </pivotArea>
    </format>
    <format dxfId="40">
      <pivotArea collapsedLevelsAreSubtotals="1" fieldPosition="0">
        <references count="2">
          <reference field="0" count="21">
            <x v="61"/>
            <x v="64"/>
            <x v="65"/>
            <x v="66"/>
            <x v="67"/>
            <x v="68"/>
            <x v="71"/>
            <x v="72"/>
            <x v="73"/>
            <x v="74"/>
            <x v="75"/>
            <x v="78"/>
            <x v="79"/>
            <x v="80"/>
            <x v="81"/>
            <x v="82"/>
            <x v="85"/>
            <x v="86"/>
            <x v="87"/>
            <x v="88"/>
            <x v="89"/>
          </reference>
          <reference field="9" count="1" selected="0">
            <x v="3"/>
          </reference>
        </references>
      </pivotArea>
    </format>
    <format dxfId="39">
      <pivotArea collapsedLevelsAreSubtotals="1" fieldPosition="0">
        <references count="1">
          <reference field="9" count="1">
            <x v="4"/>
          </reference>
        </references>
      </pivotArea>
    </format>
    <format dxfId="38">
      <pivotArea collapsedLevelsAreSubtotals="1" fieldPosition="0">
        <references count="2">
          <reference field="0" count="18">
            <x v="92"/>
            <x v="93"/>
            <x v="94"/>
            <x v="95"/>
            <x v="96"/>
            <x v="99"/>
            <x v="100"/>
            <x v="101"/>
            <x v="102"/>
            <x v="103"/>
            <x v="106"/>
            <x v="107"/>
            <x v="108"/>
            <x v="110"/>
            <x v="113"/>
            <x v="114"/>
            <x v="115"/>
            <x v="116"/>
          </reference>
          <reference field="9" count="1" selected="0">
            <x v="4"/>
          </reference>
        </references>
      </pivotArea>
    </format>
    <format dxfId="37">
      <pivotArea grandRow="1" outline="0" collapsedLevelsAreSubtotals="1" fieldPosition="0"/>
    </format>
    <format dxfId="36">
      <pivotArea collapsedLevelsAreSubtotals="1" fieldPosition="0">
        <references count="2">
          <reference field="0" count="18">
            <x v="8"/>
            <x v="9"/>
            <x v="10"/>
            <x v="11"/>
            <x v="12"/>
            <x v="15"/>
            <x v="16"/>
            <x v="17"/>
            <x v="18"/>
            <x v="19"/>
            <x v="22"/>
            <x v="23"/>
            <x v="24"/>
            <x v="25"/>
            <x v="26"/>
            <x v="29"/>
            <x v="30"/>
            <x v="31"/>
          </reference>
          <reference field="9" count="1" selected="0">
            <x v="1"/>
          </reference>
        </references>
      </pivotArea>
    </format>
    <format dxfId="35">
      <pivotArea collapsedLevelsAreSubtotals="1" fieldPosition="0">
        <references count="1">
          <reference field="9" count="1">
            <x v="2"/>
          </reference>
        </references>
      </pivotArea>
    </format>
    <format dxfId="34">
      <pivotArea collapsedLevelsAreSubtotals="1" fieldPosition="0">
        <references count="2">
          <reference field="0" count="16">
            <x v="32"/>
            <x v="33"/>
            <x v="36"/>
            <x v="37"/>
            <x v="38"/>
            <x v="46"/>
            <x v="47"/>
            <x v="50"/>
            <x v="51"/>
            <x v="52"/>
            <x v="53"/>
            <x v="54"/>
            <x v="57"/>
            <x v="58"/>
            <x v="59"/>
            <x v="60"/>
          </reference>
          <reference field="9" count="1" selected="0">
            <x v="2"/>
          </reference>
        </references>
      </pivotArea>
    </format>
    <format dxfId="33">
      <pivotArea collapsedLevelsAreSubtotals="1" fieldPosition="0">
        <references count="1">
          <reference field="9" count="1">
            <x v="3"/>
          </reference>
        </references>
      </pivotArea>
    </format>
    <format dxfId="32">
      <pivotArea collapsedLevelsAreSubtotals="1" fieldPosition="0">
        <references count="2">
          <reference field="0" count="21">
            <x v="61"/>
            <x v="64"/>
            <x v="65"/>
            <x v="66"/>
            <x v="67"/>
            <x v="68"/>
            <x v="71"/>
            <x v="72"/>
            <x v="73"/>
            <x v="74"/>
            <x v="75"/>
            <x v="78"/>
            <x v="79"/>
            <x v="80"/>
            <x v="81"/>
            <x v="82"/>
            <x v="85"/>
            <x v="86"/>
            <x v="87"/>
            <x v="88"/>
            <x v="89"/>
          </reference>
          <reference field="9" count="1" selected="0">
            <x v="3"/>
          </reference>
        </references>
      </pivotArea>
    </format>
    <format dxfId="31">
      <pivotArea collapsedLevelsAreSubtotals="1" fieldPosition="0">
        <references count="1">
          <reference field="9" count="1">
            <x v="4"/>
          </reference>
        </references>
      </pivotArea>
    </format>
    <format dxfId="30">
      <pivotArea collapsedLevelsAreSubtotals="1" fieldPosition="0">
        <references count="2">
          <reference field="0" count="18">
            <x v="92"/>
            <x v="93"/>
            <x v="94"/>
            <x v="95"/>
            <x v="96"/>
            <x v="99"/>
            <x v="100"/>
            <x v="101"/>
            <x v="102"/>
            <x v="103"/>
            <x v="106"/>
            <x v="107"/>
            <x v="108"/>
            <x v="110"/>
            <x v="113"/>
            <x v="114"/>
            <x v="115"/>
            <x v="116"/>
          </reference>
          <reference field="9" count="1" selected="0">
            <x v="4"/>
          </reference>
        </references>
      </pivotArea>
    </format>
    <format dxfId="29">
      <pivotArea grandRow="1" outline="0" collapsedLevelsAreSubtotals="1" fieldPosition="0"/>
    </format>
    <format dxfId="28">
      <pivotArea collapsedLevelsAreSubtotals="1" fieldPosition="0">
        <references count="2">
          <reference field="0" count="18">
            <x v="8"/>
            <x v="9"/>
            <x v="10"/>
            <x v="11"/>
            <x v="12"/>
            <x v="15"/>
            <x v="16"/>
            <x v="17"/>
            <x v="18"/>
            <x v="19"/>
            <x v="22"/>
            <x v="23"/>
            <x v="24"/>
            <x v="25"/>
            <x v="26"/>
            <x v="29"/>
            <x v="30"/>
            <x v="31"/>
          </reference>
          <reference field="9" count="1" selected="0">
            <x v="1"/>
          </reference>
        </references>
      </pivotArea>
    </format>
    <format dxfId="27">
      <pivotArea collapsedLevelsAreSubtotals="1" fieldPosition="0">
        <references count="1">
          <reference field="9" count="1">
            <x v="2"/>
          </reference>
        </references>
      </pivotArea>
    </format>
    <format dxfId="26">
      <pivotArea collapsedLevelsAreSubtotals="1" fieldPosition="0">
        <references count="2">
          <reference field="0" count="16">
            <x v="32"/>
            <x v="33"/>
            <x v="36"/>
            <x v="37"/>
            <x v="38"/>
            <x v="46"/>
            <x v="47"/>
            <x v="50"/>
            <x v="51"/>
            <x v="52"/>
            <x v="53"/>
            <x v="54"/>
            <x v="57"/>
            <x v="58"/>
            <x v="59"/>
            <x v="60"/>
          </reference>
          <reference field="9" count="1" selected="0">
            <x v="2"/>
          </reference>
        </references>
      </pivotArea>
    </format>
    <format dxfId="25">
      <pivotArea collapsedLevelsAreSubtotals="1" fieldPosition="0">
        <references count="1">
          <reference field="9" count="1">
            <x v="3"/>
          </reference>
        </references>
      </pivotArea>
    </format>
    <format dxfId="24">
      <pivotArea collapsedLevelsAreSubtotals="1" fieldPosition="0">
        <references count="2">
          <reference field="0" count="21">
            <x v="61"/>
            <x v="64"/>
            <x v="65"/>
            <x v="66"/>
            <x v="67"/>
            <x v="68"/>
            <x v="71"/>
            <x v="72"/>
            <x v="73"/>
            <x v="74"/>
            <x v="75"/>
            <x v="78"/>
            <x v="79"/>
            <x v="80"/>
            <x v="81"/>
            <x v="82"/>
            <x v="85"/>
            <x v="86"/>
            <x v="87"/>
            <x v="88"/>
            <x v="89"/>
          </reference>
          <reference field="9" count="1" selected="0">
            <x v="3"/>
          </reference>
        </references>
      </pivotArea>
    </format>
    <format dxfId="23">
      <pivotArea collapsedLevelsAreSubtotals="1" fieldPosition="0">
        <references count="1">
          <reference field="9" count="1">
            <x v="4"/>
          </reference>
        </references>
      </pivotArea>
    </format>
    <format dxfId="22">
      <pivotArea collapsedLevelsAreSubtotals="1" fieldPosition="0">
        <references count="2">
          <reference field="0" count="18">
            <x v="92"/>
            <x v="93"/>
            <x v="94"/>
            <x v="95"/>
            <x v="96"/>
            <x v="99"/>
            <x v="100"/>
            <x v="101"/>
            <x v="102"/>
            <x v="103"/>
            <x v="106"/>
            <x v="107"/>
            <x v="108"/>
            <x v="110"/>
            <x v="113"/>
            <x v="114"/>
            <x v="115"/>
            <x v="116"/>
          </reference>
          <reference field="9" count="1" selected="0">
            <x v="4"/>
          </reference>
        </references>
      </pivotArea>
    </format>
    <format dxfId="21">
      <pivotArea grandRow="1" outline="0" collapsedLevelsAreSubtotals="1" fieldPosition="0"/>
    </format>
  </formats>
  <chartFormats count="11">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 chart="2"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1" count="1" selected="0">
            <x v="3"/>
          </reference>
        </references>
      </pivotArea>
    </chartFormat>
    <chartFormat chart="2" format="10" series="1">
      <pivotArea type="data" outline="0" fieldPosition="0">
        <references count="2">
          <reference field="4294967294" count="1" selected="0">
            <x v="0"/>
          </reference>
          <reference field="1" count="1" selected="0">
            <x v="3"/>
          </reference>
        </references>
      </pivotArea>
    </chartFormat>
    <chartFormat chart="2" format="11">
      <pivotArea type="data" outline="0" fieldPosition="0">
        <references count="4">
          <reference field="4294967294" count="1" selected="0">
            <x v="0"/>
          </reference>
          <reference field="0" count="1" selected="0">
            <x v="88"/>
          </reference>
          <reference field="1" count="1" selected="0">
            <x v="1"/>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9"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9">
  <location ref="A3:B82" firstHeaderRow="1" firstDataRow="1" firstDataCol="1"/>
  <pivotFields count="1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1"/>
        <item x="2"/>
        <item x="0"/>
        <item x="3"/>
        <item t="default"/>
      </items>
    </pivotField>
    <pivotField showAll="0"/>
    <pivotField showAll="0"/>
    <pivotField showAll="0"/>
    <pivotField showAll="0"/>
    <pivotField showAll="0"/>
    <pivotField dataField="1" showAll="0">
      <items count="121">
        <item x="76"/>
        <item x="7"/>
        <item x="10"/>
        <item x="1"/>
        <item x="13"/>
        <item x="4"/>
        <item x="20"/>
        <item x="22"/>
        <item x="18"/>
        <item x="15"/>
        <item x="74"/>
        <item x="24"/>
        <item x="60"/>
        <item x="45"/>
        <item x="42"/>
        <item x="34"/>
        <item x="40"/>
        <item x="32"/>
        <item x="53"/>
        <item x="37"/>
        <item x="30"/>
        <item x="26"/>
        <item x="28"/>
        <item x="72"/>
        <item x="70"/>
        <item x="115"/>
        <item x="66"/>
        <item x="8"/>
        <item x="114"/>
        <item x="5"/>
        <item x="68"/>
        <item x="113"/>
        <item x="16"/>
        <item x="116"/>
        <item x="11"/>
        <item x="2"/>
        <item x="111"/>
        <item x="43"/>
        <item x="58"/>
        <item x="117"/>
        <item x="56"/>
        <item x="75"/>
        <item x="46"/>
        <item x="118"/>
        <item x="51"/>
        <item x="103"/>
        <item x="86"/>
        <item x="110"/>
        <item x="78"/>
        <item x="108"/>
        <item x="84"/>
        <item x="106"/>
        <item x="104"/>
        <item x="87"/>
        <item x="80"/>
        <item x="101"/>
        <item x="89"/>
        <item x="82"/>
        <item x="100"/>
        <item x="90"/>
        <item x="99"/>
        <item x="97"/>
        <item x="95"/>
        <item x="92"/>
        <item x="93"/>
        <item x="91"/>
        <item x="14"/>
        <item x="12"/>
        <item x="6"/>
        <item x="17"/>
        <item x="19"/>
        <item x="9"/>
        <item x="3"/>
        <item x="0"/>
        <item x="21"/>
        <item x="23"/>
        <item x="25"/>
        <item x="36"/>
        <item x="38"/>
        <item x="44"/>
        <item x="41"/>
        <item x="35"/>
        <item x="47"/>
        <item x="27"/>
        <item x="39"/>
        <item x="33"/>
        <item x="48"/>
        <item x="31"/>
        <item x="29"/>
        <item x="59"/>
        <item x="57"/>
        <item x="62"/>
        <item x="73"/>
        <item x="61"/>
        <item x="52"/>
        <item x="55"/>
        <item x="54"/>
        <item x="63"/>
        <item x="67"/>
        <item x="49"/>
        <item x="50"/>
        <item x="71"/>
        <item x="65"/>
        <item x="64"/>
        <item x="69"/>
        <item x="77"/>
        <item x="79"/>
        <item x="85"/>
        <item x="88"/>
        <item x="81"/>
        <item x="83"/>
        <item x="112"/>
        <item x="98"/>
        <item x="109"/>
        <item x="102"/>
        <item x="94"/>
        <item x="107"/>
        <item x="105"/>
        <item x="96"/>
        <item x="119"/>
        <item t="default"/>
      </items>
    </pivotField>
    <pivotField showAll="0"/>
    <pivotField axis="axisRow" showAll="0" defaultSubtotal="0">
      <items count="14">
        <item sd="0" x="0"/>
        <item x="1"/>
        <item x="2"/>
        <item x="3"/>
        <item x="4"/>
        <item sd="0" x="5"/>
        <item sd="0" x="6"/>
        <item sd="0" x="7"/>
        <item sd="0" x="8"/>
        <item sd="0" x="9"/>
        <item sd="0" x="10"/>
        <item sd="0" x="11"/>
        <item sd="0" x="12"/>
        <item sd="0" x="13"/>
      </items>
    </pivotField>
  </pivotFields>
  <rowFields count="2">
    <field x="9"/>
    <field x="0"/>
  </rowFields>
  <rowItems count="79">
    <i>
      <x/>
    </i>
    <i>
      <x v="1"/>
    </i>
    <i r="1">
      <x v="8"/>
    </i>
    <i r="1">
      <x v="9"/>
    </i>
    <i r="1">
      <x v="10"/>
    </i>
    <i r="1">
      <x v="11"/>
    </i>
    <i r="1">
      <x v="12"/>
    </i>
    <i r="1">
      <x v="15"/>
    </i>
    <i r="1">
      <x v="16"/>
    </i>
    <i r="1">
      <x v="17"/>
    </i>
    <i r="1">
      <x v="18"/>
    </i>
    <i r="1">
      <x v="19"/>
    </i>
    <i r="1">
      <x v="22"/>
    </i>
    <i r="1">
      <x v="23"/>
    </i>
    <i r="1">
      <x v="24"/>
    </i>
    <i r="1">
      <x v="25"/>
    </i>
    <i r="1">
      <x v="26"/>
    </i>
    <i r="1">
      <x v="29"/>
    </i>
    <i r="1">
      <x v="30"/>
    </i>
    <i r="1">
      <x v="31"/>
    </i>
    <i>
      <x v="2"/>
    </i>
    <i r="1">
      <x v="32"/>
    </i>
    <i r="1">
      <x v="33"/>
    </i>
    <i r="1">
      <x v="36"/>
    </i>
    <i r="1">
      <x v="37"/>
    </i>
    <i r="1">
      <x v="38"/>
    </i>
    <i r="1">
      <x v="46"/>
    </i>
    <i r="1">
      <x v="47"/>
    </i>
    <i r="1">
      <x v="50"/>
    </i>
    <i r="1">
      <x v="51"/>
    </i>
    <i r="1">
      <x v="52"/>
    </i>
    <i r="1">
      <x v="53"/>
    </i>
    <i r="1">
      <x v="54"/>
    </i>
    <i r="1">
      <x v="57"/>
    </i>
    <i r="1">
      <x v="58"/>
    </i>
    <i r="1">
      <x v="59"/>
    </i>
    <i r="1">
      <x v="60"/>
    </i>
    <i>
      <x v="3"/>
    </i>
    <i r="1">
      <x v="61"/>
    </i>
    <i r="1">
      <x v="64"/>
    </i>
    <i r="1">
      <x v="65"/>
    </i>
    <i r="1">
      <x v="66"/>
    </i>
    <i r="1">
      <x v="67"/>
    </i>
    <i r="1">
      <x v="68"/>
    </i>
    <i r="1">
      <x v="71"/>
    </i>
    <i r="1">
      <x v="72"/>
    </i>
    <i r="1">
      <x v="73"/>
    </i>
    <i r="1">
      <x v="74"/>
    </i>
    <i r="1">
      <x v="75"/>
    </i>
    <i r="1">
      <x v="78"/>
    </i>
    <i r="1">
      <x v="79"/>
    </i>
    <i r="1">
      <x v="80"/>
    </i>
    <i r="1">
      <x v="81"/>
    </i>
    <i r="1">
      <x v="82"/>
    </i>
    <i r="1">
      <x v="85"/>
    </i>
    <i r="1">
      <x v="86"/>
    </i>
    <i r="1">
      <x v="87"/>
    </i>
    <i r="1">
      <x v="88"/>
    </i>
    <i r="1">
      <x v="89"/>
    </i>
    <i>
      <x v="4"/>
    </i>
    <i r="1">
      <x v="92"/>
    </i>
    <i r="1">
      <x v="93"/>
    </i>
    <i r="1">
      <x v="94"/>
    </i>
    <i r="1">
      <x v="95"/>
    </i>
    <i r="1">
      <x v="96"/>
    </i>
    <i r="1">
      <x v="99"/>
    </i>
    <i r="1">
      <x v="100"/>
    </i>
    <i r="1">
      <x v="101"/>
    </i>
    <i r="1">
      <x v="102"/>
    </i>
    <i r="1">
      <x v="103"/>
    </i>
    <i r="1">
      <x v="106"/>
    </i>
    <i r="1">
      <x v="107"/>
    </i>
    <i r="1">
      <x v="108"/>
    </i>
    <i r="1">
      <x v="110"/>
    </i>
    <i r="1">
      <x v="113"/>
    </i>
    <i r="1">
      <x v="114"/>
    </i>
    <i r="1">
      <x v="115"/>
    </i>
    <i r="1">
      <x v="116"/>
    </i>
    <i t="grand">
      <x/>
    </i>
  </rowItems>
  <colItems count="1">
    <i/>
  </colItems>
  <dataFields count="1">
    <dataField name="Sum of Tổng Tài Sản" fld="7" baseField="0" baseItem="8"/>
  </dataFields>
  <formats count="16">
    <format dxfId="20">
      <pivotArea collapsedLevelsAreSubtotals="1" fieldPosition="0">
        <references count="2">
          <reference field="0" count="18">
            <x v="8"/>
            <x v="9"/>
            <x v="10"/>
            <x v="11"/>
            <x v="12"/>
            <x v="15"/>
            <x v="16"/>
            <x v="17"/>
            <x v="18"/>
            <x v="19"/>
            <x v="22"/>
            <x v="23"/>
            <x v="24"/>
            <x v="25"/>
            <x v="26"/>
            <x v="29"/>
            <x v="30"/>
            <x v="31"/>
          </reference>
          <reference field="9" count="1" selected="0">
            <x v="1"/>
          </reference>
        </references>
      </pivotArea>
    </format>
    <format dxfId="19">
      <pivotArea collapsedLevelsAreSubtotals="1" fieldPosition="0">
        <references count="1">
          <reference field="9" count="1">
            <x v="2"/>
          </reference>
        </references>
      </pivotArea>
    </format>
    <format dxfId="18">
      <pivotArea collapsedLevelsAreSubtotals="1" fieldPosition="0">
        <references count="2">
          <reference field="0" count="16">
            <x v="32"/>
            <x v="33"/>
            <x v="36"/>
            <x v="37"/>
            <x v="38"/>
            <x v="46"/>
            <x v="47"/>
            <x v="50"/>
            <x v="51"/>
            <x v="52"/>
            <x v="53"/>
            <x v="54"/>
            <x v="57"/>
            <x v="58"/>
            <x v="59"/>
            <x v="60"/>
          </reference>
          <reference field="9" count="1" selected="0">
            <x v="2"/>
          </reference>
        </references>
      </pivotArea>
    </format>
    <format dxfId="17">
      <pivotArea collapsedLevelsAreSubtotals="1" fieldPosition="0">
        <references count="1">
          <reference field="9" count="1">
            <x v="3"/>
          </reference>
        </references>
      </pivotArea>
    </format>
    <format dxfId="16">
      <pivotArea collapsedLevelsAreSubtotals="1" fieldPosition="0">
        <references count="2">
          <reference field="0" count="21">
            <x v="61"/>
            <x v="64"/>
            <x v="65"/>
            <x v="66"/>
            <x v="67"/>
            <x v="68"/>
            <x v="71"/>
            <x v="72"/>
            <x v="73"/>
            <x v="74"/>
            <x v="75"/>
            <x v="78"/>
            <x v="79"/>
            <x v="80"/>
            <x v="81"/>
            <x v="82"/>
            <x v="85"/>
            <x v="86"/>
            <x v="87"/>
            <x v="88"/>
            <x v="89"/>
          </reference>
          <reference field="9" count="1" selected="0">
            <x v="3"/>
          </reference>
        </references>
      </pivotArea>
    </format>
    <format dxfId="15">
      <pivotArea collapsedLevelsAreSubtotals="1" fieldPosition="0">
        <references count="1">
          <reference field="9" count="1">
            <x v="4"/>
          </reference>
        </references>
      </pivotArea>
    </format>
    <format dxfId="14">
      <pivotArea collapsedLevelsAreSubtotals="1" fieldPosition="0">
        <references count="2">
          <reference field="0" count="18">
            <x v="92"/>
            <x v="93"/>
            <x v="94"/>
            <x v="95"/>
            <x v="96"/>
            <x v="99"/>
            <x v="100"/>
            <x v="101"/>
            <x v="102"/>
            <x v="103"/>
            <x v="106"/>
            <x v="107"/>
            <x v="108"/>
            <x v="110"/>
            <x v="113"/>
            <x v="114"/>
            <x v="115"/>
            <x v="116"/>
          </reference>
          <reference field="9" count="1" selected="0">
            <x v="4"/>
          </reference>
        </references>
      </pivotArea>
    </format>
    <format dxfId="13">
      <pivotArea grandRow="1" outline="0" collapsedLevelsAreSubtotals="1" fieldPosition="0"/>
    </format>
    <format dxfId="12">
      <pivotArea collapsedLevelsAreSubtotals="1" fieldPosition="0">
        <references count="2">
          <reference field="0" count="18">
            <x v="8"/>
            <x v="9"/>
            <x v="10"/>
            <x v="11"/>
            <x v="12"/>
            <x v="15"/>
            <x v="16"/>
            <x v="17"/>
            <x v="18"/>
            <x v="19"/>
            <x v="22"/>
            <x v="23"/>
            <x v="24"/>
            <x v="25"/>
            <x v="26"/>
            <x v="29"/>
            <x v="30"/>
            <x v="31"/>
          </reference>
          <reference field="9" count="1" selected="0">
            <x v="1"/>
          </reference>
        </references>
      </pivotArea>
    </format>
    <format dxfId="11">
      <pivotArea collapsedLevelsAreSubtotals="1" fieldPosition="0">
        <references count="1">
          <reference field="9" count="1">
            <x v="2"/>
          </reference>
        </references>
      </pivotArea>
    </format>
    <format dxfId="10">
      <pivotArea collapsedLevelsAreSubtotals="1" fieldPosition="0">
        <references count="2">
          <reference field="0" count="16">
            <x v="32"/>
            <x v="33"/>
            <x v="36"/>
            <x v="37"/>
            <x v="38"/>
            <x v="46"/>
            <x v="47"/>
            <x v="50"/>
            <x v="51"/>
            <x v="52"/>
            <x v="53"/>
            <x v="54"/>
            <x v="57"/>
            <x v="58"/>
            <x v="59"/>
            <x v="60"/>
          </reference>
          <reference field="9" count="1" selected="0">
            <x v="2"/>
          </reference>
        </references>
      </pivotArea>
    </format>
    <format dxfId="9">
      <pivotArea collapsedLevelsAreSubtotals="1" fieldPosition="0">
        <references count="1">
          <reference field="9" count="1">
            <x v="3"/>
          </reference>
        </references>
      </pivotArea>
    </format>
    <format dxfId="8">
      <pivotArea collapsedLevelsAreSubtotals="1" fieldPosition="0">
        <references count="2">
          <reference field="0" count="21">
            <x v="61"/>
            <x v="64"/>
            <x v="65"/>
            <x v="66"/>
            <x v="67"/>
            <x v="68"/>
            <x v="71"/>
            <x v="72"/>
            <x v="73"/>
            <x v="74"/>
            <x v="75"/>
            <x v="78"/>
            <x v="79"/>
            <x v="80"/>
            <x v="81"/>
            <x v="82"/>
            <x v="85"/>
            <x v="86"/>
            <x v="87"/>
            <x v="88"/>
            <x v="89"/>
          </reference>
          <reference field="9" count="1" selected="0">
            <x v="3"/>
          </reference>
        </references>
      </pivotArea>
    </format>
    <format dxfId="7">
      <pivotArea collapsedLevelsAreSubtotals="1" fieldPosition="0">
        <references count="1">
          <reference field="9" count="1">
            <x v="4"/>
          </reference>
        </references>
      </pivotArea>
    </format>
    <format dxfId="6">
      <pivotArea collapsedLevelsAreSubtotals="1" fieldPosition="0">
        <references count="2">
          <reference field="0" count="18">
            <x v="92"/>
            <x v="93"/>
            <x v="94"/>
            <x v="95"/>
            <x v="96"/>
            <x v="99"/>
            <x v="100"/>
            <x v="101"/>
            <x v="102"/>
            <x v="103"/>
            <x v="106"/>
            <x v="107"/>
            <x v="108"/>
            <x v="110"/>
            <x v="113"/>
            <x v="114"/>
            <x v="115"/>
            <x v="116"/>
          </reference>
          <reference field="9" count="1" selected="0">
            <x v="4"/>
          </reference>
        </references>
      </pivotArea>
    </format>
    <format dxfId="5">
      <pivotArea grandRow="1" outline="0" collapsedLevelsAreSubtotals="1" fieldPosition="0"/>
    </format>
  </formats>
  <chartFormats count="7">
    <chartFormat chart="5" format="12"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0"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6">
  <location ref="A3:B8" firstHeaderRow="1" firstDataRow="1" firstDataCol="1"/>
  <pivotFields count="1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5">
        <item x="1"/>
        <item x="2"/>
        <item x="0"/>
        <item x="3"/>
        <item t="default"/>
      </items>
    </pivotField>
    <pivotField showAll="0"/>
    <pivotField showAll="0"/>
    <pivotField showAll="0"/>
    <pivotField showAll="0"/>
    <pivotField showAll="0"/>
    <pivotField showAll="0"/>
    <pivotField dataField="1" showAll="0">
      <items count="5">
        <item x="1"/>
        <item x="0"/>
        <item x="2"/>
        <item x="3"/>
        <item t="default"/>
      </items>
    </pivotField>
    <pivotField showAll="0" defaultSubtotal="0"/>
  </pivotFields>
  <rowFields count="1">
    <field x="1"/>
  </rowFields>
  <rowItems count="5">
    <i>
      <x/>
    </i>
    <i>
      <x v="1"/>
    </i>
    <i>
      <x v="2"/>
    </i>
    <i>
      <x v="3"/>
    </i>
    <i t="grand">
      <x/>
    </i>
  </rowItems>
  <colItems count="1">
    <i/>
  </colItems>
  <dataFields count="1">
    <dataField name="Sum of Tỷ trọng" fld="8" baseField="1" baseItem="0"/>
  </dataFields>
  <formats count="5">
    <format dxfId="4">
      <pivotArea collapsedLevelsAreSubtotals="1" fieldPosition="0">
        <references count="1">
          <reference field="1" count="0"/>
        </references>
      </pivotArea>
    </format>
    <format dxfId="3">
      <pivotArea collapsedLevelsAreSubtotals="1" fieldPosition="0">
        <references count="1">
          <reference field="1" count="0"/>
        </references>
      </pivotArea>
    </format>
    <format dxfId="2">
      <pivotArea collapsedLevelsAreSubtotals="1" fieldPosition="0">
        <references count="1">
          <reference field="1" count="0"/>
        </references>
      </pivotArea>
    </format>
    <format dxfId="1">
      <pivotArea collapsedLevelsAreSubtotals="1" fieldPosition="0">
        <references count="1">
          <reference field="1" count="1">
            <x v="0"/>
          </reference>
        </references>
      </pivotArea>
    </format>
    <format dxfId="0">
      <pivotArea collapsedLevelsAreSubtotals="1" fieldPosition="0">
        <references count="1">
          <reference field="1" count="1">
            <x v="0"/>
          </reference>
        </references>
      </pivotArea>
    </format>
  </formats>
  <chartFormats count="10">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 count="1" selected="0">
            <x v="3"/>
          </reference>
        </references>
      </pivotArea>
    </chartFormat>
    <chartFormat chart="1" format="3">
      <pivotArea type="data" outline="0" fieldPosition="0">
        <references count="2">
          <reference field="4294967294" count="1" selected="0">
            <x v="0"/>
          </reference>
          <reference field="1" count="1" selected="0">
            <x v="0"/>
          </reference>
        </references>
      </pivotArea>
    </chartFormat>
    <chartFormat chart="1" format="4">
      <pivotArea type="data" outline="0" fieldPosition="0">
        <references count="2">
          <reference field="4294967294" count="1" selected="0">
            <x v="0"/>
          </reference>
          <reference field="1" count="1" selected="0">
            <x v="1"/>
          </reference>
        </references>
      </pivotArea>
    </chartFormat>
    <chartFormat chart="1" format="6">
      <pivotArea type="data" outline="0" fieldPosition="0">
        <references count="2">
          <reference field="4294967294" count="1" selected="0">
            <x v="0"/>
          </reference>
          <reference field="1" count="1" selected="0">
            <x v="2"/>
          </reference>
        </references>
      </pivotArea>
    </chartFormat>
    <chartFormat chart="4" format="20" series="1">
      <pivotArea type="data" outline="0" fieldPosition="0">
        <references count="1">
          <reference field="4294967294" count="1" selected="0">
            <x v="0"/>
          </reference>
        </references>
      </pivotArea>
    </chartFormat>
    <chartFormat chart="4" format="21">
      <pivotArea type="data" outline="0" fieldPosition="0">
        <references count="2">
          <reference field="4294967294" count="1" selected="0">
            <x v="0"/>
          </reference>
          <reference field="1" count="1" selected="0">
            <x v="2"/>
          </reference>
        </references>
      </pivotArea>
    </chartFormat>
    <chartFormat chart="4" format="22">
      <pivotArea type="data" outline="0" fieldPosition="0">
        <references count="2">
          <reference field="4294967294" count="1" selected="0">
            <x v="0"/>
          </reference>
          <reference field="1" count="1" selected="0">
            <x v="1"/>
          </reference>
        </references>
      </pivotArea>
    </chartFormat>
    <chartFormat chart="4" format="23">
      <pivotArea type="data" outline="0" fieldPosition="0">
        <references count="2">
          <reference field="4294967294" count="1" selected="0">
            <x v="0"/>
          </reference>
          <reference field="1" count="1" selected="0">
            <x v="0"/>
          </reference>
        </references>
      </pivotArea>
    </chartFormat>
    <chartFormat chart="4" format="24">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filters count="1">
    <filter fld="0" type="dateBetween" evalOrder="-1" id="30" name="Ngày">
      <autoFilter ref="A1">
        <filterColumn colId="0">
          <customFilters and="1">
            <customFilter operator="greaterThanOrEqual" val="45292"/>
            <customFilter operator="lessThanOrEqual" val="453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ã_cổ_phiếu" sourceName="Mã cổ phiếu">
  <pivotTables>
    <pivotTable tabId="55" name="PivotTable29"/>
    <pivotTable tabId="53" name="PivotTable27"/>
    <pivotTable tabId="54" name="PivotTable28"/>
    <pivotTable tabId="57" name="PivotTable30"/>
    <pivotTable tabId="59" name="PivotTable31"/>
  </pivotTables>
  <data>
    <tabular pivotCacheId="1">
      <items count="4">
        <i x="1" s="1"/>
        <i x="2" s="1"/>
        <i x="0"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ã cổ phiếu" cache="Slicer_Mã_cổ_phiếu" caption="Mã cổ phiếu" rowHeight="222250"/>
</slicers>
</file>

<file path=xl/tables/table1.xml><?xml version="1.0" encoding="utf-8"?>
<table xmlns="http://schemas.openxmlformats.org/spreadsheetml/2006/main" id="1" name="Table1" displayName="Table1" ref="A9:A51" totalsRowShown="0" headerRowDxfId="112" dataDxfId="111" tableBorderDxfId="110" dataCellStyle="Normal 2">
  <tableColumns count="1">
    <tableColumn id="1" name="Ngày" dataDxfId="109" dataCellStyle="Normal 2"/>
  </tableColumns>
  <tableStyleInfo showFirstColumn="0" showLastColumn="0" showRowStripes="0" showColumnStripes="0"/>
</table>
</file>

<file path=xl/tables/table2.xml><?xml version="1.0" encoding="utf-8"?>
<table xmlns="http://schemas.openxmlformats.org/spreadsheetml/2006/main" id="4" name="Table5" displayName="Table5" ref="C1:G75" totalsRowShown="0" headerRowDxfId="108" dataDxfId="107" dataCellStyle="Percent">
  <autoFilter ref="C1:G75"/>
  <sortState ref="C2:M75">
    <sortCondition ref="C1:C75"/>
  </sortState>
  <tableColumns count="5">
    <tableColumn id="1" name="Ngày" dataDxfId="106"/>
    <tableColumn id="2" name="TVB" dataDxfId="105"/>
    <tableColumn id="3" name="BMC" dataDxfId="104"/>
    <tableColumn id="4" name="TC6" dataDxfId="103"/>
    <tableColumn id="5" name="Chỉ số VN-INDEX" dataDxfId="102"/>
  </tableColumns>
  <tableStyleInfo name="TableStyleMedium2" showFirstColumn="0" showLastColumn="0" showRowStripes="1" showColumnStripes="0"/>
</table>
</file>

<file path=xl/tables/table3.xml><?xml version="1.0" encoding="utf-8"?>
<table xmlns="http://schemas.openxmlformats.org/spreadsheetml/2006/main" id="6" name="Table6" displayName="Table6" ref="C1:H74" totalsRowShown="0" headerRowDxfId="101" dataDxfId="100" dataCellStyle="Percent">
  <autoFilter ref="C1:H74"/>
  <tableColumns count="6">
    <tableColumn id="1" name="Ngày" dataDxfId="99"/>
    <tableColumn id="2" name="TVB" dataDxfId="98" dataCellStyle="Percent">
      <calculatedColumnFormula>'DMDT HIỆU QUẢ'!I3</calculatedColumnFormula>
    </tableColumn>
    <tableColumn id="3" name="BMC" dataDxfId="97" dataCellStyle="Percent">
      <calculatedColumnFormula>'DMDT HIỆU QUẢ'!J3</calculatedColumnFormula>
    </tableColumn>
    <tableColumn id="4" name="TC6" dataDxfId="96" dataCellStyle="Percent">
      <calculatedColumnFormula>'DMDT HIỆU QUẢ'!K3</calculatedColumnFormula>
    </tableColumn>
    <tableColumn id="5" name="VN-INDEX" dataDxfId="95" dataCellStyle="Percent">
      <calculatedColumnFormula>'DMDT HIỆU QUẢ'!L3</calculatedColumnFormula>
    </tableColumn>
    <tableColumn id="6" name="DMDT" dataDxfId="94" dataCellStyle="Percent">
      <calculatedColumnFormula>'DMDT HIỆU QUẢ'!M3</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8" name="Table8" displayName="Table8" ref="C1:G74" totalsRowShown="0" headerRowDxfId="93" dataDxfId="92" dataCellStyle="Percent">
  <autoFilter ref="C1:G74"/>
  <tableColumns count="5">
    <tableColumn id="1" name="Ngày" dataDxfId="91"/>
    <tableColumn id="2" name="TVB" dataDxfId="90" dataCellStyle="Percent">
      <calculatedColumnFormula>'DMDT HIỆU QUẢ'!E3*'DMDT HIỆU QUẢ'!$T$37</calculatedColumnFormula>
    </tableColumn>
    <tableColumn id="3" name="BMC" dataDxfId="89" dataCellStyle="Percent">
      <calculatedColumnFormula>'DMDT HIỆU QUẢ'!F3*'DMDT HIỆU QUẢ'!$T$38</calculatedColumnFormula>
    </tableColumn>
    <tableColumn id="4" name="TC6" dataDxfId="88" dataCellStyle="Percent">
      <calculatedColumnFormula>'DMDT HIỆU QUẢ'!G3*'DMDT HIỆU QUẢ'!$T$39</calculatedColumnFormula>
    </tableColumn>
    <tableColumn id="5" name="DMDT" dataDxfId="87">
      <calculatedColumnFormula>SUM(D2:F2)</calculatedColumnFormula>
    </tableColumn>
  </tableColumns>
  <tableStyleInfo name="TableStyleMedium2" showFirstColumn="0" showLastColumn="0" showRowStripes="1" showColumnStripes="0"/>
</table>
</file>

<file path=xl/tables/table5.xml><?xml version="1.0" encoding="utf-8"?>
<table xmlns="http://schemas.openxmlformats.org/spreadsheetml/2006/main" id="2" name="Data" displayName="Data" ref="C1:K220" totalsRowShown="0" headerRowDxfId="86" dataDxfId="84" headerRowBorderDxfId="85" tableBorderDxfId="83" totalsRowBorderDxfId="82" dataCellStyle="Percent">
  <autoFilter ref="C1:K220"/>
  <tableColumns count="9">
    <tableColumn id="1" name="Ngày" dataDxfId="81">
      <calculatedColumnFormula array="1">INDEX($C$2:$C$1000, CEILING(ROWS(C$2:$D2)/3,1))</calculatedColumnFormula>
    </tableColumn>
    <tableColumn id="2" name="Mã cổ phiếu" dataDxfId="80"/>
    <tableColumn id="3" name="Giá đóng cửa" dataDxfId="79">
      <calculatedColumnFormula>HLOOKUP(D2,'GIÁ ĐÓNG CỬA'!$D$1:$F$74,2+INT((ROW()-ROW($C$2))/3),FALSE)</calculatedColumnFormula>
    </tableColumn>
    <tableColumn id="4" name="Chỉ số VN INDEX" dataDxfId="78"/>
    <tableColumn id="5" name="LSSL" dataDxfId="77" dataCellStyle="Percent">
      <calculatedColumnFormula>HLOOKUP(D2,LSSL!$D$1:$F$74,2+INT((ROW()-ROW($C$2))/3),FALSE)</calculatedColumnFormula>
    </tableColumn>
    <tableColumn id="6" name="LSSL VN-INDEX" dataDxfId="76" dataCellStyle="Percent">
      <calculatedColumnFormula>AB2</calculatedColumnFormula>
    </tableColumn>
    <tableColumn id="7" name="LSSL DM" dataDxfId="75" dataCellStyle="Percent">
      <calculatedColumnFormula>AD2</calculatedColumnFormula>
    </tableColumn>
    <tableColumn id="8" name="Tổng Tài Sản" dataDxfId="74">
      <calculatedColumnFormula>HLOOKUP(D2,TTS!$D$1:$F$74,2+INT((ROW()-ROW($C$2))/3),FALSE)</calculatedColumnFormula>
    </tableColumn>
    <tableColumn id="9" name="Tỷ trọng" dataDxfId="73" dataCellStyle="Percent">
      <calculatedColumnFormula>'DMDT HIỆU QUẢ'!S3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Ngày" sourceName="Ngày">
  <pivotTables>
    <pivotTable tabId="55" name="PivotTable29"/>
    <pivotTable tabId="53" name="PivotTable27"/>
    <pivotTable tabId="54" name="PivotTable28"/>
    <pivotTable tabId="59" name="PivotTable31"/>
  </pivotTables>
  <state minimalRefreshVersion="6" lastRefreshVersion="6" pivotCacheId="1"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Ngày" cache="NativeTimeline_Ngày" caption="Ngày" level="2" selectionLevel="2" scrollPosition="2024-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H10"/>
  <sheetViews>
    <sheetView zoomScale="83" zoomScaleNormal="98" workbookViewId="0"/>
  </sheetViews>
  <sheetFormatPr defaultRowHeight="13.8" x14ac:dyDescent="0.25"/>
  <cols>
    <col min="1" max="16384" width="8.88671875" style="21"/>
  </cols>
  <sheetData>
    <row r="10" spans="8:8" x14ac:dyDescent="0.25">
      <c r="H10" s="2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52"/>
  <sheetViews>
    <sheetView tabSelected="1" topLeftCell="B1" zoomScale="146" zoomScaleNormal="160" workbookViewId="0">
      <selection activeCell="M6" sqref="M6:O6"/>
    </sheetView>
  </sheetViews>
  <sheetFormatPr defaultRowHeight="13.8" x14ac:dyDescent="0.25"/>
  <cols>
    <col min="1" max="14" width="8.88671875" style="8"/>
    <col min="15" max="15" width="10.88671875" style="8" customWidth="1"/>
    <col min="16" max="16384" width="8.88671875" style="8"/>
  </cols>
  <sheetData>
    <row r="1" spans="1:15" ht="13.8" customHeight="1" x14ac:dyDescent="0.25">
      <c r="C1" s="378" t="s">
        <v>0</v>
      </c>
      <c r="D1" s="379"/>
      <c r="E1" s="379"/>
      <c r="F1" s="379"/>
      <c r="G1" s="379"/>
      <c r="H1" s="379"/>
      <c r="I1" s="379"/>
      <c r="J1" s="379"/>
      <c r="K1" s="379"/>
      <c r="L1" s="379"/>
      <c r="M1" s="379"/>
      <c r="N1" s="379"/>
      <c r="O1" s="380"/>
    </row>
    <row r="2" spans="1:15" ht="13.8" customHeight="1" x14ac:dyDescent="0.25">
      <c r="C2" s="381"/>
      <c r="D2" s="382"/>
      <c r="E2" s="382"/>
      <c r="F2" s="382"/>
      <c r="G2" s="382"/>
      <c r="H2" s="382"/>
      <c r="I2" s="382"/>
      <c r="J2" s="382"/>
      <c r="K2" s="382"/>
      <c r="L2" s="382"/>
      <c r="M2" s="382"/>
      <c r="N2" s="382"/>
      <c r="O2" s="383"/>
    </row>
    <row r="3" spans="1:15" ht="13.8" customHeight="1" x14ac:dyDescent="0.25">
      <c r="C3" s="381"/>
      <c r="D3" s="382"/>
      <c r="E3" s="382"/>
      <c r="F3" s="382"/>
      <c r="G3" s="382"/>
      <c r="H3" s="382"/>
      <c r="I3" s="382"/>
      <c r="J3" s="382"/>
      <c r="K3" s="382"/>
      <c r="L3" s="382"/>
      <c r="M3" s="382"/>
      <c r="N3" s="382"/>
      <c r="O3" s="383"/>
    </row>
    <row r="4" spans="1:15" ht="18" x14ac:dyDescent="0.45">
      <c r="C4" s="314" t="s">
        <v>1</v>
      </c>
      <c r="D4" s="315"/>
      <c r="E4" s="386" t="s">
        <v>4</v>
      </c>
      <c r="F4" s="386"/>
      <c r="G4" s="386"/>
      <c r="H4" s="387"/>
      <c r="I4" s="447" t="s">
        <v>7</v>
      </c>
      <c r="J4" s="388"/>
      <c r="K4" s="388"/>
      <c r="L4" s="388"/>
      <c r="M4" s="388" t="s">
        <v>284</v>
      </c>
      <c r="N4" s="388"/>
      <c r="O4" s="389"/>
    </row>
    <row r="5" spans="1:15" x14ac:dyDescent="0.25">
      <c r="C5" s="314" t="s">
        <v>2</v>
      </c>
      <c r="D5" s="316"/>
      <c r="E5" s="384" t="s">
        <v>5</v>
      </c>
      <c r="F5" s="384"/>
      <c r="G5" s="384"/>
      <c r="H5" s="385"/>
      <c r="I5" s="448" t="s">
        <v>8</v>
      </c>
      <c r="J5" s="390"/>
      <c r="K5" s="390"/>
      <c r="L5" s="390"/>
      <c r="M5" s="390">
        <v>31211025830</v>
      </c>
      <c r="N5" s="390"/>
      <c r="O5" s="391"/>
    </row>
    <row r="6" spans="1:15" x14ac:dyDescent="0.25">
      <c r="C6" s="314" t="s">
        <v>3</v>
      </c>
      <c r="D6" s="316"/>
      <c r="E6" s="316"/>
      <c r="F6" s="17" t="s">
        <v>6</v>
      </c>
      <c r="G6" s="17"/>
      <c r="H6" s="317"/>
      <c r="I6" s="448" t="s">
        <v>9</v>
      </c>
      <c r="J6" s="390"/>
      <c r="K6" s="390"/>
      <c r="L6" s="390"/>
      <c r="M6" s="390">
        <v>31211025677</v>
      </c>
      <c r="N6" s="390"/>
      <c r="O6" s="391"/>
    </row>
    <row r="7" spans="1:15" x14ac:dyDescent="0.25">
      <c r="C7" s="169"/>
      <c r="D7" s="170"/>
      <c r="E7" s="170"/>
      <c r="F7" s="170"/>
      <c r="G7" s="170"/>
      <c r="H7" s="310"/>
      <c r="I7" s="448" t="s">
        <v>10</v>
      </c>
      <c r="J7" s="390"/>
      <c r="K7" s="390"/>
      <c r="L7" s="390"/>
      <c r="M7" s="390">
        <v>31211022611</v>
      </c>
      <c r="N7" s="390"/>
      <c r="O7" s="391"/>
    </row>
    <row r="8" spans="1:15" x14ac:dyDescent="0.25">
      <c r="C8" s="169"/>
      <c r="D8" s="170"/>
      <c r="E8" s="170"/>
      <c r="F8" s="170"/>
      <c r="G8" s="170"/>
      <c r="H8" s="310"/>
      <c r="I8" s="170"/>
      <c r="J8" s="170"/>
      <c r="K8" s="170"/>
      <c r="L8" s="170"/>
      <c r="M8" s="170"/>
      <c r="N8" s="170"/>
      <c r="O8" s="310"/>
    </row>
    <row r="9" spans="1:15" ht="13.8" customHeight="1" x14ac:dyDescent="0.25">
      <c r="C9" s="381" t="s">
        <v>11</v>
      </c>
      <c r="D9" s="382"/>
      <c r="E9" s="382"/>
      <c r="F9" s="382"/>
      <c r="G9" s="382"/>
      <c r="H9" s="382"/>
      <c r="I9" s="382"/>
      <c r="J9" s="382"/>
      <c r="K9" s="382"/>
      <c r="L9" s="382"/>
      <c r="M9" s="382"/>
      <c r="N9" s="382"/>
      <c r="O9" s="383"/>
    </row>
    <row r="10" spans="1:15" ht="13.8" customHeight="1" x14ac:dyDescent="0.25">
      <c r="C10" s="381"/>
      <c r="D10" s="382"/>
      <c r="E10" s="382"/>
      <c r="F10" s="382"/>
      <c r="G10" s="382"/>
      <c r="H10" s="382"/>
      <c r="I10" s="382"/>
      <c r="J10" s="382"/>
      <c r="K10" s="382"/>
      <c r="L10" s="382"/>
      <c r="M10" s="382"/>
      <c r="N10" s="382"/>
      <c r="O10" s="383"/>
    </row>
    <row r="11" spans="1:15" ht="13.8" customHeight="1" thickBot="1" x14ac:dyDescent="0.3">
      <c r="C11" s="381"/>
      <c r="D11" s="382"/>
      <c r="E11" s="382"/>
      <c r="F11" s="382"/>
      <c r="G11" s="382"/>
      <c r="H11" s="382"/>
      <c r="I11" s="382"/>
      <c r="J11" s="382"/>
      <c r="K11" s="382"/>
      <c r="L11" s="382"/>
      <c r="M11" s="382"/>
      <c r="N11" s="382"/>
      <c r="O11" s="383"/>
    </row>
    <row r="12" spans="1:15" x14ac:dyDescent="0.25">
      <c r="A12" s="170"/>
      <c r="C12" s="307"/>
      <c r="D12" s="308"/>
      <c r="E12" s="309"/>
      <c r="F12" s="308"/>
      <c r="G12" s="308"/>
      <c r="H12" s="308"/>
      <c r="I12" s="308"/>
      <c r="J12" s="308"/>
      <c r="K12" s="308"/>
      <c r="L12" s="308"/>
      <c r="M12" s="308"/>
      <c r="N12" s="308"/>
      <c r="O12" s="309"/>
    </row>
    <row r="13" spans="1:15" x14ac:dyDescent="0.25">
      <c r="B13" s="310"/>
      <c r="C13" s="169"/>
      <c r="D13" s="170"/>
      <c r="E13" s="310"/>
      <c r="F13" s="169" t="s">
        <v>165</v>
      </c>
      <c r="G13" s="170"/>
      <c r="H13" s="170"/>
      <c r="I13" s="170"/>
      <c r="J13" s="170"/>
      <c r="K13" s="170"/>
      <c r="L13" s="170"/>
      <c r="M13" s="170"/>
      <c r="N13" s="170"/>
      <c r="O13" s="310"/>
    </row>
    <row r="14" spans="1:15" x14ac:dyDescent="0.25">
      <c r="C14" s="169"/>
      <c r="D14" s="170"/>
      <c r="E14" s="310"/>
      <c r="F14" s="170" t="s">
        <v>164</v>
      </c>
      <c r="G14" s="170"/>
      <c r="H14" s="170"/>
      <c r="I14" s="170"/>
      <c r="J14" s="170"/>
      <c r="K14" s="170"/>
      <c r="L14" s="170"/>
      <c r="M14" s="170"/>
      <c r="N14" s="170"/>
      <c r="O14" s="310"/>
    </row>
    <row r="15" spans="1:15" x14ac:dyDescent="0.25">
      <c r="B15" s="310"/>
      <c r="C15" s="169"/>
      <c r="D15" s="170"/>
      <c r="E15" s="310"/>
      <c r="F15" s="170" t="s">
        <v>166</v>
      </c>
      <c r="G15" s="170"/>
      <c r="H15" s="170"/>
      <c r="I15" s="170"/>
      <c r="J15" s="170"/>
      <c r="K15" s="170"/>
      <c r="L15" s="170"/>
      <c r="M15" s="170"/>
      <c r="N15" s="170"/>
      <c r="O15" s="310"/>
    </row>
    <row r="16" spans="1:15" x14ac:dyDescent="0.25">
      <c r="C16" s="169"/>
      <c r="D16" s="170"/>
      <c r="E16" s="310"/>
      <c r="F16" s="170" t="s">
        <v>176</v>
      </c>
      <c r="G16" s="170"/>
      <c r="H16" s="170"/>
      <c r="I16" s="170"/>
      <c r="J16" s="170"/>
      <c r="K16" s="170"/>
      <c r="L16" s="170"/>
      <c r="M16" s="170"/>
      <c r="N16" s="170"/>
      <c r="O16" s="310"/>
    </row>
    <row r="17" spans="3:19" x14ac:dyDescent="0.25">
      <c r="C17" s="169"/>
      <c r="D17" s="170"/>
      <c r="E17" s="310"/>
      <c r="F17" s="170" t="s">
        <v>167</v>
      </c>
      <c r="G17" s="170"/>
      <c r="H17" s="170"/>
      <c r="I17" s="170"/>
      <c r="J17" s="170"/>
      <c r="K17" s="170"/>
      <c r="L17" s="170"/>
      <c r="M17" s="170"/>
      <c r="N17" s="170"/>
      <c r="O17" s="310"/>
    </row>
    <row r="18" spans="3:19" x14ac:dyDescent="0.25">
      <c r="C18" s="169"/>
      <c r="D18" s="170"/>
      <c r="E18" s="310"/>
      <c r="F18" s="170" t="s">
        <v>168</v>
      </c>
      <c r="G18" s="170"/>
      <c r="H18" s="170"/>
      <c r="I18" s="170"/>
      <c r="J18" s="170"/>
      <c r="K18" s="170"/>
      <c r="L18" s="170"/>
      <c r="M18" s="170"/>
      <c r="N18" s="170"/>
      <c r="O18" s="310"/>
      <c r="S18" s="170"/>
    </row>
    <row r="19" spans="3:19" x14ac:dyDescent="0.25">
      <c r="C19" s="169"/>
      <c r="D19" s="170"/>
      <c r="E19" s="310"/>
      <c r="F19" s="170" t="s">
        <v>169</v>
      </c>
      <c r="G19" s="170"/>
      <c r="H19" s="170"/>
      <c r="I19" s="170"/>
      <c r="J19" s="170"/>
      <c r="K19" s="170"/>
      <c r="L19" s="170"/>
      <c r="M19" s="170"/>
      <c r="N19" s="170"/>
      <c r="O19" s="310"/>
    </row>
    <row r="20" spans="3:19" ht="14.4" thickBot="1" x14ac:dyDescent="0.3">
      <c r="C20" s="311"/>
      <c r="D20" s="305"/>
      <c r="E20" s="312"/>
      <c r="F20" s="305"/>
      <c r="G20" s="305"/>
      <c r="H20" s="305"/>
      <c r="I20" s="305"/>
      <c r="J20" s="305"/>
      <c r="K20" s="305"/>
      <c r="L20" s="305"/>
      <c r="M20" s="305"/>
      <c r="N20" s="305"/>
      <c r="O20" s="312"/>
    </row>
    <row r="21" spans="3:19" x14ac:dyDescent="0.25">
      <c r="C21" s="169"/>
      <c r="D21" s="170"/>
      <c r="E21" s="310"/>
      <c r="F21" s="170"/>
      <c r="G21" s="170"/>
      <c r="H21" s="170"/>
      <c r="I21" s="170"/>
      <c r="J21" s="170"/>
      <c r="K21" s="170"/>
      <c r="L21" s="170"/>
      <c r="M21" s="170"/>
      <c r="N21" s="170"/>
      <c r="O21" s="310"/>
    </row>
    <row r="22" spans="3:19" x14ac:dyDescent="0.25">
      <c r="C22" s="169"/>
      <c r="D22" s="170"/>
      <c r="E22" s="310"/>
      <c r="F22" s="170" t="s">
        <v>170</v>
      </c>
      <c r="G22" s="170"/>
      <c r="H22" s="170"/>
      <c r="I22" s="170"/>
      <c r="J22" s="170"/>
      <c r="K22" s="170"/>
      <c r="L22" s="170"/>
      <c r="M22" s="170"/>
      <c r="N22" s="170"/>
      <c r="O22" s="310"/>
    </row>
    <row r="23" spans="3:19" x14ac:dyDescent="0.25">
      <c r="C23" s="169"/>
      <c r="D23" s="170"/>
      <c r="E23" s="310"/>
      <c r="F23" s="170" t="s">
        <v>171</v>
      </c>
      <c r="G23" s="170"/>
      <c r="H23" s="170"/>
      <c r="I23" s="170"/>
      <c r="J23" s="170"/>
      <c r="K23" s="170"/>
      <c r="L23" s="170"/>
      <c r="M23" s="170"/>
      <c r="N23" s="170"/>
      <c r="O23" s="310"/>
    </row>
    <row r="24" spans="3:19" x14ac:dyDescent="0.25">
      <c r="C24" s="169"/>
      <c r="D24" s="170"/>
      <c r="E24" s="310"/>
      <c r="F24" s="170" t="s">
        <v>172</v>
      </c>
      <c r="G24" s="170"/>
      <c r="H24" s="170"/>
      <c r="I24" s="170"/>
      <c r="J24" s="170"/>
      <c r="K24" s="170"/>
      <c r="L24" s="170"/>
      <c r="M24" s="170"/>
      <c r="N24" s="170"/>
      <c r="O24" s="310"/>
    </row>
    <row r="25" spans="3:19" x14ac:dyDescent="0.25">
      <c r="C25" s="169"/>
      <c r="D25" s="170"/>
      <c r="E25" s="310"/>
      <c r="F25" s="170" t="s">
        <v>175</v>
      </c>
      <c r="G25" s="170"/>
      <c r="H25" s="170"/>
      <c r="I25" s="170"/>
      <c r="J25" s="170"/>
      <c r="K25" s="170"/>
      <c r="L25" s="170"/>
      <c r="M25" s="170"/>
      <c r="N25" s="170"/>
      <c r="O25" s="310"/>
    </row>
    <row r="26" spans="3:19" x14ac:dyDescent="0.25">
      <c r="C26" s="169"/>
      <c r="D26" s="170"/>
      <c r="E26" s="310"/>
      <c r="F26" s="170" t="s">
        <v>173</v>
      </c>
      <c r="G26" s="170"/>
      <c r="H26" s="170"/>
      <c r="I26" s="170"/>
      <c r="J26" s="170"/>
      <c r="K26" s="170"/>
      <c r="L26" s="170"/>
      <c r="M26" s="170"/>
      <c r="N26" s="170"/>
      <c r="O26" s="310"/>
    </row>
    <row r="27" spans="3:19" x14ac:dyDescent="0.25">
      <c r="C27" s="169"/>
      <c r="D27" s="170"/>
      <c r="E27" s="310"/>
      <c r="F27" s="170" t="s">
        <v>174</v>
      </c>
      <c r="G27" s="170"/>
      <c r="H27" s="170"/>
      <c r="I27" s="170"/>
      <c r="J27" s="170"/>
      <c r="K27" s="170"/>
      <c r="L27" s="170"/>
      <c r="M27" s="170"/>
      <c r="N27" s="170"/>
      <c r="O27" s="310"/>
    </row>
    <row r="28" spans="3:19" ht="13.8" customHeight="1" x14ac:dyDescent="0.25">
      <c r="C28" s="169"/>
      <c r="D28" s="170"/>
      <c r="E28" s="310"/>
      <c r="F28" s="371" t="s">
        <v>186</v>
      </c>
      <c r="G28" s="377"/>
      <c r="H28" s="377"/>
      <c r="I28" s="377"/>
      <c r="J28" s="377"/>
      <c r="K28" s="377"/>
      <c r="L28" s="377"/>
      <c r="M28" s="377"/>
      <c r="N28" s="377"/>
      <c r="O28" s="373"/>
      <c r="P28" s="306"/>
    </row>
    <row r="29" spans="3:19" ht="14.4" customHeight="1" x14ac:dyDescent="0.25">
      <c r="C29" s="169"/>
      <c r="D29" s="170"/>
      <c r="E29" s="310"/>
      <c r="F29" s="371"/>
      <c r="G29" s="377"/>
      <c r="H29" s="377"/>
      <c r="I29" s="377"/>
      <c r="J29" s="377"/>
      <c r="K29" s="377"/>
      <c r="L29" s="377"/>
      <c r="M29" s="377"/>
      <c r="N29" s="377"/>
      <c r="O29" s="373"/>
      <c r="P29" s="313"/>
    </row>
    <row r="30" spans="3:19" ht="13.8" customHeight="1" x14ac:dyDescent="0.25">
      <c r="C30" s="169"/>
      <c r="D30" s="170"/>
      <c r="E30" s="310"/>
      <c r="F30" s="374" t="s">
        <v>282</v>
      </c>
      <c r="G30" s="375"/>
      <c r="H30" s="375"/>
      <c r="I30" s="375"/>
      <c r="J30" s="375"/>
      <c r="K30" s="375"/>
      <c r="L30" s="375"/>
      <c r="M30" s="375"/>
      <c r="N30" s="375"/>
      <c r="O30" s="376"/>
    </row>
    <row r="31" spans="3:19" x14ac:dyDescent="0.25">
      <c r="C31" s="169"/>
      <c r="D31" s="170"/>
      <c r="E31" s="310"/>
      <c r="F31" s="374"/>
      <c r="G31" s="375"/>
      <c r="H31" s="375"/>
      <c r="I31" s="375"/>
      <c r="J31" s="375"/>
      <c r="K31" s="375"/>
      <c r="L31" s="375"/>
      <c r="M31" s="375"/>
      <c r="N31" s="375"/>
      <c r="O31" s="376"/>
    </row>
    <row r="32" spans="3:19" ht="14.4" thickBot="1" x14ac:dyDescent="0.3">
      <c r="C32" s="311"/>
      <c r="D32" s="170"/>
      <c r="E32" s="310"/>
      <c r="F32" s="323"/>
      <c r="G32" s="324"/>
      <c r="H32" s="324"/>
      <c r="I32" s="324"/>
      <c r="J32" s="324"/>
      <c r="K32" s="324"/>
      <c r="L32" s="324"/>
      <c r="M32" s="324"/>
      <c r="N32" s="324"/>
      <c r="O32" s="325"/>
    </row>
    <row r="33" spans="2:15" x14ac:dyDescent="0.25">
      <c r="C33" s="169"/>
      <c r="D33" s="308"/>
      <c r="E33" s="309"/>
      <c r="F33" s="170"/>
      <c r="G33" s="170"/>
      <c r="H33" s="170"/>
      <c r="I33" s="170"/>
      <c r="J33" s="170"/>
      <c r="K33" s="170"/>
      <c r="L33" s="170"/>
      <c r="M33" s="170"/>
      <c r="N33" s="170"/>
      <c r="O33" s="310"/>
    </row>
    <row r="34" spans="2:15" x14ac:dyDescent="0.25">
      <c r="C34" s="169"/>
      <c r="D34" s="170"/>
      <c r="E34" s="310"/>
      <c r="F34" s="170" t="s">
        <v>177</v>
      </c>
      <c r="G34" s="170"/>
      <c r="H34" s="170"/>
      <c r="I34" s="170"/>
      <c r="J34" s="170"/>
      <c r="K34" s="170"/>
      <c r="L34" s="170"/>
      <c r="M34" s="170"/>
      <c r="N34" s="170"/>
      <c r="O34" s="310"/>
    </row>
    <row r="35" spans="2:15" x14ac:dyDescent="0.25">
      <c r="C35" s="169"/>
      <c r="D35" s="170"/>
      <c r="E35" s="310"/>
      <c r="F35" s="170" t="s">
        <v>178</v>
      </c>
      <c r="G35" s="170"/>
      <c r="H35" s="170"/>
      <c r="I35" s="170"/>
      <c r="J35" s="170"/>
      <c r="K35" s="170"/>
      <c r="L35" s="170"/>
      <c r="M35" s="170"/>
      <c r="N35" s="170"/>
      <c r="O35" s="310"/>
    </row>
    <row r="36" spans="2:15" x14ac:dyDescent="0.25">
      <c r="C36" s="169"/>
      <c r="D36" s="170"/>
      <c r="E36" s="310"/>
      <c r="F36" s="170" t="s">
        <v>179</v>
      </c>
      <c r="G36" s="170"/>
      <c r="H36" s="170"/>
      <c r="I36" s="170"/>
      <c r="J36" s="170"/>
      <c r="K36" s="170"/>
      <c r="L36" s="170"/>
      <c r="M36" s="170"/>
      <c r="N36" s="170"/>
      <c r="O36" s="310"/>
    </row>
    <row r="37" spans="2:15" x14ac:dyDescent="0.25">
      <c r="C37" s="169"/>
      <c r="D37" s="170"/>
      <c r="E37" s="310"/>
      <c r="F37" s="170" t="s">
        <v>180</v>
      </c>
      <c r="G37" s="170"/>
      <c r="H37" s="170"/>
      <c r="I37" s="170"/>
      <c r="J37" s="170"/>
      <c r="K37" s="170"/>
      <c r="L37" s="170"/>
      <c r="M37" s="170"/>
      <c r="N37" s="170"/>
      <c r="O37" s="310"/>
    </row>
    <row r="38" spans="2:15" x14ac:dyDescent="0.25">
      <c r="C38" s="169"/>
      <c r="D38" s="170"/>
      <c r="E38" s="310"/>
      <c r="F38" s="170" t="s">
        <v>283</v>
      </c>
      <c r="G38" s="170"/>
      <c r="H38" s="170"/>
      <c r="I38" s="170"/>
      <c r="J38" s="170"/>
      <c r="K38" s="170"/>
      <c r="L38" s="170"/>
      <c r="M38" s="170"/>
      <c r="N38" s="170"/>
      <c r="O38" s="310"/>
    </row>
    <row r="39" spans="2:15" x14ac:dyDescent="0.25">
      <c r="C39" s="169"/>
      <c r="D39" s="170"/>
      <c r="E39" s="310"/>
      <c r="F39" s="170" t="s">
        <v>181</v>
      </c>
      <c r="G39" s="170"/>
      <c r="H39" s="170"/>
      <c r="I39" s="170"/>
      <c r="J39" s="170"/>
      <c r="K39" s="170"/>
      <c r="L39" s="170"/>
      <c r="M39" s="170"/>
      <c r="N39" s="170"/>
      <c r="O39" s="310"/>
    </row>
    <row r="40" spans="2:15" x14ac:dyDescent="0.25">
      <c r="C40" s="169"/>
      <c r="D40" s="170"/>
      <c r="E40" s="310"/>
      <c r="F40" s="170" t="s">
        <v>182</v>
      </c>
      <c r="G40" s="170"/>
      <c r="H40" s="170"/>
      <c r="I40" s="170"/>
      <c r="J40" s="170"/>
      <c r="K40" s="170"/>
      <c r="L40" s="170"/>
      <c r="M40" s="170"/>
      <c r="N40" s="170"/>
      <c r="O40" s="310"/>
    </row>
    <row r="41" spans="2:15" x14ac:dyDescent="0.25">
      <c r="C41" s="169"/>
      <c r="D41" s="170"/>
      <c r="E41" s="310"/>
      <c r="F41" s="170" t="s">
        <v>183</v>
      </c>
      <c r="G41" s="170"/>
      <c r="H41" s="170"/>
      <c r="I41" s="170"/>
      <c r="J41" s="170"/>
      <c r="K41" s="170"/>
      <c r="L41" s="170"/>
      <c r="M41" s="170"/>
      <c r="N41" s="170"/>
      <c r="O41" s="310"/>
    </row>
    <row r="42" spans="2:15" x14ac:dyDescent="0.25">
      <c r="C42" s="169"/>
      <c r="D42" s="170"/>
      <c r="E42" s="310"/>
      <c r="F42" s="170" t="s">
        <v>184</v>
      </c>
      <c r="G42" s="170"/>
      <c r="H42" s="170"/>
      <c r="I42" s="170"/>
      <c r="J42" s="170"/>
      <c r="K42" s="170"/>
      <c r="L42" s="170"/>
      <c r="M42" s="170"/>
      <c r="N42" s="170"/>
      <c r="O42" s="310"/>
    </row>
    <row r="43" spans="2:15" x14ac:dyDescent="0.25">
      <c r="B43" s="310"/>
      <c r="C43" s="170"/>
      <c r="D43" s="170"/>
      <c r="E43" s="310"/>
      <c r="F43" s="170" t="s">
        <v>215</v>
      </c>
      <c r="G43" s="170"/>
      <c r="H43" s="170"/>
      <c r="I43" s="170"/>
      <c r="J43" s="170"/>
      <c r="K43" s="170"/>
      <c r="L43" s="170"/>
      <c r="M43" s="170"/>
      <c r="N43" s="170"/>
      <c r="O43" s="310"/>
    </row>
    <row r="44" spans="2:15" x14ac:dyDescent="0.25">
      <c r="B44" s="310"/>
      <c r="D44" s="170"/>
      <c r="E44" s="310"/>
      <c r="F44" s="170" t="s">
        <v>216</v>
      </c>
      <c r="H44" s="170"/>
      <c r="O44" s="310"/>
    </row>
    <row r="45" spans="2:15" x14ac:dyDescent="0.25">
      <c r="B45" s="310"/>
      <c r="E45" s="310"/>
      <c r="F45" s="371" t="s">
        <v>217</v>
      </c>
      <c r="G45" s="372"/>
      <c r="H45" s="372"/>
      <c r="I45" s="372"/>
      <c r="J45" s="372"/>
      <c r="K45" s="372"/>
      <c r="L45" s="372"/>
      <c r="M45" s="372"/>
      <c r="N45" s="372"/>
      <c r="O45" s="373"/>
    </row>
    <row r="46" spans="2:15" x14ac:dyDescent="0.25">
      <c r="B46" s="310"/>
      <c r="E46" s="310"/>
      <c r="F46" s="371"/>
      <c r="G46" s="372"/>
      <c r="H46" s="372"/>
      <c r="I46" s="372"/>
      <c r="J46" s="372"/>
      <c r="K46" s="372"/>
      <c r="L46" s="372"/>
      <c r="M46" s="372"/>
      <c r="N46" s="372"/>
      <c r="O46" s="373"/>
    </row>
    <row r="47" spans="2:15" x14ac:dyDescent="0.25">
      <c r="B47" s="310"/>
      <c r="C47" s="170"/>
      <c r="D47" s="170"/>
      <c r="E47" s="310"/>
      <c r="F47" s="170" t="s">
        <v>191</v>
      </c>
      <c r="G47" s="170"/>
      <c r="H47" s="170"/>
      <c r="I47" s="170"/>
      <c r="J47" s="170"/>
      <c r="K47" s="170"/>
      <c r="L47" s="170"/>
      <c r="M47" s="170"/>
      <c r="N47" s="170"/>
      <c r="O47" s="310"/>
    </row>
    <row r="48" spans="2:15" x14ac:dyDescent="0.25">
      <c r="B48" s="310"/>
      <c r="E48" s="310"/>
      <c r="F48" s="170" t="s">
        <v>194</v>
      </c>
      <c r="G48" s="169"/>
      <c r="H48" s="170"/>
      <c r="I48" s="170"/>
      <c r="J48" s="170"/>
      <c r="K48" s="170"/>
      <c r="L48" s="170"/>
      <c r="M48" s="170"/>
      <c r="N48" s="170"/>
      <c r="O48" s="310"/>
    </row>
    <row r="49" spans="2:15" x14ac:dyDescent="0.25">
      <c r="B49" s="310"/>
      <c r="E49" s="310"/>
      <c r="F49" s="8" t="s">
        <v>195</v>
      </c>
      <c r="O49" s="310"/>
    </row>
    <row r="50" spans="2:15" x14ac:dyDescent="0.25">
      <c r="B50" s="310"/>
      <c r="E50" s="310"/>
      <c r="F50" s="8" t="s">
        <v>196</v>
      </c>
      <c r="O50" s="310"/>
    </row>
    <row r="51" spans="2:15" ht="14.4" thickBot="1" x14ac:dyDescent="0.3">
      <c r="B51" s="310"/>
      <c r="C51" s="311"/>
      <c r="D51" s="305"/>
      <c r="E51" s="312"/>
      <c r="F51" s="305"/>
      <c r="G51" s="305"/>
      <c r="H51" s="305"/>
      <c r="I51" s="305"/>
      <c r="J51" s="305"/>
      <c r="K51" s="305"/>
      <c r="L51" s="305"/>
      <c r="M51" s="305"/>
      <c r="N51" s="305"/>
      <c r="O51" s="312"/>
    </row>
    <row r="52" spans="2:15" x14ac:dyDescent="0.25">
      <c r="F52" s="170"/>
    </row>
  </sheetData>
  <mergeCells count="15">
    <mergeCell ref="M4:O4"/>
    <mergeCell ref="M5:O5"/>
    <mergeCell ref="M6:O6"/>
    <mergeCell ref="M7:O7"/>
    <mergeCell ref="F45:O46"/>
    <mergeCell ref="F30:O31"/>
    <mergeCell ref="F28:O29"/>
    <mergeCell ref="C1:O3"/>
    <mergeCell ref="E5:H5"/>
    <mergeCell ref="E4:H4"/>
    <mergeCell ref="C9:O11"/>
    <mergeCell ref="I4:L4"/>
    <mergeCell ref="I5:L5"/>
    <mergeCell ref="I6:L6"/>
    <mergeCell ref="I7:L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C1:N6"/>
  <sheetViews>
    <sheetView zoomScale="87" workbookViewId="0"/>
  </sheetViews>
  <sheetFormatPr defaultRowHeight="13.8" x14ac:dyDescent="0.25"/>
  <cols>
    <col min="1" max="16384" width="8.88671875" style="8"/>
  </cols>
  <sheetData>
    <row r="1" spans="3:14" ht="20.399999999999999" customHeight="1" thickBot="1" x14ac:dyDescent="0.3">
      <c r="C1" s="395" t="s">
        <v>12</v>
      </c>
      <c r="D1" s="395"/>
      <c r="E1" s="395"/>
      <c r="F1" s="395"/>
      <c r="G1" s="395"/>
      <c r="H1" s="395"/>
      <c r="I1" s="395"/>
      <c r="J1" s="395"/>
      <c r="K1" s="395"/>
      <c r="L1" s="395"/>
      <c r="M1" s="395"/>
      <c r="N1" s="395"/>
    </row>
    <row r="2" spans="3:14" ht="21" customHeight="1" thickBot="1" x14ac:dyDescent="0.3">
      <c r="C2" s="395"/>
      <c r="D2" s="395"/>
      <c r="E2" s="395"/>
      <c r="F2" s="395"/>
      <c r="G2" s="395"/>
      <c r="H2" s="395"/>
      <c r="I2" s="395"/>
      <c r="J2" s="395"/>
      <c r="K2" s="395"/>
      <c r="L2" s="395"/>
      <c r="M2" s="395"/>
      <c r="N2" s="395"/>
    </row>
    <row r="3" spans="3:14" ht="14.4" thickBot="1" x14ac:dyDescent="0.3">
      <c r="C3" s="369" t="s">
        <v>13</v>
      </c>
      <c r="D3" s="394" t="s">
        <v>14</v>
      </c>
      <c r="E3" s="394"/>
      <c r="F3" s="394"/>
      <c r="G3" s="235" t="s">
        <v>15</v>
      </c>
      <c r="H3" s="394" t="s">
        <v>16</v>
      </c>
      <c r="I3" s="394"/>
      <c r="J3" s="394"/>
      <c r="K3" s="394"/>
      <c r="L3" s="394"/>
      <c r="M3" s="394"/>
      <c r="N3" s="394"/>
    </row>
    <row r="4" spans="3:14" ht="249" customHeight="1" thickBot="1" x14ac:dyDescent="0.3">
      <c r="C4" s="370">
        <v>1</v>
      </c>
      <c r="D4" s="393" t="s">
        <v>96</v>
      </c>
      <c r="E4" s="393"/>
      <c r="F4" s="393"/>
      <c r="G4" s="370" t="s">
        <v>74</v>
      </c>
      <c r="H4" s="392" t="s">
        <v>280</v>
      </c>
      <c r="I4" s="392"/>
      <c r="J4" s="392"/>
      <c r="K4" s="392"/>
      <c r="L4" s="392"/>
      <c r="M4" s="392"/>
      <c r="N4" s="392"/>
    </row>
    <row r="5" spans="3:14" ht="253.8" customHeight="1" thickBot="1" x14ac:dyDescent="0.3">
      <c r="C5" s="370">
        <v>2</v>
      </c>
      <c r="D5" s="393" t="s">
        <v>98</v>
      </c>
      <c r="E5" s="393"/>
      <c r="F5" s="393"/>
      <c r="G5" s="370" t="s">
        <v>17</v>
      </c>
      <c r="H5" s="392" t="s">
        <v>279</v>
      </c>
      <c r="I5" s="392"/>
      <c r="J5" s="392"/>
      <c r="K5" s="392"/>
      <c r="L5" s="392"/>
      <c r="M5" s="392"/>
      <c r="N5" s="392"/>
    </row>
    <row r="6" spans="3:14" ht="276" customHeight="1" thickBot="1" x14ac:dyDescent="0.3">
      <c r="C6" s="370">
        <v>3</v>
      </c>
      <c r="D6" s="393" t="s">
        <v>97</v>
      </c>
      <c r="E6" s="393"/>
      <c r="F6" s="393"/>
      <c r="G6" s="370" t="s">
        <v>75</v>
      </c>
      <c r="H6" s="392" t="s">
        <v>281</v>
      </c>
      <c r="I6" s="392"/>
      <c r="J6" s="392"/>
      <c r="K6" s="392"/>
      <c r="L6" s="392"/>
      <c r="M6" s="392"/>
      <c r="N6" s="392"/>
    </row>
  </sheetData>
  <mergeCells count="9">
    <mergeCell ref="H6:N6"/>
    <mergeCell ref="D6:F6"/>
    <mergeCell ref="H3:N3"/>
    <mergeCell ref="C1:N2"/>
    <mergeCell ref="D3:F3"/>
    <mergeCell ref="H4:N4"/>
    <mergeCell ref="D4:F4"/>
    <mergeCell ref="H5:N5"/>
    <mergeCell ref="D5:F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topLeftCell="E1" zoomScale="82" zoomScaleNormal="82" workbookViewId="0"/>
  </sheetViews>
  <sheetFormatPr defaultRowHeight="13.8" x14ac:dyDescent="0.25"/>
  <cols>
    <col min="1" max="16384" width="8.88671875" style="21"/>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C1:P26"/>
  <sheetViews>
    <sheetView zoomScale="99" zoomScaleNormal="99" workbookViewId="0"/>
  </sheetViews>
  <sheetFormatPr defaultRowHeight="13.8" x14ac:dyDescent="0.25"/>
  <cols>
    <col min="1" max="2" width="8.88671875" style="8"/>
    <col min="3" max="4" width="15.77734375" style="8" customWidth="1"/>
    <col min="5" max="5" width="18.44140625" style="8" customWidth="1"/>
    <col min="6" max="6" width="9.109375" style="8" customWidth="1"/>
    <col min="7" max="7" width="10.5546875" style="8" bestFit="1" customWidth="1"/>
    <col min="8" max="8" width="8.88671875" style="8"/>
    <col min="9" max="9" width="11.6640625" style="8" customWidth="1"/>
    <col min="10" max="10" width="11.109375" style="8" customWidth="1"/>
    <col min="11" max="11" width="12.5546875" style="8" bestFit="1" customWidth="1"/>
    <col min="12" max="13" width="8.88671875" style="8"/>
    <col min="14" max="14" width="11.5546875" style="8" bestFit="1" customWidth="1"/>
    <col min="15" max="15" width="8.88671875" style="8"/>
    <col min="16" max="16" width="11.5546875" style="8" bestFit="1" customWidth="1"/>
    <col min="17" max="16384" width="8.88671875" style="8"/>
  </cols>
  <sheetData>
    <row r="1" spans="3:16" ht="18" thickBot="1" x14ac:dyDescent="0.3">
      <c r="C1" s="187" t="s">
        <v>18</v>
      </c>
      <c r="D1" s="188"/>
      <c r="E1" s="188"/>
      <c r="F1" s="188"/>
      <c r="G1" s="189"/>
      <c r="H1" s="23"/>
      <c r="J1" s="9"/>
      <c r="K1" s="10" t="s">
        <v>74</v>
      </c>
      <c r="L1" s="10" t="s">
        <v>17</v>
      </c>
      <c r="N1" s="396" t="s">
        <v>103</v>
      </c>
      <c r="O1" s="396"/>
      <c r="P1" s="183">
        <v>0.18483459083921322</v>
      </c>
    </row>
    <row r="2" spans="3:16" ht="16.2" x14ac:dyDescent="0.35">
      <c r="C2" s="166" t="s">
        <v>17</v>
      </c>
      <c r="D2" s="167" t="s">
        <v>74</v>
      </c>
      <c r="E2" s="167" t="s">
        <v>19</v>
      </c>
      <c r="F2" s="167" t="s">
        <v>20</v>
      </c>
      <c r="G2" s="168" t="s">
        <v>50</v>
      </c>
      <c r="J2" s="9" t="s">
        <v>19</v>
      </c>
      <c r="K2" s="11">
        <f>'LSSL VÀ PHƯƠNG SAI CỦA DMDT'!E53</f>
        <v>8.1531668087134017E-3</v>
      </c>
      <c r="L2" s="11">
        <f>'LSSL VÀ PHƯƠNG SAI CỦA DMDT'!F53</f>
        <v>3.3008527783383573E-4</v>
      </c>
      <c r="N2" s="396" t="s">
        <v>52</v>
      </c>
      <c r="O2" s="396"/>
      <c r="P2" s="184">
        <f>K2*P1+L2*(1-P1)</f>
        <v>1.776061351695766E-3</v>
      </c>
    </row>
    <row r="3" spans="3:16" x14ac:dyDescent="0.25">
      <c r="C3" s="169"/>
      <c r="D3" s="170"/>
      <c r="E3" s="171">
        <f>P2</f>
        <v>1.776061351695766E-3</v>
      </c>
      <c r="F3" s="172">
        <f>P4</f>
        <v>6.1692108145951815E-4</v>
      </c>
      <c r="G3" s="173">
        <f>P3</f>
        <v>3.8059162074918142E-7</v>
      </c>
      <c r="J3" s="9" t="s">
        <v>20</v>
      </c>
      <c r="K3" s="11">
        <f>'LSSL VÀ PHƯƠNG SAI CỦA DMDT'!E54</f>
        <v>9.8842256479758921E-4</v>
      </c>
      <c r="L3" s="11">
        <f>'LSSL VÀ PHƯƠNG SAI CỦA DMDT'!F54</f>
        <v>6.7357518442403381E-4</v>
      </c>
      <c r="N3" s="396" t="s">
        <v>50</v>
      </c>
      <c r="O3" s="396"/>
      <c r="P3" s="185">
        <f>K3^2*P1^2+L3^2*(1-P1)^2+2*K3*L3*P1*(1-P1)*K4</f>
        <v>3.8059162074918142E-7</v>
      </c>
    </row>
    <row r="4" spans="3:16" x14ac:dyDescent="0.25">
      <c r="C4" s="174">
        <v>0</v>
      </c>
      <c r="D4" s="175">
        <v>1</v>
      </c>
      <c r="E4" s="171">
        <f t="dataTable" ref="E4:G15" dt2D="0" dtr="0" r1="P1"/>
        <v>8.1531668087134017E-3</v>
      </c>
      <c r="F4" s="176">
        <v>9.8842256479758921E-4</v>
      </c>
      <c r="G4" s="173">
        <v>9.7697916660104436E-7</v>
      </c>
      <c r="J4" s="15" t="s">
        <v>21</v>
      </c>
      <c r="K4" s="397">
        <f>'LSSL VÀ PHƯƠNG SAI CỦA DMDT'!E59</f>
        <v>0.22793982965390139</v>
      </c>
      <c r="L4" s="398"/>
      <c r="N4" s="396" t="s">
        <v>20</v>
      </c>
      <c r="O4" s="396"/>
      <c r="P4" s="186">
        <f>SQRT(P3)</f>
        <v>6.1692108145951815E-4</v>
      </c>
    </row>
    <row r="5" spans="3:16" x14ac:dyDescent="0.25">
      <c r="C5" s="174">
        <f t="shared" ref="C5:C11" si="0">C4+0.1</f>
        <v>0.1</v>
      </c>
      <c r="D5" s="175">
        <f t="shared" ref="D5:D11" si="1">$D$4-C5</f>
        <v>0.9</v>
      </c>
      <c r="E5" s="171">
        <v>7.3708586556254447E-3</v>
      </c>
      <c r="F5" s="176">
        <v>9.0730724337205406E-4</v>
      </c>
      <c r="G5" s="173">
        <v>8.2320643387539579E-7</v>
      </c>
      <c r="J5" s="16"/>
      <c r="K5" s="17"/>
      <c r="L5" s="17"/>
    </row>
    <row r="6" spans="3:16" x14ac:dyDescent="0.25">
      <c r="C6" s="174">
        <f t="shared" si="0"/>
        <v>0.2</v>
      </c>
      <c r="D6" s="175">
        <f t="shared" si="1"/>
        <v>0.8</v>
      </c>
      <c r="E6" s="171">
        <v>6.5885505025374885E-3</v>
      </c>
      <c r="F6" s="176">
        <v>8.3185159255276802E-4</v>
      </c>
      <c r="G6" s="173">
        <v>6.9197707203257641E-7</v>
      </c>
    </row>
    <row r="7" spans="3:16" x14ac:dyDescent="0.25">
      <c r="C7" s="174">
        <f t="shared" si="0"/>
        <v>0.30000000000000004</v>
      </c>
      <c r="D7" s="175">
        <f t="shared" si="1"/>
        <v>0.7</v>
      </c>
      <c r="E7" s="171">
        <v>5.8062423494495323E-3</v>
      </c>
      <c r="F7" s="176">
        <v>7.6373495472748009E-4</v>
      </c>
      <c r="G7" s="173">
        <v>5.8329108107258599E-7</v>
      </c>
    </row>
    <row r="8" spans="3:16" x14ac:dyDescent="0.25">
      <c r="C8" s="174">
        <f t="shared" si="0"/>
        <v>0.4</v>
      </c>
      <c r="D8" s="175">
        <f t="shared" si="1"/>
        <v>0.6</v>
      </c>
      <c r="E8" s="171">
        <v>5.0239341963615753E-3</v>
      </c>
      <c r="F8" s="176">
        <v>7.0508755555280154E-4</v>
      </c>
      <c r="G8" s="173">
        <v>4.9714846099542497E-7</v>
      </c>
    </row>
    <row r="9" spans="3:16" x14ac:dyDescent="0.25">
      <c r="C9" s="174">
        <f t="shared" si="0"/>
        <v>0.5</v>
      </c>
      <c r="D9" s="175">
        <f t="shared" si="1"/>
        <v>0.5</v>
      </c>
      <c r="E9" s="171">
        <v>4.2416260432736191E-3</v>
      </c>
      <c r="F9" s="176">
        <v>6.5844453965470244E-4</v>
      </c>
      <c r="G9" s="173">
        <v>4.3354921180109307E-7</v>
      </c>
    </row>
    <row r="10" spans="3:16" x14ac:dyDescent="0.25">
      <c r="C10" s="174">
        <f t="shared" si="0"/>
        <v>0.6</v>
      </c>
      <c r="D10" s="175">
        <f t="shared" si="1"/>
        <v>0.4</v>
      </c>
      <c r="E10" s="171">
        <v>3.4593178901856621E-3</v>
      </c>
      <c r="F10" s="176">
        <v>6.264928838299685E-4</v>
      </c>
      <c r="G10" s="173">
        <v>3.9249333348959035E-7</v>
      </c>
    </row>
    <row r="11" spans="3:16" x14ac:dyDescent="0.25">
      <c r="C11" s="174">
        <f t="shared" si="0"/>
        <v>0.7</v>
      </c>
      <c r="D11" s="175">
        <f t="shared" si="1"/>
        <v>0.30000000000000004</v>
      </c>
      <c r="E11" s="177">
        <v>2.6770097370977059E-3</v>
      </c>
      <c r="F11" s="176">
        <v>6.1153971748441392E-4</v>
      </c>
      <c r="G11" s="173">
        <v>3.7398082606091681E-7</v>
      </c>
    </row>
    <row r="12" spans="3:16" x14ac:dyDescent="0.25">
      <c r="C12" s="174">
        <f>C11+0.1</f>
        <v>0.79999999999999993</v>
      </c>
      <c r="D12" s="175">
        <f>$D$4-C12</f>
        <v>0.20000000000000007</v>
      </c>
      <c r="E12" s="171">
        <v>1.8947015840097496E-3</v>
      </c>
      <c r="F12" s="176">
        <v>6.1482655238292397E-4</v>
      </c>
      <c r="G12" s="173">
        <v>3.7801168951507239E-7</v>
      </c>
    </row>
    <row r="13" spans="3:16" x14ac:dyDescent="0.25">
      <c r="C13" s="300">
        <f>1-D13</f>
        <v>0.81516540916078672</v>
      </c>
      <c r="D13" s="301">
        <v>0.18483459083921322</v>
      </c>
      <c r="E13" s="303">
        <v>1.776061351695766E-3</v>
      </c>
      <c r="F13" s="304">
        <v>6.1692108145951815E-4</v>
      </c>
      <c r="G13" s="302">
        <v>3.8059162074918142E-7</v>
      </c>
    </row>
    <row r="14" spans="3:16" x14ac:dyDescent="0.25">
      <c r="C14" s="174">
        <f>C12+0.1</f>
        <v>0.89999999999999991</v>
      </c>
      <c r="D14" s="175">
        <f>$D$4-C14</f>
        <v>0.10000000000000009</v>
      </c>
      <c r="E14" s="171">
        <v>1.112393430921793E-3</v>
      </c>
      <c r="F14" s="176">
        <v>6.3607069092362449E-4</v>
      </c>
      <c r="G14" s="173">
        <v>4.045859238520571E-7</v>
      </c>
    </row>
    <row r="15" spans="3:16" ht="14.4" thickBot="1" x14ac:dyDescent="0.3">
      <c r="C15" s="178">
        <f>C14+0.1</f>
        <v>0.99999999999999989</v>
      </c>
      <c r="D15" s="179">
        <f>$D$4-C15</f>
        <v>0</v>
      </c>
      <c r="E15" s="180">
        <v>3.3008527783383573E-4</v>
      </c>
      <c r="F15" s="181">
        <v>6.7357518442403381E-4</v>
      </c>
      <c r="G15" s="182">
        <v>4.5370352907187115E-7</v>
      </c>
    </row>
    <row r="16" spans="3:16" x14ac:dyDescent="0.25">
      <c r="C16" s="13"/>
      <c r="D16" s="13"/>
      <c r="E16" s="12"/>
      <c r="F16" s="14"/>
      <c r="G16" s="18"/>
    </row>
    <row r="17" spans="3:7" x14ac:dyDescent="0.25">
      <c r="C17" s="13"/>
      <c r="D17" s="13"/>
      <c r="E17" s="12"/>
      <c r="F17" s="14"/>
      <c r="G17" s="18"/>
    </row>
    <row r="18" spans="3:7" x14ac:dyDescent="0.25">
      <c r="C18" s="13"/>
      <c r="D18" s="13"/>
      <c r="E18" s="12"/>
      <c r="F18" s="14"/>
      <c r="G18" s="18"/>
    </row>
    <row r="19" spans="3:7" x14ac:dyDescent="0.25">
      <c r="C19" s="13"/>
      <c r="D19" s="13"/>
      <c r="E19" s="12"/>
      <c r="F19" s="14"/>
      <c r="G19" s="18"/>
    </row>
    <row r="20" spans="3:7" x14ac:dyDescent="0.25">
      <c r="C20" s="13"/>
      <c r="D20" s="13"/>
      <c r="E20" s="12"/>
      <c r="F20" s="14"/>
      <c r="G20" s="18"/>
    </row>
    <row r="21" spans="3:7" x14ac:dyDescent="0.25">
      <c r="C21" s="13"/>
      <c r="D21" s="13"/>
      <c r="E21" s="12"/>
      <c r="F21" s="14"/>
      <c r="G21" s="18"/>
    </row>
    <row r="22" spans="3:7" x14ac:dyDescent="0.25">
      <c r="C22" s="13"/>
      <c r="D22" s="13"/>
      <c r="E22" s="12"/>
      <c r="F22" s="14"/>
      <c r="G22" s="18"/>
    </row>
    <row r="23" spans="3:7" x14ac:dyDescent="0.25">
      <c r="C23" s="13"/>
      <c r="D23" s="13"/>
      <c r="E23" s="12"/>
      <c r="F23" s="14"/>
      <c r="G23" s="18"/>
    </row>
    <row r="24" spans="3:7" x14ac:dyDescent="0.25">
      <c r="C24" s="13"/>
      <c r="D24" s="13"/>
      <c r="E24" s="12"/>
      <c r="F24" s="14"/>
      <c r="G24" s="18"/>
    </row>
    <row r="25" spans="3:7" x14ac:dyDescent="0.25">
      <c r="C25" s="13"/>
      <c r="D25" s="13"/>
      <c r="E25" s="12"/>
      <c r="F25" s="14"/>
      <c r="G25" s="18"/>
    </row>
    <row r="26" spans="3:7" x14ac:dyDescent="0.25">
      <c r="E26" s="19"/>
      <c r="G26" s="20"/>
    </row>
  </sheetData>
  <mergeCells count="5">
    <mergeCell ref="N1:O1"/>
    <mergeCell ref="N2:O2"/>
    <mergeCell ref="N3:O3"/>
    <mergeCell ref="N4:O4"/>
    <mergeCell ref="K4:L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G96"/>
  <sheetViews>
    <sheetView zoomScale="76" zoomScaleNormal="112" workbookViewId="0"/>
  </sheetViews>
  <sheetFormatPr defaultRowHeight="13.8" x14ac:dyDescent="0.25"/>
  <cols>
    <col min="1" max="1" width="12.77734375" style="21" customWidth="1"/>
    <col min="2" max="2" width="11.6640625" style="21" customWidth="1"/>
    <col min="3" max="3" width="12.88671875" style="21" customWidth="1"/>
    <col min="4" max="4" width="19.77734375" style="21" customWidth="1"/>
    <col min="5" max="6" width="14.5546875" style="21" bestFit="1" customWidth="1"/>
    <col min="7" max="7" width="19.6640625" style="21" bestFit="1" customWidth="1"/>
    <col min="8" max="8" width="21.33203125" style="21" bestFit="1" customWidth="1"/>
    <col min="9" max="9" width="12.6640625" style="21" customWidth="1"/>
    <col min="10" max="10" width="17" style="21" bestFit="1" customWidth="1"/>
    <col min="11" max="11" width="19.77734375" style="21" bestFit="1" customWidth="1"/>
    <col min="12" max="12" width="19.109375" style="21" bestFit="1" customWidth="1"/>
    <col min="13" max="13" width="17.77734375" style="21" bestFit="1" customWidth="1"/>
    <col min="14" max="14" width="15.5546875" style="21" bestFit="1" customWidth="1"/>
    <col min="15" max="15" width="21.33203125" style="21" bestFit="1" customWidth="1"/>
    <col min="16" max="16" width="16" style="21" customWidth="1"/>
    <col min="17" max="17" width="21.21875" style="21" bestFit="1" customWidth="1"/>
    <col min="18" max="18" width="18.6640625" style="21" bestFit="1" customWidth="1"/>
    <col min="19" max="19" width="12" style="21" bestFit="1" customWidth="1"/>
    <col min="20" max="20" width="11.6640625" style="21" customWidth="1"/>
    <col min="21" max="21" width="11.5546875" style="21" bestFit="1" customWidth="1"/>
    <col min="22" max="23" width="8.88671875" style="21"/>
    <col min="24" max="24" width="9" style="21" bestFit="1" customWidth="1"/>
    <col min="25" max="25" width="12.21875" style="21" bestFit="1" customWidth="1"/>
    <col min="26" max="26" width="10" style="21" bestFit="1" customWidth="1"/>
    <col min="27" max="27" width="9.5546875" style="21" bestFit="1" customWidth="1"/>
    <col min="28" max="29" width="8.88671875" style="21"/>
    <col min="30" max="30" width="14" style="21" bestFit="1" customWidth="1"/>
    <col min="31" max="32" width="14.21875" style="21" bestFit="1" customWidth="1"/>
    <col min="33" max="33" width="6.33203125" style="21" bestFit="1" customWidth="1"/>
    <col min="34" max="34" width="16.21875" style="21" customWidth="1"/>
    <col min="35" max="16384" width="8.88671875" style="21"/>
  </cols>
  <sheetData>
    <row r="1" spans="1:21" x14ac:dyDescent="0.25">
      <c r="P1" s="26"/>
      <c r="Q1" s="26"/>
      <c r="R1" s="26"/>
      <c r="S1" s="26"/>
    </row>
    <row r="2" spans="1:21" x14ac:dyDescent="0.25">
      <c r="D2" s="108" t="s">
        <v>15</v>
      </c>
      <c r="E2" s="401" t="s">
        <v>185</v>
      </c>
      <c r="F2" s="402"/>
      <c r="G2" s="109" t="s">
        <v>141</v>
      </c>
      <c r="H2" s="110" t="s">
        <v>142</v>
      </c>
      <c r="J2" s="108" t="s">
        <v>15</v>
      </c>
      <c r="K2" s="108" t="s">
        <v>79</v>
      </c>
      <c r="L2" s="25" t="s">
        <v>100</v>
      </c>
      <c r="P2" s="26"/>
      <c r="Q2" s="31"/>
      <c r="R2" s="32"/>
      <c r="S2" s="33"/>
    </row>
    <row r="3" spans="1:21" x14ac:dyDescent="0.25">
      <c r="D3" s="24" t="s">
        <v>74</v>
      </c>
      <c r="E3" s="399">
        <f>B51</f>
        <v>7510</v>
      </c>
      <c r="F3" s="400"/>
      <c r="G3" s="27">
        <f>112097016</f>
        <v>112097016</v>
      </c>
      <c r="H3" s="28">
        <f>E3*G3</f>
        <v>841848590160</v>
      </c>
      <c r="J3" s="24" t="s">
        <v>74</v>
      </c>
      <c r="K3" s="29">
        <f>H3/$H$6</f>
        <v>0.609698731509839</v>
      </c>
      <c r="L3" s="30">
        <f>10000000000</f>
        <v>10000000000</v>
      </c>
      <c r="P3" s="26"/>
      <c r="Q3" s="31"/>
      <c r="R3" s="35"/>
      <c r="S3" s="33"/>
    </row>
    <row r="4" spans="1:21" x14ac:dyDescent="0.25">
      <c r="D4" s="24" t="s">
        <v>17</v>
      </c>
      <c r="E4" s="399">
        <f>C51</f>
        <v>19100</v>
      </c>
      <c r="F4" s="400"/>
      <c r="G4" s="34">
        <v>12392630</v>
      </c>
      <c r="H4" s="28">
        <f>E4*G4</f>
        <v>236699233000</v>
      </c>
      <c r="J4" s="24" t="s">
        <v>17</v>
      </c>
      <c r="K4" s="29">
        <f>H4/$H$6</f>
        <v>0.17142657693591146</v>
      </c>
      <c r="P4" s="26"/>
      <c r="Q4" s="31"/>
      <c r="R4" s="35"/>
      <c r="S4" s="33"/>
    </row>
    <row r="5" spans="1:21" x14ac:dyDescent="0.25">
      <c r="D5" s="24" t="s">
        <v>75</v>
      </c>
      <c r="E5" s="399">
        <f>D51</f>
        <v>9300</v>
      </c>
      <c r="F5" s="400"/>
      <c r="G5" s="34">
        <v>32496104</v>
      </c>
      <c r="H5" s="28">
        <f>E5*G5</f>
        <v>302213767200</v>
      </c>
      <c r="J5" s="24" t="s">
        <v>75</v>
      </c>
      <c r="K5" s="29">
        <f>H5/$H$6</f>
        <v>0.21887469155424949</v>
      </c>
      <c r="P5" s="26"/>
      <c r="Q5" s="31"/>
      <c r="R5" s="35"/>
      <c r="S5" s="26"/>
    </row>
    <row r="6" spans="1:21" x14ac:dyDescent="0.25">
      <c r="G6" s="25"/>
      <c r="H6" s="36">
        <f>SUM(H3:H5)</f>
        <v>1380761590360</v>
      </c>
      <c r="J6" s="37"/>
      <c r="P6" s="26"/>
      <c r="Q6" s="26"/>
      <c r="R6" s="38"/>
      <c r="S6" s="39"/>
    </row>
    <row r="7" spans="1:21" x14ac:dyDescent="0.25">
      <c r="E7" s="25"/>
      <c r="F7" s="25"/>
      <c r="G7" s="37"/>
      <c r="M7" s="106"/>
      <c r="N7" s="106"/>
      <c r="P7" s="405"/>
      <c r="Q7" s="405"/>
      <c r="R7" s="405"/>
      <c r="S7" s="405"/>
    </row>
    <row r="8" spans="1:21" ht="14.4" thickBot="1" x14ac:dyDescent="0.3">
      <c r="E8" s="25"/>
      <c r="F8" s="25"/>
      <c r="G8" s="37"/>
      <c r="J8" s="40"/>
    </row>
    <row r="9" spans="1:21" ht="18" thickBot="1" x14ac:dyDescent="0.35">
      <c r="A9" s="221" t="s">
        <v>22</v>
      </c>
      <c r="B9" s="426" t="s">
        <v>47</v>
      </c>
      <c r="C9" s="427"/>
      <c r="D9" s="428"/>
      <c r="E9" s="426" t="s">
        <v>48</v>
      </c>
      <c r="F9" s="427"/>
      <c r="G9" s="428"/>
      <c r="H9" s="426" t="s">
        <v>53</v>
      </c>
      <c r="I9" s="427"/>
      <c r="J9" s="428"/>
      <c r="K9" s="429" t="s">
        <v>54</v>
      </c>
      <c r="L9" s="430"/>
      <c r="M9" s="431"/>
      <c r="N9" s="408" t="s">
        <v>55</v>
      </c>
      <c r="O9" s="409"/>
      <c r="P9" s="409"/>
      <c r="Q9" s="410" t="s">
        <v>56</v>
      </c>
      <c r="R9" s="411"/>
      <c r="S9" s="411"/>
      <c r="T9" s="408"/>
    </row>
    <row r="10" spans="1:21" ht="14.4" thickBot="1" x14ac:dyDescent="0.3">
      <c r="A10" s="190"/>
      <c r="B10" s="222" t="s">
        <v>74</v>
      </c>
      <c r="C10" s="223" t="s">
        <v>17</v>
      </c>
      <c r="D10" s="224" t="s">
        <v>75</v>
      </c>
      <c r="E10" s="225" t="s">
        <v>74</v>
      </c>
      <c r="F10" s="226" t="s">
        <v>17</v>
      </c>
      <c r="G10" s="227" t="s">
        <v>75</v>
      </c>
      <c r="H10" s="225" t="s">
        <v>74</v>
      </c>
      <c r="I10" s="226" t="s">
        <v>17</v>
      </c>
      <c r="J10" s="227" t="s">
        <v>75</v>
      </c>
      <c r="K10" s="225" t="s">
        <v>74</v>
      </c>
      <c r="L10" s="226" t="s">
        <v>17</v>
      </c>
      <c r="M10" s="227" t="s">
        <v>75</v>
      </c>
      <c r="N10" s="228" t="s">
        <v>76</v>
      </c>
      <c r="O10" s="229" t="s">
        <v>77</v>
      </c>
      <c r="P10" s="229" t="s">
        <v>78</v>
      </c>
      <c r="Q10" s="229" t="s">
        <v>48</v>
      </c>
      <c r="R10" s="229" t="s">
        <v>53</v>
      </c>
      <c r="S10" s="412" t="s">
        <v>54</v>
      </c>
      <c r="T10" s="413"/>
    </row>
    <row r="11" spans="1:21" s="47" customFormat="1" x14ac:dyDescent="0.25">
      <c r="A11" s="41" t="s">
        <v>73</v>
      </c>
      <c r="B11" s="191">
        <v>5530</v>
      </c>
      <c r="C11" s="42">
        <f>E4</f>
        <v>19100</v>
      </c>
      <c r="D11" s="192">
        <v>8900</v>
      </c>
      <c r="E11" s="202"/>
      <c r="F11" s="43"/>
      <c r="G11" s="203"/>
      <c r="H11" s="202"/>
      <c r="I11" s="43"/>
      <c r="J11" s="208"/>
      <c r="K11" s="215"/>
      <c r="L11" s="45"/>
      <c r="M11" s="203"/>
      <c r="N11" s="44"/>
      <c r="O11" s="45"/>
      <c r="P11" s="44"/>
      <c r="Q11" s="45"/>
      <c r="R11" s="46"/>
      <c r="S11" s="414"/>
      <c r="T11" s="415"/>
    </row>
    <row r="12" spans="1:21" s="47" customFormat="1" x14ac:dyDescent="0.25">
      <c r="A12" s="41" t="s">
        <v>72</v>
      </c>
      <c r="B12" s="193">
        <v>5480</v>
      </c>
      <c r="C12" s="48">
        <v>17800</v>
      </c>
      <c r="D12" s="194">
        <v>8600</v>
      </c>
      <c r="E12" s="204">
        <f t="shared" ref="E12:E51" si="0">(B12-B11)/B11</f>
        <v>-9.0415913200723331E-3</v>
      </c>
      <c r="F12" s="49">
        <f t="shared" ref="F12:F51" si="1">(C12-C11)/C11</f>
        <v>-6.8062827225130892E-2</v>
      </c>
      <c r="G12" s="160">
        <f t="shared" ref="G12:G51" si="2">(D12-D11)/D11</f>
        <v>-3.3707865168539325E-2</v>
      </c>
      <c r="H12" s="209">
        <f>E12-$E$53</f>
        <v>-1.7194758128785737E-2</v>
      </c>
      <c r="I12" s="50">
        <f t="shared" ref="I12:I51" si="3">F12-$F$53</f>
        <v>-6.8392912502964726E-2</v>
      </c>
      <c r="J12" s="210">
        <f>G12-$G$53</f>
        <v>-3.4873305335818117E-2</v>
      </c>
      <c r="K12" s="216">
        <f t="shared" ref="K12:K51" si="4">H12^2</f>
        <v>2.9565970710744316E-4</v>
      </c>
      <c r="L12" s="51">
        <f t="shared" ref="L12:L51" si="5">I12^2</f>
        <v>4.6775904806381887E-3</v>
      </c>
      <c r="M12" s="217">
        <f t="shared" ref="M12:M51" si="6">J12^2</f>
        <v>1.2161474250452003E-3</v>
      </c>
      <c r="N12" s="53">
        <f t="shared" ref="N12:N51" si="7">H12*I12</f>
        <v>1.1759995882116843E-3</v>
      </c>
      <c r="O12" s="52">
        <f t="shared" ref="O12:O51" si="8">I12*J12</f>
        <v>2.3850869205217814E-3</v>
      </c>
      <c r="P12" s="53">
        <f t="shared" ref="P12:P51" si="9">H12*J12</f>
        <v>5.9963805040068557E-4</v>
      </c>
      <c r="Q12" s="49">
        <f t="shared" ref="Q12:Q51" si="10">E12*$K$3+F12*$K$4+G12*$K$5</f>
        <v>-2.4558222838179298E-2</v>
      </c>
      <c r="R12" s="54">
        <f>Q12-$G$93</f>
        <v>-2.4558222838179298E-2</v>
      </c>
      <c r="S12" s="406">
        <f>R12^2</f>
        <v>6.031063089696712E-4</v>
      </c>
      <c r="T12" s="407"/>
      <c r="U12" s="55"/>
    </row>
    <row r="13" spans="1:21" s="47" customFormat="1" x14ac:dyDescent="0.25">
      <c r="A13" s="41" t="s">
        <v>71</v>
      </c>
      <c r="B13" s="195">
        <v>5380</v>
      </c>
      <c r="C13" s="56">
        <v>17350</v>
      </c>
      <c r="D13" s="196">
        <v>8500</v>
      </c>
      <c r="E13" s="204">
        <f t="shared" si="0"/>
        <v>-1.824817518248175E-2</v>
      </c>
      <c r="F13" s="49">
        <f t="shared" si="1"/>
        <v>-2.5280898876404494E-2</v>
      </c>
      <c r="G13" s="160">
        <f t="shared" si="2"/>
        <v>-1.1627906976744186E-2</v>
      </c>
      <c r="H13" s="209">
        <f t="shared" ref="H13:H51" si="11">E13-$E$53</f>
        <v>-2.6401341991195152E-2</v>
      </c>
      <c r="I13" s="50">
        <f t="shared" si="3"/>
        <v>-2.561098415423833E-2</v>
      </c>
      <c r="J13" s="210">
        <f t="shared" ref="J13:J51" si="12">G13-$G$53</f>
        <v>-1.2793347144022978E-2</v>
      </c>
      <c r="K13" s="216">
        <f t="shared" si="4"/>
        <v>6.9703085893604443E-4</v>
      </c>
      <c r="L13" s="51">
        <f t="shared" si="5"/>
        <v>6.5592250934864689E-4</v>
      </c>
      <c r="M13" s="217">
        <f t="shared" si="6"/>
        <v>1.6366973114748088E-4</v>
      </c>
      <c r="N13" s="53">
        <f t="shared" si="7"/>
        <v>6.7616435138712603E-4</v>
      </c>
      <c r="O13" s="52">
        <f t="shared" si="8"/>
        <v>3.276502109852427E-4</v>
      </c>
      <c r="P13" s="53">
        <f t="shared" si="9"/>
        <v>3.3776153316143043E-4</v>
      </c>
      <c r="Q13" s="49">
        <f t="shared" si="10"/>
        <v>-1.8004761770329791E-2</v>
      </c>
      <c r="R13" s="54">
        <f t="shared" ref="R13:R51" si="13">Q13-$G$93</f>
        <v>-1.8004761770329791E-2</v>
      </c>
      <c r="S13" s="406">
        <f t="shared" ref="S13:S51" si="14">R13^2</f>
        <v>3.2417144640632916E-4</v>
      </c>
      <c r="T13" s="407"/>
    </row>
    <row r="14" spans="1:21" s="47" customFormat="1" x14ac:dyDescent="0.25">
      <c r="A14" s="41" t="s">
        <v>70</v>
      </c>
      <c r="B14" s="193">
        <v>5440</v>
      </c>
      <c r="C14" s="48">
        <v>17400</v>
      </c>
      <c r="D14" s="194">
        <v>8800</v>
      </c>
      <c r="E14" s="204">
        <f t="shared" si="0"/>
        <v>1.1152416356877323E-2</v>
      </c>
      <c r="F14" s="49">
        <f t="shared" si="1"/>
        <v>2.881844380403458E-3</v>
      </c>
      <c r="G14" s="160">
        <f t="shared" si="2"/>
        <v>3.5294117647058823E-2</v>
      </c>
      <c r="H14" s="209">
        <f t="shared" si="11"/>
        <v>2.9992495481639212E-3</v>
      </c>
      <c r="I14" s="50">
        <f t="shared" si="3"/>
        <v>2.5517591025696223E-3</v>
      </c>
      <c r="J14" s="210">
        <f t="shared" si="12"/>
        <v>3.4128677479780031E-2</v>
      </c>
      <c r="K14" s="216">
        <f t="shared" si="4"/>
        <v>8.9954978521614851E-6</v>
      </c>
      <c r="L14" s="51">
        <f t="shared" si="5"/>
        <v>6.5114745175469241E-6</v>
      </c>
      <c r="M14" s="217">
        <f t="shared" si="6"/>
        <v>1.1647666265188446E-3</v>
      </c>
      <c r="N14" s="53">
        <f t="shared" si="7"/>
        <v>7.6533623354051127E-6</v>
      </c>
      <c r="O14" s="52">
        <f t="shared" si="8"/>
        <v>8.7088163417691573E-5</v>
      </c>
      <c r="P14" s="53">
        <f t="shared" si="9"/>
        <v>1.0236042051066245E-4</v>
      </c>
      <c r="Q14" s="49">
        <f t="shared" si="10"/>
        <v>1.5018627937131636E-2</v>
      </c>
      <c r="R14" s="54">
        <f t="shared" si="13"/>
        <v>1.5018627937131636E-2</v>
      </c>
      <c r="S14" s="406">
        <f t="shared" si="14"/>
        <v>2.2555918511399085E-4</v>
      </c>
      <c r="T14" s="407"/>
    </row>
    <row r="15" spans="1:21" s="47" customFormat="1" x14ac:dyDescent="0.25">
      <c r="A15" s="41" t="s">
        <v>69</v>
      </c>
      <c r="B15" s="195">
        <v>5370</v>
      </c>
      <c r="C15" s="56">
        <v>17600</v>
      </c>
      <c r="D15" s="196">
        <v>8800</v>
      </c>
      <c r="E15" s="204">
        <f t="shared" si="0"/>
        <v>-1.2867647058823529E-2</v>
      </c>
      <c r="F15" s="49">
        <f t="shared" si="1"/>
        <v>1.1494252873563218E-2</v>
      </c>
      <c r="G15" s="160">
        <f t="shared" si="2"/>
        <v>0</v>
      </c>
      <c r="H15" s="209">
        <f t="shared" si="11"/>
        <v>-2.102081386753693E-2</v>
      </c>
      <c r="I15" s="50">
        <f t="shared" si="3"/>
        <v>1.1164167595729382E-2</v>
      </c>
      <c r="J15" s="210">
        <f t="shared" si="12"/>
        <v>-1.1654401672787911E-3</v>
      </c>
      <c r="K15" s="216">
        <f t="shared" si="4"/>
        <v>4.4187461565363292E-4</v>
      </c>
      <c r="L15" s="51">
        <f t="shared" si="5"/>
        <v>1.2463863810553396E-4</v>
      </c>
      <c r="M15" s="217">
        <f t="shared" si="6"/>
        <v>1.3582507835068165E-6</v>
      </c>
      <c r="N15" s="53">
        <f t="shared" si="7"/>
        <v>-2.3467988901581461E-4</v>
      </c>
      <c r="O15" s="52">
        <f t="shared" si="8"/>
        <v>-1.3011169350295309E-5</v>
      </c>
      <c r="P15" s="53">
        <f t="shared" si="9"/>
        <v>2.4498500830118573E-5</v>
      </c>
      <c r="Q15" s="49">
        <f t="shared" si="10"/>
        <v>-5.8749676647303108E-3</v>
      </c>
      <c r="R15" s="54">
        <f t="shared" si="13"/>
        <v>-5.8749676647303108E-3</v>
      </c>
      <c r="S15" s="406">
        <f t="shared" si="14"/>
        <v>3.4515245061626723E-5</v>
      </c>
      <c r="T15" s="407"/>
    </row>
    <row r="16" spans="1:21" s="47" customFormat="1" x14ac:dyDescent="0.25">
      <c r="A16" s="41" t="s">
        <v>46</v>
      </c>
      <c r="B16" s="193">
        <v>5340</v>
      </c>
      <c r="C16" s="48">
        <v>18500</v>
      </c>
      <c r="D16" s="194">
        <v>8700</v>
      </c>
      <c r="E16" s="204">
        <f t="shared" si="0"/>
        <v>-5.5865921787709499E-3</v>
      </c>
      <c r="F16" s="49">
        <f t="shared" si="1"/>
        <v>5.113636363636364E-2</v>
      </c>
      <c r="G16" s="160">
        <f t="shared" si="2"/>
        <v>-1.1363636363636364E-2</v>
      </c>
      <c r="H16" s="209">
        <f t="shared" si="11"/>
        <v>-1.3739758987484352E-2</v>
      </c>
      <c r="I16" s="50">
        <f t="shared" si="3"/>
        <v>5.0806278358529806E-2</v>
      </c>
      <c r="J16" s="210">
        <f t="shared" si="12"/>
        <v>-1.2529076530915156E-2</v>
      </c>
      <c r="K16" s="216">
        <f t="shared" si="4"/>
        <v>1.8878097703415705E-4</v>
      </c>
      <c r="L16" s="51">
        <f t="shared" si="5"/>
        <v>2.5812779206444143E-3</v>
      </c>
      <c r="M16" s="217">
        <f t="shared" si="6"/>
        <v>1.5697775871752895E-4</v>
      </c>
      <c r="N16" s="53">
        <f t="shared" si="7"/>
        <v>-6.9806601969724168E-4</v>
      </c>
      <c r="O16" s="52">
        <f t="shared" si="8"/>
        <v>-6.3655574980499838E-4</v>
      </c>
      <c r="P16" s="53">
        <f t="shared" si="9"/>
        <v>1.721464918705208E-4</v>
      </c>
      <c r="Q16" s="49">
        <f t="shared" si="10"/>
        <v>2.8727812062468382E-3</v>
      </c>
      <c r="R16" s="54">
        <f t="shared" si="13"/>
        <v>2.8727812062468382E-3</v>
      </c>
      <c r="S16" s="406">
        <f t="shared" si="14"/>
        <v>8.2528718589650386E-6</v>
      </c>
      <c r="T16" s="407"/>
    </row>
    <row r="17" spans="1:20" s="47" customFormat="1" x14ac:dyDescent="0.25">
      <c r="A17" s="41" t="s">
        <v>45</v>
      </c>
      <c r="B17" s="195">
        <v>5390</v>
      </c>
      <c r="C17" s="56">
        <v>18400</v>
      </c>
      <c r="D17" s="196">
        <v>8800</v>
      </c>
      <c r="E17" s="204">
        <f t="shared" si="0"/>
        <v>9.3632958801498131E-3</v>
      </c>
      <c r="F17" s="49">
        <f t="shared" si="1"/>
        <v>-5.4054054054054057E-3</v>
      </c>
      <c r="G17" s="160">
        <f t="shared" si="2"/>
        <v>1.1494252873563218E-2</v>
      </c>
      <c r="H17" s="209">
        <f t="shared" si="11"/>
        <v>1.2101290714364114E-3</v>
      </c>
      <c r="I17" s="50">
        <f t="shared" si="3"/>
        <v>-5.7354906832392414E-3</v>
      </c>
      <c r="J17" s="210">
        <f t="shared" si="12"/>
        <v>1.0328812706284426E-2</v>
      </c>
      <c r="K17" s="216">
        <f t="shared" si="4"/>
        <v>1.4644123695355512E-6</v>
      </c>
      <c r="L17" s="51">
        <f t="shared" si="5"/>
        <v>3.2895853377524139E-5</v>
      </c>
      <c r="M17" s="217">
        <f t="shared" si="6"/>
        <v>1.0668437192150261E-4</v>
      </c>
      <c r="N17" s="53">
        <f t="shared" si="7"/>
        <v>-6.9406840147404916E-6</v>
      </c>
      <c r="O17" s="52">
        <f t="shared" si="8"/>
        <v>-5.9240809045817423E-5</v>
      </c>
      <c r="P17" s="53">
        <f t="shared" si="9"/>
        <v>1.249919652929658E-5</v>
      </c>
      <c r="Q17" s="49">
        <f t="shared" si="10"/>
        <v>7.2979605276268164E-3</v>
      </c>
      <c r="R17" s="54">
        <f t="shared" si="13"/>
        <v>7.2979605276268164E-3</v>
      </c>
      <c r="S17" s="406">
        <f t="shared" si="14"/>
        <v>5.3260227862799079E-5</v>
      </c>
      <c r="T17" s="407"/>
    </row>
    <row r="18" spans="1:20" s="47" customFormat="1" x14ac:dyDescent="0.25">
      <c r="A18" s="41" t="s">
        <v>44</v>
      </c>
      <c r="B18" s="193">
        <v>5400</v>
      </c>
      <c r="C18" s="48">
        <v>18100</v>
      </c>
      <c r="D18" s="194">
        <v>8700</v>
      </c>
      <c r="E18" s="204">
        <f t="shared" si="0"/>
        <v>1.8552875695732839E-3</v>
      </c>
      <c r="F18" s="49">
        <f t="shared" si="1"/>
        <v>-1.6304347826086956E-2</v>
      </c>
      <c r="G18" s="160">
        <f t="shared" si="2"/>
        <v>-1.1363636363636364E-2</v>
      </c>
      <c r="H18" s="209">
        <f t="shared" si="11"/>
        <v>-6.2978792391401176E-3</v>
      </c>
      <c r="I18" s="50">
        <f t="shared" si="3"/>
        <v>-1.6634433103920793E-2</v>
      </c>
      <c r="J18" s="210">
        <f t="shared" si="12"/>
        <v>-1.2529076530915156E-2</v>
      </c>
      <c r="K18" s="216">
        <f t="shared" si="4"/>
        <v>3.9663282910792107E-5</v>
      </c>
      <c r="L18" s="51">
        <f t="shared" si="5"/>
        <v>2.7670436468881594E-4</v>
      </c>
      <c r="M18" s="217">
        <f t="shared" si="6"/>
        <v>1.5697775871752895E-4</v>
      </c>
      <c r="N18" s="53">
        <f t="shared" si="7"/>
        <v>1.0476165090004787E-4</v>
      </c>
      <c r="O18" s="52">
        <f t="shared" si="8"/>
        <v>2.0841408540741215E-4</v>
      </c>
      <c r="P18" s="53">
        <f t="shared" si="9"/>
        <v>7.8906610969648239E-5</v>
      </c>
      <c r="Q18" s="49">
        <f t="shared" si="10"/>
        <v>-4.1510444632693148E-3</v>
      </c>
      <c r="R18" s="54">
        <f t="shared" si="13"/>
        <v>-4.1510444632693148E-3</v>
      </c>
      <c r="S18" s="406">
        <f t="shared" si="14"/>
        <v>1.7231170136038834E-5</v>
      </c>
      <c r="T18" s="407"/>
    </row>
    <row r="19" spans="1:20" s="47" customFormat="1" x14ac:dyDescent="0.25">
      <c r="A19" s="41" t="s">
        <v>43</v>
      </c>
      <c r="B19" s="195">
        <v>5770</v>
      </c>
      <c r="C19" s="56">
        <v>18200</v>
      </c>
      <c r="D19" s="196">
        <v>8700</v>
      </c>
      <c r="E19" s="204">
        <f t="shared" si="0"/>
        <v>6.851851851851852E-2</v>
      </c>
      <c r="F19" s="49">
        <f t="shared" si="1"/>
        <v>5.5248618784530384E-3</v>
      </c>
      <c r="G19" s="160">
        <f t="shared" si="2"/>
        <v>0</v>
      </c>
      <c r="H19" s="209">
        <f t="shared" si="11"/>
        <v>6.0365351709805115E-2</v>
      </c>
      <c r="I19" s="50">
        <f t="shared" si="3"/>
        <v>5.1947766006192027E-3</v>
      </c>
      <c r="J19" s="210">
        <f t="shared" si="12"/>
        <v>-1.1654401672787911E-3</v>
      </c>
      <c r="K19" s="216">
        <f t="shared" si="4"/>
        <v>3.6439756870484713E-3</v>
      </c>
      <c r="L19" s="51">
        <f t="shared" si="5"/>
        <v>2.6985703930340799E-5</v>
      </c>
      <c r="M19" s="217">
        <f t="shared" si="6"/>
        <v>1.3582507835068165E-6</v>
      </c>
      <c r="N19" s="53">
        <f t="shared" si="7"/>
        <v>3.1358451655024398E-4</v>
      </c>
      <c r="O19" s="52">
        <f t="shared" si="8"/>
        <v>-6.054201310401593E-6</v>
      </c>
      <c r="P19" s="53">
        <f t="shared" si="9"/>
        <v>-7.0352205594518332E-5</v>
      </c>
      <c r="Q19" s="49">
        <f t="shared" si="10"/>
        <v>4.272276198554107E-2</v>
      </c>
      <c r="R19" s="54">
        <f t="shared" si="13"/>
        <v>4.272276198554107E-2</v>
      </c>
      <c r="S19" s="406">
        <f t="shared" si="14"/>
        <v>1.8252343916731932E-3</v>
      </c>
      <c r="T19" s="407"/>
    </row>
    <row r="20" spans="1:20" s="47" customFormat="1" x14ac:dyDescent="0.25">
      <c r="A20" s="41" t="s">
        <v>42</v>
      </c>
      <c r="B20" s="193">
        <v>6170</v>
      </c>
      <c r="C20" s="48">
        <v>19200</v>
      </c>
      <c r="D20" s="194">
        <v>8700</v>
      </c>
      <c r="E20" s="204">
        <f t="shared" si="0"/>
        <v>6.9324090121317156E-2</v>
      </c>
      <c r="F20" s="49">
        <f t="shared" si="1"/>
        <v>5.4945054945054944E-2</v>
      </c>
      <c r="G20" s="160">
        <f t="shared" si="2"/>
        <v>0</v>
      </c>
      <c r="H20" s="209">
        <f t="shared" si="11"/>
        <v>6.117092331260375E-2</v>
      </c>
      <c r="I20" s="50">
        <f t="shared" si="3"/>
        <v>5.4614969667221111E-2</v>
      </c>
      <c r="J20" s="210">
        <f t="shared" si="12"/>
        <v>-1.1654401672787911E-3</v>
      </c>
      <c r="K20" s="216">
        <f t="shared" si="4"/>
        <v>3.7418818589164491E-3</v>
      </c>
      <c r="L20" s="51">
        <f t="shared" si="5"/>
        <v>2.982794911751482E-3</v>
      </c>
      <c r="M20" s="217">
        <f t="shared" si="6"/>
        <v>1.3582507835068165E-6</v>
      </c>
      <c r="N20" s="53">
        <f t="shared" si="7"/>
        <v>3.3408481212337626E-3</v>
      </c>
      <c r="O20" s="52">
        <f t="shared" si="8"/>
        <v>-6.3650479384892272E-5</v>
      </c>
      <c r="P20" s="53">
        <f t="shared" si="9"/>
        <v>-7.1291051098039014E-5</v>
      </c>
      <c r="Q20" s="49">
        <f t="shared" si="10"/>
        <v>5.1685852498827171E-2</v>
      </c>
      <c r="R20" s="54">
        <f t="shared" si="13"/>
        <v>5.1685852498827171E-2</v>
      </c>
      <c r="S20" s="406">
        <f t="shared" si="14"/>
        <v>2.6714273485305188E-3</v>
      </c>
      <c r="T20" s="407"/>
    </row>
    <row r="21" spans="1:20" s="47" customFormat="1" x14ac:dyDescent="0.25">
      <c r="A21" s="41" t="s">
        <v>41</v>
      </c>
      <c r="B21" s="195">
        <v>6600</v>
      </c>
      <c r="C21" s="56">
        <v>19850</v>
      </c>
      <c r="D21" s="196">
        <v>8700</v>
      </c>
      <c r="E21" s="204">
        <f t="shared" si="0"/>
        <v>6.9692058346839544E-2</v>
      </c>
      <c r="F21" s="49">
        <f t="shared" si="1"/>
        <v>3.3854166666666664E-2</v>
      </c>
      <c r="G21" s="160">
        <f t="shared" si="2"/>
        <v>0</v>
      </c>
      <c r="H21" s="209">
        <f t="shared" si="11"/>
        <v>6.1538891538126139E-2</v>
      </c>
      <c r="I21" s="50">
        <f t="shared" si="3"/>
        <v>3.3524081388832831E-2</v>
      </c>
      <c r="J21" s="210">
        <f t="shared" si="12"/>
        <v>-1.1654401672787911E-3</v>
      </c>
      <c r="K21" s="216">
        <f t="shared" si="4"/>
        <v>3.787035171741253E-3</v>
      </c>
      <c r="L21" s="51">
        <f t="shared" si="5"/>
        <v>1.1238640329650877E-3</v>
      </c>
      <c r="M21" s="217">
        <f t="shared" si="6"/>
        <v>1.3582507835068165E-6</v>
      </c>
      <c r="N21" s="53">
        <f t="shared" si="7"/>
        <v>2.0630348085026967E-3</v>
      </c>
      <c r="O21" s="52">
        <f t="shared" si="8"/>
        <v>-3.9070311021669144E-5</v>
      </c>
      <c r="P21" s="53">
        <f t="shared" si="9"/>
        <v>-7.171989604834511E-5</v>
      </c>
      <c r="Q21" s="49">
        <f t="shared" si="10"/>
        <v>4.8294663477062259E-2</v>
      </c>
      <c r="R21" s="54">
        <f t="shared" si="13"/>
        <v>4.8294663477062259E-2</v>
      </c>
      <c r="S21" s="406">
        <f t="shared" si="14"/>
        <v>2.3323745203626912E-3</v>
      </c>
      <c r="T21" s="407"/>
    </row>
    <row r="22" spans="1:20" s="47" customFormat="1" x14ac:dyDescent="0.25">
      <c r="A22" s="41" t="s">
        <v>40</v>
      </c>
      <c r="B22" s="193">
        <v>7060</v>
      </c>
      <c r="C22" s="48">
        <v>19900</v>
      </c>
      <c r="D22" s="194">
        <v>8800</v>
      </c>
      <c r="E22" s="204">
        <f t="shared" si="0"/>
        <v>6.9696969696969702E-2</v>
      </c>
      <c r="F22" s="49">
        <f t="shared" si="1"/>
        <v>2.5188916876574307E-3</v>
      </c>
      <c r="G22" s="160">
        <f t="shared" si="2"/>
        <v>1.1494252873563218E-2</v>
      </c>
      <c r="H22" s="209">
        <f t="shared" si="11"/>
        <v>6.1543802888256297E-2</v>
      </c>
      <c r="I22" s="50">
        <f t="shared" si="3"/>
        <v>2.1888064098235949E-3</v>
      </c>
      <c r="J22" s="210">
        <f t="shared" si="12"/>
        <v>1.0328812706284426E-2</v>
      </c>
      <c r="K22" s="216">
        <f t="shared" si="4"/>
        <v>3.7876396739485439E-3</v>
      </c>
      <c r="L22" s="51">
        <f t="shared" si="5"/>
        <v>4.7908734996848548E-6</v>
      </c>
      <c r="M22" s="217">
        <f t="shared" si="6"/>
        <v>1.0668437192150261E-4</v>
      </c>
      <c r="N22" s="53">
        <f t="shared" si="7"/>
        <v>1.3470747024673526E-4</v>
      </c>
      <c r="O22" s="52">
        <f t="shared" si="8"/>
        <v>2.2607771457382746E-5</v>
      </c>
      <c r="P22" s="53">
        <f t="shared" si="9"/>
        <v>6.3567441326528584E-4</v>
      </c>
      <c r="Q22" s="49">
        <f t="shared" si="10"/>
        <v>4.5441760046357242E-2</v>
      </c>
      <c r="R22" s="54">
        <f t="shared" si="13"/>
        <v>4.5441760046357242E-2</v>
      </c>
      <c r="S22" s="406">
        <f t="shared" si="14"/>
        <v>2.0649535561107091E-3</v>
      </c>
      <c r="T22" s="407"/>
    </row>
    <row r="23" spans="1:20" s="47" customFormat="1" x14ac:dyDescent="0.25">
      <c r="A23" s="41" t="s">
        <v>39</v>
      </c>
      <c r="B23" s="195">
        <v>7350</v>
      </c>
      <c r="C23" s="56">
        <v>19800</v>
      </c>
      <c r="D23" s="196">
        <v>8900</v>
      </c>
      <c r="E23" s="204">
        <f t="shared" si="0"/>
        <v>4.1076487252124649E-2</v>
      </c>
      <c r="F23" s="49">
        <f t="shared" si="1"/>
        <v>-5.0251256281407036E-3</v>
      </c>
      <c r="G23" s="160">
        <f t="shared" si="2"/>
        <v>1.1363636363636364E-2</v>
      </c>
      <c r="H23" s="209">
        <f t="shared" si="11"/>
        <v>3.2923320443411244E-2</v>
      </c>
      <c r="I23" s="50">
        <f t="shared" si="3"/>
        <v>-5.3552109059745393E-3</v>
      </c>
      <c r="J23" s="210">
        <f t="shared" si="12"/>
        <v>1.0198196196357572E-2</v>
      </c>
      <c r="K23" s="216">
        <f t="shared" si="4"/>
        <v>1.0839450290195407E-3</v>
      </c>
      <c r="L23" s="51">
        <f t="shared" si="5"/>
        <v>2.8678283847468647E-5</v>
      </c>
      <c r="M23" s="217">
        <f t="shared" si="6"/>
        <v>1.0400320565940205E-4</v>
      </c>
      <c r="N23" s="53">
        <f t="shared" si="7"/>
        <v>-1.7631132469945039E-4</v>
      </c>
      <c r="O23" s="52">
        <f t="shared" si="8"/>
        <v>-5.4613491492002134E-5</v>
      </c>
      <c r="P23" s="53">
        <f t="shared" si="9"/>
        <v>3.3575848131745802E-4</v>
      </c>
      <c r="Q23" s="49">
        <f t="shared" si="10"/>
        <v>2.6670054491420948E-2</v>
      </c>
      <c r="R23" s="54">
        <f t="shared" si="13"/>
        <v>2.6670054491420948E-2</v>
      </c>
      <c r="S23" s="406">
        <f t="shared" si="14"/>
        <v>7.1129180657536267E-4</v>
      </c>
      <c r="T23" s="407"/>
    </row>
    <row r="24" spans="1:20" s="47" customFormat="1" x14ac:dyDescent="0.25">
      <c r="A24" s="41" t="s">
        <v>38</v>
      </c>
      <c r="B24" s="193">
        <v>7290</v>
      </c>
      <c r="C24" s="48">
        <v>19650</v>
      </c>
      <c r="D24" s="194">
        <v>8900</v>
      </c>
      <c r="E24" s="204">
        <f t="shared" si="0"/>
        <v>-8.1632653061224497E-3</v>
      </c>
      <c r="F24" s="49">
        <f t="shared" si="1"/>
        <v>-7.575757575757576E-3</v>
      </c>
      <c r="G24" s="160">
        <f t="shared" si="2"/>
        <v>0</v>
      </c>
      <c r="H24" s="209">
        <f t="shared" si="11"/>
        <v>-1.6316432114835851E-2</v>
      </c>
      <c r="I24" s="50">
        <f t="shared" si="3"/>
        <v>-7.9058428535914126E-3</v>
      </c>
      <c r="J24" s="210">
        <f t="shared" si="12"/>
        <v>-1.1654401672787911E-3</v>
      </c>
      <c r="K24" s="216">
        <f t="shared" si="4"/>
        <v>2.6622595695804675E-4</v>
      </c>
      <c r="L24" s="51">
        <f t="shared" si="5"/>
        <v>6.2502351225682414E-5</v>
      </c>
      <c r="M24" s="217">
        <f t="shared" si="6"/>
        <v>1.3582507835068165E-6</v>
      </c>
      <c r="N24" s="53">
        <f t="shared" si="7"/>
        <v>1.2899514823118443E-4</v>
      </c>
      <c r="O24" s="52">
        <f t="shared" si="8"/>
        <v>9.2137868177694106E-6</v>
      </c>
      <c r="P24" s="53">
        <f t="shared" si="9"/>
        <v>1.9015825373307332E-5</v>
      </c>
      <c r="Q24" s="49">
        <f t="shared" si="10"/>
        <v>-6.2758186910295555E-3</v>
      </c>
      <c r="R24" s="54">
        <f t="shared" si="13"/>
        <v>-6.2758186910295555E-3</v>
      </c>
      <c r="S24" s="406">
        <f t="shared" si="14"/>
        <v>3.938590024267592E-5</v>
      </c>
      <c r="T24" s="407"/>
    </row>
    <row r="25" spans="1:20" s="47" customFormat="1" x14ac:dyDescent="0.25">
      <c r="A25" s="41" t="s">
        <v>37</v>
      </c>
      <c r="B25" s="195">
        <v>7220</v>
      </c>
      <c r="C25" s="56">
        <v>19550</v>
      </c>
      <c r="D25" s="196">
        <v>8900</v>
      </c>
      <c r="E25" s="204">
        <f t="shared" si="0"/>
        <v>-9.6021947873799734E-3</v>
      </c>
      <c r="F25" s="49">
        <f t="shared" si="1"/>
        <v>-5.0890585241730284E-3</v>
      </c>
      <c r="G25" s="160">
        <f t="shared" si="2"/>
        <v>0</v>
      </c>
      <c r="H25" s="209">
        <f t="shared" si="11"/>
        <v>-1.7755361596093373E-2</v>
      </c>
      <c r="I25" s="50">
        <f t="shared" si="3"/>
        <v>-5.4191438020068641E-3</v>
      </c>
      <c r="J25" s="210">
        <f t="shared" si="12"/>
        <v>-1.1654401672787911E-3</v>
      </c>
      <c r="K25" s="216">
        <f t="shared" si="4"/>
        <v>3.1525286540802744E-4</v>
      </c>
      <c r="L25" s="51">
        <f t="shared" si="5"/>
        <v>2.9367119546829411E-5</v>
      </c>
      <c r="M25" s="217">
        <f t="shared" si="6"/>
        <v>1.3582507835068165E-6</v>
      </c>
      <c r="N25" s="53">
        <f t="shared" si="7"/>
        <v>9.6218857745860103E-5</v>
      </c>
      <c r="O25" s="52">
        <f t="shared" si="8"/>
        <v>6.3156878591187037E-6</v>
      </c>
      <c r="P25" s="53">
        <f t="shared" si="9"/>
        <v>2.0692811588646485E-5</v>
      </c>
      <c r="Q25" s="49">
        <f t="shared" si="10"/>
        <v>-6.7268458642014617E-3</v>
      </c>
      <c r="R25" s="54">
        <f t="shared" si="13"/>
        <v>-6.7268458642014617E-3</v>
      </c>
      <c r="S25" s="406">
        <f t="shared" si="14"/>
        <v>4.525045528072431E-5</v>
      </c>
      <c r="T25" s="407"/>
    </row>
    <row r="26" spans="1:20" s="47" customFormat="1" x14ac:dyDescent="0.25">
      <c r="A26" s="41" t="s">
        <v>36</v>
      </c>
      <c r="B26" s="193">
        <v>7040</v>
      </c>
      <c r="C26" s="48">
        <v>19800</v>
      </c>
      <c r="D26" s="194">
        <v>8900</v>
      </c>
      <c r="E26" s="204">
        <f t="shared" si="0"/>
        <v>-2.4930747922437674E-2</v>
      </c>
      <c r="F26" s="49">
        <f t="shared" si="1"/>
        <v>1.278772378516624E-2</v>
      </c>
      <c r="G26" s="160">
        <f t="shared" si="2"/>
        <v>0</v>
      </c>
      <c r="H26" s="209">
        <f t="shared" si="11"/>
        <v>-3.3083914731151076E-2</v>
      </c>
      <c r="I26" s="50">
        <f t="shared" si="3"/>
        <v>1.2457638507332405E-2</v>
      </c>
      <c r="J26" s="210">
        <f t="shared" si="12"/>
        <v>-1.1654401672787911E-3</v>
      </c>
      <c r="K26" s="216">
        <f t="shared" si="4"/>
        <v>1.0945454139380752E-3</v>
      </c>
      <c r="L26" s="51">
        <f t="shared" si="5"/>
        <v>1.5519275717937116E-4</v>
      </c>
      <c r="M26" s="217">
        <f t="shared" si="6"/>
        <v>1.3582507835068165E-6</v>
      </c>
      <c r="N26" s="53">
        <f t="shared" si="7"/>
        <v>-4.1214745012808945E-4</v>
      </c>
      <c r="O26" s="52">
        <f t="shared" si="8"/>
        <v>-1.4518632305884188E-5</v>
      </c>
      <c r="P26" s="53">
        <f t="shared" si="9"/>
        <v>3.8557323118509973E-5</v>
      </c>
      <c r="Q26" s="49">
        <f t="shared" si="10"/>
        <v>-1.3008089668608818E-2</v>
      </c>
      <c r="R26" s="54">
        <f t="shared" si="13"/>
        <v>-1.3008089668608818E-2</v>
      </c>
      <c r="S26" s="406">
        <f t="shared" si="14"/>
        <v>1.6921039682656747E-4</v>
      </c>
      <c r="T26" s="407"/>
    </row>
    <row r="27" spans="1:20" s="47" customFormat="1" x14ac:dyDescent="0.25">
      <c r="A27" s="41" t="s">
        <v>35</v>
      </c>
      <c r="B27" s="195">
        <v>6820</v>
      </c>
      <c r="C27" s="56">
        <v>19750</v>
      </c>
      <c r="D27" s="196">
        <v>8900</v>
      </c>
      <c r="E27" s="204">
        <f t="shared" si="0"/>
        <v>-3.125E-2</v>
      </c>
      <c r="F27" s="49">
        <f t="shared" si="1"/>
        <v>-2.5252525252525255E-3</v>
      </c>
      <c r="G27" s="160">
        <f t="shared" si="2"/>
        <v>0</v>
      </c>
      <c r="H27" s="209">
        <f t="shared" si="11"/>
        <v>-3.9403166808713405E-2</v>
      </c>
      <c r="I27" s="50">
        <f t="shared" si="3"/>
        <v>-2.8553378030863612E-3</v>
      </c>
      <c r="J27" s="210">
        <f t="shared" si="12"/>
        <v>-1.1654401672787911E-3</v>
      </c>
      <c r="K27" s="216">
        <f t="shared" si="4"/>
        <v>1.5526095545552938E-3</v>
      </c>
      <c r="L27" s="51">
        <f t="shared" si="5"/>
        <v>8.152953969734048E-6</v>
      </c>
      <c r="M27" s="217">
        <f t="shared" si="6"/>
        <v>1.3582507835068165E-6</v>
      </c>
      <c r="N27" s="53">
        <f t="shared" si="7"/>
        <v>1.1250935175023716E-4</v>
      </c>
      <c r="O27" s="52">
        <f t="shared" si="8"/>
        <v>3.3277253668664247E-6</v>
      </c>
      <c r="P27" s="53">
        <f t="shared" si="9"/>
        <v>4.5922033316861062E-5</v>
      </c>
      <c r="Q27" s="49">
        <f t="shared" si="10"/>
        <v>-1.9485980755985274E-2</v>
      </c>
      <c r="R27" s="54">
        <f t="shared" si="13"/>
        <v>-1.9485980755985274E-2</v>
      </c>
      <c r="S27" s="406">
        <f t="shared" si="14"/>
        <v>3.7970344602262845E-4</v>
      </c>
      <c r="T27" s="407"/>
    </row>
    <row r="28" spans="1:20" s="47" customFormat="1" x14ac:dyDescent="0.25">
      <c r="A28" s="41" t="s">
        <v>34</v>
      </c>
      <c r="B28" s="193">
        <v>6830</v>
      </c>
      <c r="C28" s="48">
        <v>19750</v>
      </c>
      <c r="D28" s="194">
        <v>8900</v>
      </c>
      <c r="E28" s="204">
        <f t="shared" si="0"/>
        <v>1.4662756598240469E-3</v>
      </c>
      <c r="F28" s="49">
        <f t="shared" si="1"/>
        <v>0</v>
      </c>
      <c r="G28" s="160">
        <f t="shared" si="2"/>
        <v>0</v>
      </c>
      <c r="H28" s="209">
        <f t="shared" si="11"/>
        <v>-6.6868911488893543E-3</v>
      </c>
      <c r="I28" s="50">
        <f t="shared" si="3"/>
        <v>-3.3008527783383573E-4</v>
      </c>
      <c r="J28" s="210">
        <f t="shared" si="12"/>
        <v>-1.1654401672787911E-3</v>
      </c>
      <c r="K28" s="216">
        <f t="shared" si="4"/>
        <v>4.471451323709479E-5</v>
      </c>
      <c r="L28" s="51">
        <f t="shared" si="5"/>
        <v>1.0895629064264053E-7</v>
      </c>
      <c r="M28" s="217">
        <f t="shared" si="6"/>
        <v>1.3582507835068165E-6</v>
      </c>
      <c r="N28" s="53">
        <f t="shared" si="7"/>
        <v>2.2072443227257597E-6</v>
      </c>
      <c r="O28" s="52">
        <f t="shared" si="8"/>
        <v>3.8469464141493173E-7</v>
      </c>
      <c r="P28" s="53">
        <f t="shared" si="9"/>
        <v>7.7931715391366768E-6</v>
      </c>
      <c r="Q28" s="49">
        <f t="shared" si="10"/>
        <v>8.9398640983847364E-4</v>
      </c>
      <c r="R28" s="54">
        <f t="shared" si="13"/>
        <v>8.9398640983847364E-4</v>
      </c>
      <c r="S28" s="406">
        <f t="shared" si="14"/>
        <v>7.9921170097588338E-7</v>
      </c>
      <c r="T28" s="407"/>
    </row>
    <row r="29" spans="1:20" s="47" customFormat="1" x14ac:dyDescent="0.25">
      <c r="A29" s="41" t="s">
        <v>68</v>
      </c>
      <c r="B29" s="195">
        <v>7080</v>
      </c>
      <c r="C29" s="56">
        <v>19600</v>
      </c>
      <c r="D29" s="196">
        <v>8900</v>
      </c>
      <c r="E29" s="204">
        <f t="shared" si="0"/>
        <v>3.6603221083455345E-2</v>
      </c>
      <c r="F29" s="49">
        <f t="shared" si="1"/>
        <v>-7.5949367088607592E-3</v>
      </c>
      <c r="G29" s="160">
        <f t="shared" si="2"/>
        <v>0</v>
      </c>
      <c r="H29" s="209">
        <f t="shared" si="11"/>
        <v>2.8450054274741943E-2</v>
      </c>
      <c r="I29" s="50">
        <f t="shared" si="3"/>
        <v>-7.9250219866945949E-3</v>
      </c>
      <c r="J29" s="210">
        <f t="shared" si="12"/>
        <v>-1.1654401672787911E-3</v>
      </c>
      <c r="K29" s="216">
        <f t="shared" si="4"/>
        <v>8.0940558823576231E-4</v>
      </c>
      <c r="L29" s="51">
        <f t="shared" si="5"/>
        <v>6.2805973489592749E-5</v>
      </c>
      <c r="M29" s="217">
        <f t="shared" si="6"/>
        <v>1.3582507835068165E-6</v>
      </c>
      <c r="N29" s="53">
        <f t="shared" si="7"/>
        <v>-2.2546730564998444E-4</v>
      </c>
      <c r="O29" s="52">
        <f t="shared" si="8"/>
        <v>9.2361389498614462E-6</v>
      </c>
      <c r="P29" s="53">
        <f t="shared" si="9"/>
        <v>-3.3156836013045933E-5</v>
      </c>
      <c r="Q29" s="49">
        <f t="shared" si="10"/>
        <v>2.1014963461712024E-2</v>
      </c>
      <c r="R29" s="54">
        <f t="shared" si="13"/>
        <v>2.1014963461712024E-2</v>
      </c>
      <c r="S29" s="406">
        <f t="shared" si="14"/>
        <v>4.4162868929709142E-4</v>
      </c>
      <c r="T29" s="407"/>
    </row>
    <row r="30" spans="1:20" s="47" customFormat="1" x14ac:dyDescent="0.25">
      <c r="A30" s="41" t="s">
        <v>67</v>
      </c>
      <c r="B30" s="193">
        <v>6990</v>
      </c>
      <c r="C30" s="48">
        <v>19500</v>
      </c>
      <c r="D30" s="194">
        <v>9000</v>
      </c>
      <c r="E30" s="204">
        <f t="shared" si="0"/>
        <v>-1.2711864406779662E-2</v>
      </c>
      <c r="F30" s="49">
        <f t="shared" si="1"/>
        <v>-5.1020408163265302E-3</v>
      </c>
      <c r="G30" s="160">
        <f t="shared" si="2"/>
        <v>1.1235955056179775E-2</v>
      </c>
      <c r="H30" s="209">
        <f t="shared" si="11"/>
        <v>-2.0865031215493064E-2</v>
      </c>
      <c r="I30" s="50">
        <f t="shared" si="3"/>
        <v>-5.4321260941603659E-3</v>
      </c>
      <c r="J30" s="210">
        <f t="shared" si="12"/>
        <v>1.0070514888900983E-2</v>
      </c>
      <c r="K30" s="216">
        <f t="shared" si="4"/>
        <v>4.3534952762349993E-4</v>
      </c>
      <c r="L30" s="51">
        <f t="shared" si="5"/>
        <v>2.9507993902857952E-5</v>
      </c>
      <c r="M30" s="217">
        <f t="shared" si="6"/>
        <v>1.0141527012757638E-4</v>
      </c>
      <c r="N30" s="53">
        <f t="shared" si="7"/>
        <v>1.1334148052115044E-4</v>
      </c>
      <c r="O30" s="52">
        <f t="shared" si="8"/>
        <v>-5.4704306709629513E-5</v>
      </c>
      <c r="P30" s="53">
        <f t="shared" si="9"/>
        <v>-2.1012160751300669E-4</v>
      </c>
      <c r="Q30" s="49">
        <f t="shared" si="10"/>
        <v>-6.1657667992300342E-3</v>
      </c>
      <c r="R30" s="54">
        <f t="shared" si="13"/>
        <v>-6.1657667992300342E-3</v>
      </c>
      <c r="S30" s="406">
        <f t="shared" si="14"/>
        <v>3.8016680222487383E-5</v>
      </c>
      <c r="T30" s="407"/>
    </row>
    <row r="31" spans="1:20" s="47" customFormat="1" x14ac:dyDescent="0.25">
      <c r="A31" s="41" t="s">
        <v>66</v>
      </c>
      <c r="B31" s="195">
        <v>6930</v>
      </c>
      <c r="C31" s="56">
        <v>19450</v>
      </c>
      <c r="D31" s="196">
        <v>9300</v>
      </c>
      <c r="E31" s="204">
        <f t="shared" si="0"/>
        <v>-8.5836909871244635E-3</v>
      </c>
      <c r="F31" s="49">
        <f t="shared" si="1"/>
        <v>-2.5641025641025641E-3</v>
      </c>
      <c r="G31" s="160">
        <f t="shared" si="2"/>
        <v>3.3333333333333333E-2</v>
      </c>
      <c r="H31" s="209">
        <f t="shared" si="11"/>
        <v>-1.6736857795837865E-2</v>
      </c>
      <c r="I31" s="50">
        <f t="shared" si="3"/>
        <v>-2.8941878419363998E-3</v>
      </c>
      <c r="J31" s="210">
        <f t="shared" si="12"/>
        <v>3.2167893166054541E-2</v>
      </c>
      <c r="K31" s="216">
        <f t="shared" si="4"/>
        <v>2.801224088780987E-4</v>
      </c>
      <c r="L31" s="51">
        <f t="shared" si="5"/>
        <v>8.3763232644124757E-6</v>
      </c>
      <c r="M31" s="217">
        <f t="shared" si="6"/>
        <v>1.0347733507426985E-3</v>
      </c>
      <c r="N31" s="53">
        <f t="shared" si="7"/>
        <v>4.8439610344932399E-5</v>
      </c>
      <c r="O31" s="52">
        <f t="shared" si="8"/>
        <v>-9.3099925301904051E-5</v>
      </c>
      <c r="P31" s="53">
        <f t="shared" si="9"/>
        <v>-5.3838945351195955E-4</v>
      </c>
      <c r="Q31" s="49">
        <f t="shared" si="10"/>
        <v>1.6228022198093968E-3</v>
      </c>
      <c r="R31" s="54">
        <f t="shared" si="13"/>
        <v>1.6228022198093968E-3</v>
      </c>
      <c r="S31" s="406">
        <f t="shared" si="14"/>
        <v>2.633487044618306E-6</v>
      </c>
      <c r="T31" s="407"/>
    </row>
    <row r="32" spans="1:20" s="47" customFormat="1" x14ac:dyDescent="0.25">
      <c r="A32" s="41" t="s">
        <v>65</v>
      </c>
      <c r="B32" s="193">
        <v>7050</v>
      </c>
      <c r="C32" s="48">
        <v>19500</v>
      </c>
      <c r="D32" s="194">
        <v>9300</v>
      </c>
      <c r="E32" s="204">
        <f t="shared" si="0"/>
        <v>1.7316017316017316E-2</v>
      </c>
      <c r="F32" s="49">
        <f t="shared" si="1"/>
        <v>2.5706940874035988E-3</v>
      </c>
      <c r="G32" s="160">
        <f t="shared" si="2"/>
        <v>0</v>
      </c>
      <c r="H32" s="209">
        <f t="shared" si="11"/>
        <v>9.1628505073039143E-3</v>
      </c>
      <c r="I32" s="50">
        <f t="shared" si="3"/>
        <v>2.2406088095697631E-3</v>
      </c>
      <c r="J32" s="210">
        <f t="shared" si="12"/>
        <v>-1.1654401672787911E-3</v>
      </c>
      <c r="K32" s="216">
        <f t="shared" si="4"/>
        <v>8.3957829419199604E-5</v>
      </c>
      <c r="L32" s="51">
        <f t="shared" si="5"/>
        <v>5.0203278375216309E-6</v>
      </c>
      <c r="M32" s="217">
        <f t="shared" si="6"/>
        <v>1.3582507835068165E-6</v>
      </c>
      <c r="N32" s="53">
        <f t="shared" si="7"/>
        <v>2.0530363567435924E-5</v>
      </c>
      <c r="O32" s="52">
        <f t="shared" si="8"/>
        <v>-2.6112955058313175E-6</v>
      </c>
      <c r="P32" s="53">
        <f t="shared" si="9"/>
        <v>-1.067875402798283E-5</v>
      </c>
      <c r="Q32" s="49">
        <f t="shared" si="10"/>
        <v>1.099823908013115E-2</v>
      </c>
      <c r="R32" s="54">
        <f t="shared" si="13"/>
        <v>1.099823908013115E-2</v>
      </c>
      <c r="S32" s="406">
        <f t="shared" si="14"/>
        <v>1.2096126286372408E-4</v>
      </c>
      <c r="T32" s="407"/>
    </row>
    <row r="33" spans="1:20" s="47" customFormat="1" x14ac:dyDescent="0.25">
      <c r="A33" s="41" t="s">
        <v>64</v>
      </c>
      <c r="B33" s="195">
        <v>7280</v>
      </c>
      <c r="C33" s="56">
        <v>19750</v>
      </c>
      <c r="D33" s="196">
        <v>9300</v>
      </c>
      <c r="E33" s="204">
        <f t="shared" si="0"/>
        <v>3.2624113475177303E-2</v>
      </c>
      <c r="F33" s="49">
        <f t="shared" si="1"/>
        <v>1.282051282051282E-2</v>
      </c>
      <c r="G33" s="160">
        <f t="shared" si="2"/>
        <v>0</v>
      </c>
      <c r="H33" s="209">
        <f t="shared" si="11"/>
        <v>2.4470946666463902E-2</v>
      </c>
      <c r="I33" s="50">
        <f t="shared" si="3"/>
        <v>1.2490427542678983E-2</v>
      </c>
      <c r="J33" s="210">
        <f t="shared" si="12"/>
        <v>-1.1654401672787911E-3</v>
      </c>
      <c r="K33" s="216">
        <f t="shared" si="4"/>
        <v>5.988272307529207E-4</v>
      </c>
      <c r="L33" s="51">
        <f t="shared" si="5"/>
        <v>1.5601078019891374E-4</v>
      </c>
      <c r="M33" s="217">
        <f t="shared" si="6"/>
        <v>1.3582507835068165E-6</v>
      </c>
      <c r="N33" s="53">
        <f t="shared" si="7"/>
        <v>3.0565258623822919E-4</v>
      </c>
      <c r="O33" s="52">
        <f t="shared" si="8"/>
        <v>-1.4556845964723414E-5</v>
      </c>
      <c r="P33" s="53">
        <f t="shared" si="9"/>
        <v>-2.8519424176434065E-5</v>
      </c>
      <c r="Q33" s="49">
        <f t="shared" si="10"/>
        <v>2.2088657229832127E-2</v>
      </c>
      <c r="R33" s="54">
        <f t="shared" si="13"/>
        <v>2.2088657229832127E-2</v>
      </c>
      <c r="S33" s="406">
        <f t="shared" si="14"/>
        <v>4.8790877821701509E-4</v>
      </c>
      <c r="T33" s="407"/>
    </row>
    <row r="34" spans="1:20" s="47" customFormat="1" x14ac:dyDescent="0.25">
      <c r="A34" s="41" t="s">
        <v>33</v>
      </c>
      <c r="B34" s="193">
        <v>7780</v>
      </c>
      <c r="C34" s="48">
        <v>19800</v>
      </c>
      <c r="D34" s="194">
        <v>9300</v>
      </c>
      <c r="E34" s="204">
        <f t="shared" si="0"/>
        <v>6.8681318681318687E-2</v>
      </c>
      <c r="F34" s="49">
        <f t="shared" si="1"/>
        <v>2.5316455696202532E-3</v>
      </c>
      <c r="G34" s="160">
        <f t="shared" si="2"/>
        <v>0</v>
      </c>
      <c r="H34" s="209">
        <f t="shared" si="11"/>
        <v>6.0528151872605282E-2</v>
      </c>
      <c r="I34" s="50">
        <f t="shared" si="3"/>
        <v>2.2015602917864175E-3</v>
      </c>
      <c r="J34" s="210">
        <f t="shared" si="12"/>
        <v>-1.1654401672787911E-3</v>
      </c>
      <c r="K34" s="216">
        <f t="shared" si="4"/>
        <v>3.6636571691131704E-3</v>
      </c>
      <c r="L34" s="51">
        <f t="shared" si="5"/>
        <v>4.8468677183706956E-6</v>
      </c>
      <c r="M34" s="217">
        <f t="shared" si="6"/>
        <v>1.3582507835068165E-6</v>
      </c>
      <c r="N34" s="53">
        <f t="shared" si="7"/>
        <v>1.3325637569794546E-4</v>
      </c>
      <c r="O34" s="52">
        <f t="shared" si="8"/>
        <v>-2.5657867947339064E-6</v>
      </c>
      <c r="P34" s="53">
        <f t="shared" si="9"/>
        <v>-7.0541939443485177E-5</v>
      </c>
      <c r="Q34" s="49">
        <f t="shared" si="10"/>
        <v>4.2308904212437971E-2</v>
      </c>
      <c r="R34" s="54">
        <f t="shared" si="13"/>
        <v>4.2308904212437971E-2</v>
      </c>
      <c r="S34" s="406">
        <f t="shared" si="14"/>
        <v>1.7900433756572515E-3</v>
      </c>
      <c r="T34" s="407"/>
    </row>
    <row r="35" spans="1:20" s="47" customFormat="1" x14ac:dyDescent="0.25">
      <c r="A35" s="41" t="s">
        <v>32</v>
      </c>
      <c r="B35" s="195">
        <v>7800</v>
      </c>
      <c r="C35" s="56">
        <v>19750</v>
      </c>
      <c r="D35" s="196">
        <v>9400</v>
      </c>
      <c r="E35" s="204">
        <f t="shared" si="0"/>
        <v>2.5706940874035988E-3</v>
      </c>
      <c r="F35" s="49">
        <f t="shared" si="1"/>
        <v>-2.5252525252525255E-3</v>
      </c>
      <c r="G35" s="160">
        <f t="shared" si="2"/>
        <v>1.0752688172043012E-2</v>
      </c>
      <c r="H35" s="209">
        <f t="shared" si="11"/>
        <v>-5.5824727213098033E-3</v>
      </c>
      <c r="I35" s="50">
        <f t="shared" si="3"/>
        <v>-2.8553378030863612E-3</v>
      </c>
      <c r="J35" s="210">
        <f t="shared" si="12"/>
        <v>9.5872480047642199E-3</v>
      </c>
      <c r="K35" s="216">
        <f t="shared" si="4"/>
        <v>3.1164001684168079E-5</v>
      </c>
      <c r="L35" s="51">
        <f t="shared" si="5"/>
        <v>8.152953969734048E-6</v>
      </c>
      <c r="M35" s="217">
        <f t="shared" si="6"/>
        <v>9.1915324304855516E-5</v>
      </c>
      <c r="N35" s="53">
        <f t="shared" si="7"/>
        <v>1.5939845395854274E-5</v>
      </c>
      <c r="O35" s="52">
        <f t="shared" si="8"/>
        <v>-2.7374831655567566E-5</v>
      </c>
      <c r="P35" s="53">
        <f t="shared" si="9"/>
        <v>-5.35205504590281E-5</v>
      </c>
      <c r="Q35" s="49">
        <f t="shared" si="10"/>
        <v>3.4879448349219517E-3</v>
      </c>
      <c r="R35" s="54">
        <f t="shared" si="13"/>
        <v>3.4879448349219517E-3</v>
      </c>
      <c r="S35" s="406">
        <f t="shared" si="14"/>
        <v>1.2165759171458721E-5</v>
      </c>
      <c r="T35" s="407"/>
    </row>
    <row r="36" spans="1:20" s="47" customFormat="1" x14ac:dyDescent="0.25">
      <c r="A36" s="41" t="s">
        <v>31</v>
      </c>
      <c r="B36" s="193">
        <v>7570</v>
      </c>
      <c r="C36" s="48">
        <v>19700</v>
      </c>
      <c r="D36" s="194">
        <v>9400</v>
      </c>
      <c r="E36" s="204">
        <f t="shared" si="0"/>
        <v>-2.9487179487179487E-2</v>
      </c>
      <c r="F36" s="49">
        <f t="shared" si="1"/>
        <v>-2.5316455696202532E-3</v>
      </c>
      <c r="G36" s="160">
        <f t="shared" si="2"/>
        <v>0</v>
      </c>
      <c r="H36" s="209">
        <f t="shared" si="11"/>
        <v>-3.7640346295892885E-2</v>
      </c>
      <c r="I36" s="50">
        <f t="shared" si="3"/>
        <v>-2.8617308474540889E-3</v>
      </c>
      <c r="J36" s="210">
        <f t="shared" si="12"/>
        <v>-1.1654401672787911E-3</v>
      </c>
      <c r="K36" s="216">
        <f t="shared" si="4"/>
        <v>1.4167956692747372E-3</v>
      </c>
      <c r="L36" s="51">
        <f t="shared" si="5"/>
        <v>8.1895034432702984E-6</v>
      </c>
      <c r="M36" s="217">
        <f t="shared" si="6"/>
        <v>1.3582507835068165E-6</v>
      </c>
      <c r="N36" s="53">
        <f t="shared" si="7"/>
        <v>1.0771654010381093E-4</v>
      </c>
      <c r="O36" s="52">
        <f t="shared" si="8"/>
        <v>3.3351760775637701E-6</v>
      </c>
      <c r="P36" s="53">
        <f t="shared" si="9"/>
        <v>4.3867571483517029E-5</v>
      </c>
      <c r="Q36" s="49">
        <f t="shared" si="10"/>
        <v>-1.8412287263151243E-2</v>
      </c>
      <c r="R36" s="54">
        <f t="shared" si="13"/>
        <v>-1.8412287263151243E-2</v>
      </c>
      <c r="S36" s="406">
        <f t="shared" si="14"/>
        <v>3.3901232226080151E-4</v>
      </c>
      <c r="T36" s="407"/>
    </row>
    <row r="37" spans="1:20" s="47" customFormat="1" x14ac:dyDescent="0.25">
      <c r="A37" s="41" t="s">
        <v>30</v>
      </c>
      <c r="B37" s="195">
        <v>7620</v>
      </c>
      <c r="C37" s="56">
        <v>19700</v>
      </c>
      <c r="D37" s="196">
        <v>9300</v>
      </c>
      <c r="E37" s="204">
        <f t="shared" si="0"/>
        <v>6.6050198150594455E-3</v>
      </c>
      <c r="F37" s="49">
        <f t="shared" si="1"/>
        <v>0</v>
      </c>
      <c r="G37" s="160">
        <f t="shared" si="2"/>
        <v>-1.0638297872340425E-2</v>
      </c>
      <c r="H37" s="209">
        <f t="shared" si="11"/>
        <v>-1.5481469936539562E-3</v>
      </c>
      <c r="I37" s="50">
        <f t="shared" si="3"/>
        <v>-3.3008527783383573E-4</v>
      </c>
      <c r="J37" s="210">
        <f t="shared" si="12"/>
        <v>-1.1803738039619217E-2</v>
      </c>
      <c r="K37" s="216">
        <f t="shared" si="4"/>
        <v>2.3967591139597827E-6</v>
      </c>
      <c r="L37" s="51">
        <f t="shared" si="5"/>
        <v>1.0895629064264053E-7</v>
      </c>
      <c r="M37" s="217">
        <f t="shared" si="6"/>
        <v>1.3932823170795372E-4</v>
      </c>
      <c r="N37" s="53">
        <f t="shared" si="7"/>
        <v>5.1102053052788363E-7</v>
      </c>
      <c r="O37" s="52">
        <f t="shared" si="8"/>
        <v>3.8962401502855249E-6</v>
      </c>
      <c r="P37" s="53">
        <f t="shared" si="9"/>
        <v>1.8273921559915333E-5</v>
      </c>
      <c r="Q37" s="49">
        <f t="shared" si="10"/>
        <v>1.6986180373683556E-3</v>
      </c>
      <c r="R37" s="54">
        <f t="shared" si="13"/>
        <v>1.6986180373683556E-3</v>
      </c>
      <c r="S37" s="406">
        <f t="shared" si="14"/>
        <v>2.8853032368731245E-6</v>
      </c>
      <c r="T37" s="407"/>
    </row>
    <row r="38" spans="1:20" s="47" customFormat="1" x14ac:dyDescent="0.25">
      <c r="A38" s="41" t="s">
        <v>29</v>
      </c>
      <c r="B38" s="193">
        <v>7580</v>
      </c>
      <c r="C38" s="48">
        <v>19550</v>
      </c>
      <c r="D38" s="194">
        <v>9200</v>
      </c>
      <c r="E38" s="204">
        <f t="shared" si="0"/>
        <v>-5.2493438320209973E-3</v>
      </c>
      <c r="F38" s="49">
        <f t="shared" si="1"/>
        <v>-7.6142131979695434E-3</v>
      </c>
      <c r="G38" s="160">
        <f t="shared" si="2"/>
        <v>-1.0752688172043012E-2</v>
      </c>
      <c r="H38" s="209">
        <f t="shared" si="11"/>
        <v>-1.3402510640734399E-2</v>
      </c>
      <c r="I38" s="50">
        <f t="shared" si="3"/>
        <v>-7.9442984758033783E-3</v>
      </c>
      <c r="J38" s="210">
        <f t="shared" si="12"/>
        <v>-1.1918128339321803E-2</v>
      </c>
      <c r="K38" s="216">
        <f t="shared" si="4"/>
        <v>1.7962729147499878E-4</v>
      </c>
      <c r="L38" s="51">
        <f t="shared" si="5"/>
        <v>6.3111878272651884E-5</v>
      </c>
      <c r="M38" s="217">
        <f t="shared" si="6"/>
        <v>1.4204178311254549E-4</v>
      </c>
      <c r="N38" s="53">
        <f t="shared" si="7"/>
        <v>1.0647354485512484E-4</v>
      </c>
      <c r="O38" s="52">
        <f t="shared" si="8"/>
        <v>9.4681168800503249E-5</v>
      </c>
      <c r="P38" s="53">
        <f t="shared" si="9"/>
        <v>1.5973284188539866E-4</v>
      </c>
      <c r="Q38" s="49">
        <f t="shared" si="10"/>
        <v>-6.859288087265299E-3</v>
      </c>
      <c r="R38" s="54">
        <f t="shared" si="13"/>
        <v>-6.859288087265299E-3</v>
      </c>
      <c r="S38" s="406">
        <f t="shared" si="14"/>
        <v>4.7049833064099647E-5</v>
      </c>
      <c r="T38" s="407"/>
    </row>
    <row r="39" spans="1:20" s="47" customFormat="1" x14ac:dyDescent="0.25">
      <c r="A39" s="41" t="s">
        <v>28</v>
      </c>
      <c r="B39" s="195">
        <v>7470</v>
      </c>
      <c r="C39" s="56">
        <v>19600</v>
      </c>
      <c r="D39" s="196">
        <v>9200</v>
      </c>
      <c r="E39" s="204">
        <f t="shared" si="0"/>
        <v>-1.4511873350923483E-2</v>
      </c>
      <c r="F39" s="49">
        <f t="shared" si="1"/>
        <v>2.5575447570332483E-3</v>
      </c>
      <c r="G39" s="160">
        <f t="shared" si="2"/>
        <v>0</v>
      </c>
      <c r="H39" s="209">
        <f t="shared" si="11"/>
        <v>-2.2665040159636884E-2</v>
      </c>
      <c r="I39" s="50">
        <f t="shared" si="3"/>
        <v>2.2274594791994126E-3</v>
      </c>
      <c r="J39" s="210">
        <f t="shared" si="12"/>
        <v>-1.1654401672787911E-3</v>
      </c>
      <c r="K39" s="216">
        <f t="shared" si="4"/>
        <v>5.137040454379528E-4</v>
      </c>
      <c r="L39" s="51">
        <f t="shared" si="5"/>
        <v>4.9615757314753178E-6</v>
      </c>
      <c r="M39" s="217">
        <f t="shared" si="6"/>
        <v>1.3582507835068165E-6</v>
      </c>
      <c r="N39" s="53">
        <f t="shared" si="7"/>
        <v>-5.0485458550018549E-5</v>
      </c>
      <c r="O39" s="52">
        <f t="shared" si="8"/>
        <v>-2.5959707480448923E-6</v>
      </c>
      <c r="P39" s="53">
        <f t="shared" si="9"/>
        <v>2.6414748195027728E-5</v>
      </c>
      <c r="Q39" s="49">
        <f t="shared" si="10"/>
        <v>-8.409439630830887E-3</v>
      </c>
      <c r="R39" s="54">
        <f t="shared" si="13"/>
        <v>-8.409439630830887E-3</v>
      </c>
      <c r="S39" s="406">
        <f t="shared" si="14"/>
        <v>7.0718674904589121E-5</v>
      </c>
      <c r="T39" s="407"/>
    </row>
    <row r="40" spans="1:20" s="47" customFormat="1" x14ac:dyDescent="0.25">
      <c r="A40" s="41" t="s">
        <v>27</v>
      </c>
      <c r="B40" s="193">
        <v>7220</v>
      </c>
      <c r="C40" s="48">
        <v>19550</v>
      </c>
      <c r="D40" s="194">
        <v>9100</v>
      </c>
      <c r="E40" s="204">
        <f t="shared" si="0"/>
        <v>-3.3467202141900937E-2</v>
      </c>
      <c r="F40" s="49">
        <f t="shared" si="1"/>
        <v>-2.5510204081632651E-3</v>
      </c>
      <c r="G40" s="160">
        <f t="shared" si="2"/>
        <v>-1.0869565217391304E-2</v>
      </c>
      <c r="H40" s="209">
        <f t="shared" si="11"/>
        <v>-4.1620368950614342E-2</v>
      </c>
      <c r="I40" s="50">
        <f t="shared" si="3"/>
        <v>-2.8811056859971008E-3</v>
      </c>
      <c r="J40" s="210">
        <f t="shared" si="12"/>
        <v>-1.2035005384670096E-2</v>
      </c>
      <c r="K40" s="216">
        <f t="shared" si="4"/>
        <v>1.7322551115852623E-3</v>
      </c>
      <c r="L40" s="51">
        <f t="shared" si="5"/>
        <v>8.3007699738848255E-6</v>
      </c>
      <c r="M40" s="217">
        <f t="shared" si="6"/>
        <v>1.448413546090382E-4</v>
      </c>
      <c r="N40" s="53">
        <f t="shared" si="7"/>
        <v>1.1991268163691217E-4</v>
      </c>
      <c r="O40" s="52">
        <f t="shared" si="8"/>
        <v>3.4674122444778736E-5</v>
      </c>
      <c r="P40" s="53">
        <f t="shared" si="9"/>
        <v>5.0090136443259965E-4</v>
      </c>
      <c r="Q40" s="49">
        <f t="shared" si="10"/>
        <v>-2.3221296123650766E-2</v>
      </c>
      <c r="R40" s="54">
        <f t="shared" si="13"/>
        <v>-2.3221296123650766E-2</v>
      </c>
      <c r="S40" s="406">
        <f t="shared" si="14"/>
        <v>5.3922859366227808E-4</v>
      </c>
      <c r="T40" s="407"/>
    </row>
    <row r="41" spans="1:20" s="47" customFormat="1" x14ac:dyDescent="0.25">
      <c r="A41" s="41" t="s">
        <v>26</v>
      </c>
      <c r="B41" s="195">
        <v>7430</v>
      </c>
      <c r="C41" s="56">
        <v>19350</v>
      </c>
      <c r="D41" s="196">
        <v>9200</v>
      </c>
      <c r="E41" s="204">
        <f t="shared" si="0"/>
        <v>2.9085872576177285E-2</v>
      </c>
      <c r="F41" s="49">
        <f t="shared" si="1"/>
        <v>-1.0230179028132993E-2</v>
      </c>
      <c r="G41" s="160">
        <f t="shared" si="2"/>
        <v>1.098901098901099E-2</v>
      </c>
      <c r="H41" s="209">
        <f t="shared" si="11"/>
        <v>2.0932705767463883E-2</v>
      </c>
      <c r="I41" s="50">
        <f t="shared" si="3"/>
        <v>-1.0560264305966828E-2</v>
      </c>
      <c r="J41" s="210">
        <f t="shared" si="12"/>
        <v>9.8235708217321981E-3</v>
      </c>
      <c r="K41" s="216">
        <f t="shared" si="4"/>
        <v>4.3817817074721574E-4</v>
      </c>
      <c r="L41" s="51">
        <f t="shared" si="5"/>
        <v>1.1151918221187706E-4</v>
      </c>
      <c r="M41" s="217">
        <f t="shared" si="6"/>
        <v>9.6502543689588215E-5</v>
      </c>
      <c r="N41" s="53">
        <f t="shared" si="7"/>
        <v>-2.210549055434548E-4</v>
      </c>
      <c r="O41" s="52">
        <f t="shared" si="8"/>
        <v>-1.0373950430587575E-4</v>
      </c>
      <c r="P41" s="53">
        <f t="shared" si="9"/>
        <v>2.056339175971635E-4</v>
      </c>
      <c r="Q41" s="49">
        <f t="shared" si="10"/>
        <v>1.8385111433023751E-2</v>
      </c>
      <c r="R41" s="54">
        <f t="shared" si="13"/>
        <v>1.8385111433023751E-2</v>
      </c>
      <c r="S41" s="406">
        <f t="shared" si="14"/>
        <v>3.3801232240470065E-4</v>
      </c>
      <c r="T41" s="407"/>
    </row>
    <row r="42" spans="1:20" s="47" customFormat="1" x14ac:dyDescent="0.25">
      <c r="A42" s="41" t="s">
        <v>25</v>
      </c>
      <c r="B42" s="193">
        <v>7560</v>
      </c>
      <c r="C42" s="48">
        <v>19500</v>
      </c>
      <c r="D42" s="194">
        <v>9300</v>
      </c>
      <c r="E42" s="204">
        <f t="shared" si="0"/>
        <v>1.7496635262449527E-2</v>
      </c>
      <c r="F42" s="49">
        <f t="shared" si="1"/>
        <v>7.7519379844961239E-3</v>
      </c>
      <c r="G42" s="160">
        <f t="shared" si="2"/>
        <v>1.0869565217391304E-2</v>
      </c>
      <c r="H42" s="209">
        <f t="shared" si="11"/>
        <v>9.3434684537361257E-3</v>
      </c>
      <c r="I42" s="50">
        <f t="shared" si="3"/>
        <v>7.4218527066622882E-3</v>
      </c>
      <c r="J42" s="210">
        <f t="shared" si="12"/>
        <v>9.7041250501125123E-3</v>
      </c>
      <c r="K42" s="216">
        <f t="shared" si="4"/>
        <v>8.7300402745962144E-5</v>
      </c>
      <c r="L42" s="51">
        <f t="shared" si="5"/>
        <v>5.508389759939033E-5</v>
      </c>
      <c r="M42" s="217">
        <f t="shared" si="6"/>
        <v>9.4170042988221166E-5</v>
      </c>
      <c r="N42" s="53">
        <f t="shared" si="7"/>
        <v>6.9345846632975174E-5</v>
      </c>
      <c r="O42" s="52">
        <f t="shared" si="8"/>
        <v>7.2022586768966866E-5</v>
      </c>
      <c r="P42" s="53">
        <f t="shared" si="9"/>
        <v>9.0670186276836754E-5</v>
      </c>
      <c r="Q42" s="49">
        <f t="shared" si="10"/>
        <v>1.4375637252792756E-2</v>
      </c>
      <c r="R42" s="54">
        <f t="shared" si="13"/>
        <v>1.4375637252792756E-2</v>
      </c>
      <c r="S42" s="406">
        <f t="shared" si="14"/>
        <v>2.0665894642388284E-4</v>
      </c>
      <c r="T42" s="407"/>
    </row>
    <row r="43" spans="1:20" s="47" customFormat="1" x14ac:dyDescent="0.25">
      <c r="A43" s="41" t="s">
        <v>24</v>
      </c>
      <c r="B43" s="195">
        <v>7500</v>
      </c>
      <c r="C43" s="56">
        <v>19600</v>
      </c>
      <c r="D43" s="196">
        <v>9400</v>
      </c>
      <c r="E43" s="204">
        <f t="shared" si="0"/>
        <v>-7.9365079365079361E-3</v>
      </c>
      <c r="F43" s="49">
        <f t="shared" si="1"/>
        <v>5.1282051282051282E-3</v>
      </c>
      <c r="G43" s="160">
        <f t="shared" si="2"/>
        <v>1.0752688172043012E-2</v>
      </c>
      <c r="H43" s="209">
        <f t="shared" si="11"/>
        <v>-1.6089674745221338E-2</v>
      </c>
      <c r="I43" s="50">
        <f t="shared" si="3"/>
        <v>4.7981198503712925E-3</v>
      </c>
      <c r="J43" s="210">
        <f t="shared" si="12"/>
        <v>9.5872480047642199E-3</v>
      </c>
      <c r="K43" s="216">
        <f t="shared" si="4"/>
        <v>2.5887763340701333E-4</v>
      </c>
      <c r="L43" s="51">
        <f t="shared" si="5"/>
        <v>2.3021954098527033E-5</v>
      </c>
      <c r="M43" s="217">
        <f t="shared" si="6"/>
        <v>9.1915324304855516E-5</v>
      </c>
      <c r="N43" s="53">
        <f t="shared" si="7"/>
        <v>-7.7200187781064169E-5</v>
      </c>
      <c r="O43" s="52">
        <f t="shared" si="8"/>
        <v>4.6000764962091772E-5</v>
      </c>
      <c r="P43" s="53">
        <f t="shared" si="9"/>
        <v>-1.5425570209842853E-4</v>
      </c>
      <c r="Q43" s="49">
        <f t="shared" si="10"/>
        <v>-1.6062768635183257E-3</v>
      </c>
      <c r="R43" s="54">
        <f t="shared" si="13"/>
        <v>-1.6062768635183257E-3</v>
      </c>
      <c r="S43" s="406">
        <f t="shared" si="14"/>
        <v>2.5801253622742697E-6</v>
      </c>
      <c r="T43" s="407"/>
    </row>
    <row r="44" spans="1:20" s="47" customFormat="1" x14ac:dyDescent="0.25">
      <c r="A44" s="41" t="s">
        <v>23</v>
      </c>
      <c r="B44" s="193">
        <v>7500</v>
      </c>
      <c r="C44" s="48">
        <v>19600</v>
      </c>
      <c r="D44" s="194">
        <v>9400</v>
      </c>
      <c r="E44" s="204">
        <f t="shared" si="0"/>
        <v>0</v>
      </c>
      <c r="F44" s="49">
        <f t="shared" si="1"/>
        <v>0</v>
      </c>
      <c r="G44" s="160">
        <f t="shared" si="2"/>
        <v>0</v>
      </c>
      <c r="H44" s="209">
        <f t="shared" si="11"/>
        <v>-8.1531668087134017E-3</v>
      </c>
      <c r="I44" s="50">
        <f t="shared" si="3"/>
        <v>-3.3008527783383573E-4</v>
      </c>
      <c r="J44" s="210">
        <f t="shared" si="12"/>
        <v>-1.1654401672787911E-3</v>
      </c>
      <c r="K44" s="216">
        <f t="shared" si="4"/>
        <v>6.6474129010705873E-5</v>
      </c>
      <c r="L44" s="51">
        <f t="shared" si="5"/>
        <v>1.0895629064264053E-7</v>
      </c>
      <c r="M44" s="217">
        <f t="shared" si="6"/>
        <v>1.3582507835068165E-6</v>
      </c>
      <c r="N44" s="53">
        <f t="shared" si="7"/>
        <v>2.6912403312797708E-6</v>
      </c>
      <c r="O44" s="52">
        <f t="shared" si="8"/>
        <v>3.8469464141493173E-7</v>
      </c>
      <c r="P44" s="53">
        <f t="shared" si="9"/>
        <v>9.5020280893988335E-6</v>
      </c>
      <c r="Q44" s="49">
        <f t="shared" si="10"/>
        <v>0</v>
      </c>
      <c r="R44" s="54">
        <f t="shared" si="13"/>
        <v>0</v>
      </c>
      <c r="S44" s="406">
        <f t="shared" si="14"/>
        <v>0</v>
      </c>
      <c r="T44" s="407"/>
    </row>
    <row r="45" spans="1:20" s="47" customFormat="1" x14ac:dyDescent="0.25">
      <c r="A45" s="41" t="s">
        <v>63</v>
      </c>
      <c r="B45" s="195">
        <v>7680</v>
      </c>
      <c r="C45" s="56">
        <v>19600</v>
      </c>
      <c r="D45" s="196">
        <v>9400</v>
      </c>
      <c r="E45" s="204">
        <f t="shared" si="0"/>
        <v>2.4E-2</v>
      </c>
      <c r="F45" s="49">
        <f t="shared" si="1"/>
        <v>0</v>
      </c>
      <c r="G45" s="160">
        <f t="shared" si="2"/>
        <v>0</v>
      </c>
      <c r="H45" s="209">
        <f t="shared" si="11"/>
        <v>1.5846833191286599E-2</v>
      </c>
      <c r="I45" s="50">
        <f t="shared" si="3"/>
        <v>-3.3008527783383573E-4</v>
      </c>
      <c r="J45" s="210">
        <f t="shared" si="12"/>
        <v>-1.1654401672787911E-3</v>
      </c>
      <c r="K45" s="216">
        <f t="shared" si="4"/>
        <v>2.5112212219246264E-4</v>
      </c>
      <c r="L45" s="51">
        <f t="shared" si="5"/>
        <v>1.0895629064264053E-7</v>
      </c>
      <c r="M45" s="217">
        <f t="shared" si="6"/>
        <v>1.3582507835068165E-6</v>
      </c>
      <c r="N45" s="53">
        <f t="shared" si="7"/>
        <v>-5.2308063367322863E-6</v>
      </c>
      <c r="O45" s="52">
        <f t="shared" si="8"/>
        <v>3.8469464141493173E-7</v>
      </c>
      <c r="P45" s="53">
        <f t="shared" si="9"/>
        <v>-1.8468535925292151E-5</v>
      </c>
      <c r="Q45" s="49">
        <f t="shared" si="10"/>
        <v>1.4632769556236136E-2</v>
      </c>
      <c r="R45" s="54">
        <f t="shared" si="13"/>
        <v>1.4632769556236136E-2</v>
      </c>
      <c r="S45" s="406">
        <f t="shared" si="14"/>
        <v>2.1411794488591107E-4</v>
      </c>
      <c r="T45" s="407"/>
    </row>
    <row r="46" spans="1:20" s="47" customFormat="1" x14ac:dyDescent="0.25">
      <c r="A46" s="41" t="s">
        <v>62</v>
      </c>
      <c r="B46" s="193">
        <v>7980</v>
      </c>
      <c r="C46" s="48">
        <v>19800</v>
      </c>
      <c r="D46" s="194">
        <v>9400</v>
      </c>
      <c r="E46" s="204">
        <f t="shared" si="0"/>
        <v>3.90625E-2</v>
      </c>
      <c r="F46" s="49">
        <f t="shared" si="1"/>
        <v>1.020408163265306E-2</v>
      </c>
      <c r="G46" s="160">
        <f t="shared" si="2"/>
        <v>0</v>
      </c>
      <c r="H46" s="209">
        <f t="shared" si="11"/>
        <v>3.0909333191286598E-2</v>
      </c>
      <c r="I46" s="50">
        <f t="shared" si="3"/>
        <v>9.8739963548192256E-3</v>
      </c>
      <c r="J46" s="210">
        <f t="shared" si="12"/>
        <v>-1.1654401672787911E-3</v>
      </c>
      <c r="K46" s="216">
        <f t="shared" si="4"/>
        <v>9.5538687832997138E-4</v>
      </c>
      <c r="L46" s="51">
        <f t="shared" si="5"/>
        <v>9.7495804014983349E-5</v>
      </c>
      <c r="M46" s="217">
        <f t="shared" si="6"/>
        <v>1.3582507835068165E-6</v>
      </c>
      <c r="N46" s="53">
        <f t="shared" si="7"/>
        <v>3.0519864326065678E-4</v>
      </c>
      <c r="O46" s="52">
        <f t="shared" si="8"/>
        <v>-1.1507551963470691E-5</v>
      </c>
      <c r="P46" s="53">
        <f t="shared" si="9"/>
        <v>-3.6022978444928942E-5</v>
      </c>
      <c r="Q46" s="49">
        <f t="shared" si="10"/>
        <v>2.5565607484663407E-2</v>
      </c>
      <c r="R46" s="54">
        <f t="shared" si="13"/>
        <v>2.5565607484663407E-2</v>
      </c>
      <c r="S46" s="406">
        <f t="shared" si="14"/>
        <v>6.5360028605987767E-4</v>
      </c>
      <c r="T46" s="407"/>
    </row>
    <row r="47" spans="1:20" s="47" customFormat="1" x14ac:dyDescent="0.25">
      <c r="A47" s="41" t="s">
        <v>61</v>
      </c>
      <c r="B47" s="195">
        <v>7950</v>
      </c>
      <c r="C47" s="56">
        <v>21150</v>
      </c>
      <c r="D47" s="196">
        <v>9400</v>
      </c>
      <c r="E47" s="204">
        <f t="shared" si="0"/>
        <v>-3.7593984962406013E-3</v>
      </c>
      <c r="F47" s="49">
        <f t="shared" si="1"/>
        <v>6.8181818181818177E-2</v>
      </c>
      <c r="G47" s="160">
        <f t="shared" si="2"/>
        <v>0</v>
      </c>
      <c r="H47" s="209">
        <f t="shared" si="11"/>
        <v>-1.1912565304954003E-2</v>
      </c>
      <c r="I47" s="50">
        <f t="shared" si="3"/>
        <v>6.7851732903984344E-2</v>
      </c>
      <c r="J47" s="210">
        <f t="shared" si="12"/>
        <v>-1.1654401672787911E-3</v>
      </c>
      <c r="K47" s="216">
        <f t="shared" si="4"/>
        <v>1.4190921214479385E-4</v>
      </c>
      <c r="L47" s="51">
        <f t="shared" si="5"/>
        <v>4.6038576580736314E-3</v>
      </c>
      <c r="M47" s="217">
        <f t="shared" si="6"/>
        <v>1.3582507835068165E-6</v>
      </c>
      <c r="N47" s="53">
        <f t="shared" si="7"/>
        <v>-8.0828819927300977E-4</v>
      </c>
      <c r="O47" s="52">
        <f t="shared" si="8"/>
        <v>-7.9077134945775368E-5</v>
      </c>
      <c r="P47" s="53">
        <f t="shared" si="9"/>
        <v>1.3883382101725115E-5</v>
      </c>
      <c r="Q47" s="49">
        <f t="shared" si="10"/>
        <v>9.3960752057778898E-3</v>
      </c>
      <c r="R47" s="54">
        <f t="shared" si="13"/>
        <v>9.3960752057778898E-3</v>
      </c>
      <c r="S47" s="406">
        <f t="shared" si="14"/>
        <v>8.8286229272634015E-5</v>
      </c>
      <c r="T47" s="407"/>
    </row>
    <row r="48" spans="1:20" s="47" customFormat="1" x14ac:dyDescent="0.25">
      <c r="A48" s="41" t="s">
        <v>60</v>
      </c>
      <c r="B48" s="193">
        <v>7750</v>
      </c>
      <c r="C48" s="48">
        <v>21700</v>
      </c>
      <c r="D48" s="194">
        <v>9300</v>
      </c>
      <c r="E48" s="204">
        <f t="shared" si="0"/>
        <v>-2.5157232704402517E-2</v>
      </c>
      <c r="F48" s="49">
        <f t="shared" si="1"/>
        <v>2.6004728132387706E-2</v>
      </c>
      <c r="G48" s="160">
        <f t="shared" si="2"/>
        <v>-1.0638297872340425E-2</v>
      </c>
      <c r="H48" s="209">
        <f t="shared" si="11"/>
        <v>-3.3310399513115915E-2</v>
      </c>
      <c r="I48" s="50">
        <f t="shared" si="3"/>
        <v>2.567464285455387E-2</v>
      </c>
      <c r="J48" s="210">
        <f t="shared" si="12"/>
        <v>-1.1803738039619217E-2</v>
      </c>
      <c r="K48" s="216">
        <f t="shared" si="4"/>
        <v>1.1095827157233931E-3</v>
      </c>
      <c r="L48" s="51">
        <f t="shared" si="5"/>
        <v>6.5918728570889403E-4</v>
      </c>
      <c r="M48" s="217">
        <f t="shared" si="6"/>
        <v>1.3932823170795372E-4</v>
      </c>
      <c r="N48" s="53">
        <f t="shared" si="7"/>
        <v>-8.5523261084175623E-4</v>
      </c>
      <c r="O48" s="52">
        <f t="shared" si="8"/>
        <v>-3.0305675851593524E-4</v>
      </c>
      <c r="P48" s="53">
        <f t="shared" si="9"/>
        <v>3.931872298478798E-4</v>
      </c>
      <c r="Q48" s="49">
        <f t="shared" si="10"/>
        <v>-1.3208885505758567E-2</v>
      </c>
      <c r="R48" s="54">
        <f t="shared" si="13"/>
        <v>-1.3208885505758567E-2</v>
      </c>
      <c r="S48" s="406">
        <f t="shared" si="14"/>
        <v>1.7447465630423875E-4</v>
      </c>
      <c r="T48" s="407"/>
    </row>
    <row r="49" spans="1:33" s="47" customFormat="1" x14ac:dyDescent="0.25">
      <c r="A49" s="41" t="s">
        <v>59</v>
      </c>
      <c r="B49" s="195">
        <v>8000</v>
      </c>
      <c r="C49" s="56">
        <v>20200</v>
      </c>
      <c r="D49" s="196">
        <v>9300</v>
      </c>
      <c r="E49" s="204">
        <f t="shared" si="0"/>
        <v>3.2258064516129031E-2</v>
      </c>
      <c r="F49" s="49">
        <f t="shared" si="1"/>
        <v>-6.9124423963133647E-2</v>
      </c>
      <c r="G49" s="160">
        <f t="shared" si="2"/>
        <v>0</v>
      </c>
      <c r="H49" s="209">
        <f t="shared" si="11"/>
        <v>2.410489770741563E-2</v>
      </c>
      <c r="I49" s="50">
        <f t="shared" si="3"/>
        <v>-6.945450924096748E-2</v>
      </c>
      <c r="J49" s="210">
        <f t="shared" si="12"/>
        <v>-1.1654401672787911E-3</v>
      </c>
      <c r="K49" s="216">
        <f t="shared" si="4"/>
        <v>5.8104609348497128E-4</v>
      </c>
      <c r="L49" s="51">
        <f t="shared" si="5"/>
        <v>4.8239288539036369E-3</v>
      </c>
      <c r="M49" s="217">
        <f t="shared" si="6"/>
        <v>1.3582507835068165E-6</v>
      </c>
      <c r="N49" s="53">
        <f t="shared" si="7"/>
        <v>-1.6741938405722746E-3</v>
      </c>
      <c r="O49" s="52">
        <f t="shared" si="8"/>
        <v>8.0945074868059484E-5</v>
      </c>
      <c r="P49" s="53">
        <f t="shared" si="9"/>
        <v>-2.8092816016368621E-5</v>
      </c>
      <c r="Q49" s="49">
        <f t="shared" si="10"/>
        <v>7.8179376337797288E-3</v>
      </c>
      <c r="R49" s="54">
        <f t="shared" si="13"/>
        <v>7.8179376337797288E-3</v>
      </c>
      <c r="S49" s="406">
        <f t="shared" si="14"/>
        <v>6.1120148845669389E-5</v>
      </c>
      <c r="T49" s="407"/>
    </row>
    <row r="50" spans="1:33" s="47" customFormat="1" x14ac:dyDescent="0.25">
      <c r="A50" s="41" t="s">
        <v>58</v>
      </c>
      <c r="B50" s="197">
        <v>7920</v>
      </c>
      <c r="C50" s="57">
        <v>20150</v>
      </c>
      <c r="D50" s="198">
        <v>9300</v>
      </c>
      <c r="E50" s="204">
        <f t="shared" si="0"/>
        <v>-0.01</v>
      </c>
      <c r="F50" s="49">
        <f t="shared" si="1"/>
        <v>-2.4752475247524753E-3</v>
      </c>
      <c r="G50" s="160">
        <f t="shared" si="2"/>
        <v>0</v>
      </c>
      <c r="H50" s="209">
        <f t="shared" si="11"/>
        <v>-1.81531668087134E-2</v>
      </c>
      <c r="I50" s="50">
        <f t="shared" si="3"/>
        <v>-2.805332802586311E-3</v>
      </c>
      <c r="J50" s="210">
        <f t="shared" si="12"/>
        <v>-1.1654401672787911E-3</v>
      </c>
      <c r="K50" s="216">
        <f t="shared" si="4"/>
        <v>3.2953746518497385E-4</v>
      </c>
      <c r="L50" s="51">
        <f t="shared" si="5"/>
        <v>7.8698921332667654E-6</v>
      </c>
      <c r="M50" s="217">
        <f t="shared" si="6"/>
        <v>1.3582507835068165E-6</v>
      </c>
      <c r="N50" s="53">
        <f t="shared" si="7"/>
        <v>5.0925674319304765E-5</v>
      </c>
      <c r="O50" s="52">
        <f t="shared" si="8"/>
        <v>3.2694475307188699E-6</v>
      </c>
      <c r="P50" s="53">
        <f t="shared" si="9"/>
        <v>2.1156429762186743E-5</v>
      </c>
      <c r="Q50" s="49">
        <f t="shared" si="10"/>
        <v>-6.5213105253357946E-3</v>
      </c>
      <c r="R50" s="54">
        <f t="shared" si="13"/>
        <v>-6.5213105253357946E-3</v>
      </c>
      <c r="S50" s="406">
        <f t="shared" si="14"/>
        <v>4.2527490967855416E-5</v>
      </c>
      <c r="T50" s="407"/>
    </row>
    <row r="51" spans="1:33" s="47" customFormat="1" ht="13.2" customHeight="1" thickBot="1" x14ac:dyDescent="0.3">
      <c r="A51" s="58" t="s">
        <v>57</v>
      </c>
      <c r="B51" s="199">
        <v>7510</v>
      </c>
      <c r="C51" s="200">
        <v>19100</v>
      </c>
      <c r="D51" s="201">
        <v>9300</v>
      </c>
      <c r="E51" s="205">
        <f t="shared" si="0"/>
        <v>-5.1767676767676768E-2</v>
      </c>
      <c r="F51" s="206">
        <f t="shared" si="1"/>
        <v>-5.2109181141439205E-2</v>
      </c>
      <c r="G51" s="207">
        <f t="shared" si="2"/>
        <v>0</v>
      </c>
      <c r="H51" s="211">
        <f t="shared" si="11"/>
        <v>-5.9920843576390173E-2</v>
      </c>
      <c r="I51" s="212">
        <f t="shared" si="3"/>
        <v>-5.2439266419273038E-2</v>
      </c>
      <c r="J51" s="213">
        <f t="shared" si="12"/>
        <v>-1.1654401672787911E-3</v>
      </c>
      <c r="K51" s="218">
        <f t="shared" si="4"/>
        <v>3.5905074949062195E-3</v>
      </c>
      <c r="L51" s="219">
        <f t="shared" si="5"/>
        <v>2.7498766625914969E-3</v>
      </c>
      <c r="M51" s="220">
        <f t="shared" si="6"/>
        <v>1.3582507835068165E-6</v>
      </c>
      <c r="N51" s="214">
        <f t="shared" si="7"/>
        <v>3.1422050803699099E-3</v>
      </c>
      <c r="O51" s="60">
        <f t="shared" si="8"/>
        <v>6.1114827427654657E-5</v>
      </c>
      <c r="P51" s="60">
        <f t="shared" si="9"/>
        <v>6.9834157961154433E-5</v>
      </c>
      <c r="Q51" s="61">
        <f t="shared" si="10"/>
        <v>-4.0495585408474165E-2</v>
      </c>
      <c r="R51" s="59">
        <f t="shared" si="13"/>
        <v>-4.0495585408474165E-2</v>
      </c>
      <c r="S51" s="419">
        <f t="shared" si="14"/>
        <v>1.6398924375750257E-3</v>
      </c>
      <c r="T51" s="420"/>
    </row>
    <row r="52" spans="1:33" s="47" customFormat="1" x14ac:dyDescent="0.25">
      <c r="A52" s="62"/>
      <c r="B52" s="63"/>
      <c r="C52" s="63"/>
      <c r="D52" s="21"/>
      <c r="E52" s="64" t="s">
        <v>74</v>
      </c>
      <c r="F52" s="64" t="s">
        <v>17</v>
      </c>
      <c r="G52" s="64" t="s">
        <v>75</v>
      </c>
      <c r="H52" s="65"/>
      <c r="I52" s="65"/>
      <c r="J52" s="65"/>
      <c r="K52" s="66"/>
      <c r="L52" s="66"/>
      <c r="M52" s="66"/>
      <c r="N52" s="67"/>
      <c r="O52" s="67"/>
      <c r="P52" s="67"/>
      <c r="Q52" s="68" t="s">
        <v>137</v>
      </c>
      <c r="R52" s="403">
        <f>AVERAGE(Q12:Q81)</f>
        <v>5.2826462074747563E-3</v>
      </c>
      <c r="S52" s="403"/>
      <c r="T52" s="404"/>
      <c r="U52" s="69"/>
    </row>
    <row r="53" spans="1:33" s="47" customFormat="1" x14ac:dyDescent="0.25">
      <c r="A53" s="62"/>
      <c r="B53" s="63"/>
      <c r="C53" s="63"/>
      <c r="D53" s="68" t="s">
        <v>49</v>
      </c>
      <c r="E53" s="70">
        <f>AVERAGE(E12:E51)</f>
        <v>8.1531668087134017E-3</v>
      </c>
      <c r="F53" s="70">
        <f>AVERAGE(F12:F51)</f>
        <v>3.3008527783383573E-4</v>
      </c>
      <c r="G53" s="104">
        <f>AVERAGE(G12:G51)</f>
        <v>1.1654401672787911E-3</v>
      </c>
      <c r="H53" s="65"/>
      <c r="I53" s="65"/>
      <c r="J53" s="65"/>
      <c r="K53" s="66"/>
      <c r="L53" s="66"/>
      <c r="M53" s="66"/>
      <c r="N53" s="67"/>
      <c r="O53" s="67"/>
      <c r="P53" s="67"/>
      <c r="Q53" s="71" t="s">
        <v>80</v>
      </c>
      <c r="R53" s="424">
        <f>K3^2*E55^2+F55^2*K4^2+G55^2*K5^2+2*K3*K4*E55*F55*E59+2*K4*K5*F55*G55*F59+2*K3*K5*E55*G55*G59</f>
        <v>4.5392299482835717E-4</v>
      </c>
      <c r="S53" s="424"/>
      <c r="T53" s="425"/>
      <c r="AD53" s="72"/>
      <c r="AE53" s="73"/>
      <c r="AF53" s="73"/>
      <c r="AG53" s="73"/>
    </row>
    <row r="54" spans="1:33" s="47" customFormat="1" ht="13.8" customHeight="1" x14ac:dyDescent="0.25">
      <c r="A54" s="62"/>
      <c r="B54" s="63"/>
      <c r="C54" s="63"/>
      <c r="D54" s="74" t="s">
        <v>50</v>
      </c>
      <c r="E54" s="38">
        <f>_xlfn.VAR.S(E12:E51)</f>
        <v>9.8842256479758921E-4</v>
      </c>
      <c r="F54" s="38">
        <f>_xlfn.VAR.S(F12:F51)</f>
        <v>6.7357518442403381E-4</v>
      </c>
      <c r="G54" s="105">
        <f>_xlfn.VAR.S(G12:G51)</f>
        <v>1.3543651856875454E-4</v>
      </c>
      <c r="H54" s="65"/>
      <c r="I54" s="65"/>
      <c r="J54" s="65"/>
      <c r="K54" s="66"/>
      <c r="L54" s="66"/>
      <c r="M54" s="66"/>
      <c r="N54" s="67"/>
      <c r="O54" s="67"/>
      <c r="P54" s="67"/>
      <c r="Q54" s="75"/>
      <c r="R54" s="65"/>
      <c r="S54" s="422"/>
      <c r="T54" s="422"/>
      <c r="AA54" s="76"/>
      <c r="AD54" s="72"/>
      <c r="AE54" s="77"/>
      <c r="AF54" s="72"/>
      <c r="AG54" s="78"/>
    </row>
    <row r="55" spans="1:33" s="47" customFormat="1" x14ac:dyDescent="0.25">
      <c r="A55" s="62"/>
      <c r="B55" s="63"/>
      <c r="C55" s="63"/>
      <c r="D55" s="71" t="s">
        <v>20</v>
      </c>
      <c r="E55" s="79">
        <f>SQRT(E54)</f>
        <v>3.1439188360986504E-2</v>
      </c>
      <c r="F55" s="79">
        <f>SQRT(F54)</f>
        <v>2.5953327039592321E-2</v>
      </c>
      <c r="G55" s="80">
        <f>SQRT(G54)</f>
        <v>1.1637719646423629E-2</v>
      </c>
      <c r="H55" s="65"/>
      <c r="I55" s="65"/>
      <c r="J55" s="65"/>
      <c r="K55" s="66"/>
      <c r="L55" s="66"/>
      <c r="M55" s="66"/>
      <c r="N55" s="67"/>
      <c r="O55" s="67"/>
      <c r="P55" s="67"/>
      <c r="Q55" s="75"/>
      <c r="R55" s="65"/>
      <c r="S55" s="422"/>
      <c r="T55" s="422"/>
      <c r="U55" s="423"/>
      <c r="V55" s="423"/>
      <c r="W55" s="423"/>
      <c r="X55" s="423"/>
      <c r="Y55" s="81"/>
      <c r="Z55" s="81"/>
      <c r="AA55" s="81"/>
      <c r="AD55" s="72"/>
      <c r="AE55" s="65"/>
      <c r="AF55" s="65"/>
      <c r="AG55" s="65"/>
    </row>
    <row r="56" spans="1:33" s="47" customFormat="1" x14ac:dyDescent="0.25">
      <c r="A56" s="62"/>
      <c r="B56" s="63"/>
      <c r="C56" s="63"/>
      <c r="H56" s="65"/>
      <c r="I56" s="65"/>
      <c r="J56" s="65"/>
      <c r="K56" s="66"/>
      <c r="L56" s="66"/>
      <c r="M56" s="66"/>
      <c r="N56" s="67"/>
      <c r="O56" s="67"/>
      <c r="P56" s="67"/>
      <c r="Q56" s="75"/>
      <c r="R56" s="65"/>
      <c r="S56" s="422"/>
      <c r="T56" s="422"/>
    </row>
    <row r="57" spans="1:33" s="47" customFormat="1" x14ac:dyDescent="0.25">
      <c r="A57" s="62"/>
      <c r="B57" s="63"/>
      <c r="C57" s="63"/>
      <c r="D57" s="21"/>
      <c r="E57" s="82" t="s">
        <v>76</v>
      </c>
      <c r="F57" s="83" t="s">
        <v>77</v>
      </c>
      <c r="G57" s="83" t="s">
        <v>78</v>
      </c>
      <c r="H57" s="65"/>
      <c r="I57" s="65"/>
      <c r="J57" s="65"/>
      <c r="K57" s="66"/>
      <c r="L57" s="66"/>
      <c r="M57" s="66"/>
      <c r="N57" s="67"/>
      <c r="O57" s="67"/>
      <c r="P57" s="67"/>
      <c r="Q57" s="75"/>
      <c r="R57" s="65"/>
      <c r="S57" s="422"/>
      <c r="T57" s="422"/>
    </row>
    <row r="58" spans="1:33" s="47" customFormat="1" x14ac:dyDescent="0.25">
      <c r="A58" s="62"/>
      <c r="B58" s="63"/>
      <c r="C58" s="63"/>
      <c r="D58" s="84" t="s">
        <v>81</v>
      </c>
      <c r="E58" s="85">
        <f>SUM(N12:N83)/(COUNT(N12:N83)-1)</f>
        <v>1.8598785443897764E-4</v>
      </c>
      <c r="F58" s="85">
        <f>SUM(O12:O83)/(COUNT(O12:O83)-1)</f>
        <v>4.8164851990013921E-5</v>
      </c>
      <c r="G58" s="86">
        <f>SUM(P12:P83)/(COUNT(P12:P83)-1)</f>
        <v>6.6388484425987376E-5</v>
      </c>
      <c r="H58" s="65"/>
      <c r="I58" s="65"/>
      <c r="J58" s="65"/>
      <c r="K58" s="66"/>
      <c r="L58" s="66"/>
      <c r="M58" s="66"/>
      <c r="N58" s="67"/>
      <c r="O58" s="67"/>
      <c r="P58" s="67"/>
      <c r="Q58" s="75"/>
      <c r="R58" s="65"/>
      <c r="S58" s="422"/>
      <c r="T58" s="422"/>
    </row>
    <row r="59" spans="1:33" s="47" customFormat="1" x14ac:dyDescent="0.25">
      <c r="A59" s="62"/>
      <c r="B59" s="63"/>
      <c r="C59" s="63"/>
      <c r="D59" s="87" t="s">
        <v>51</v>
      </c>
      <c r="E59" s="88">
        <f>E58/(E55*F55)</f>
        <v>0.22793982965390139</v>
      </c>
      <c r="F59" s="88">
        <f>F58/(F55*G55)</f>
        <v>0.15946644034890967</v>
      </c>
      <c r="G59" s="89">
        <f>G58/(G55*E55)</f>
        <v>0.18144856496512016</v>
      </c>
      <c r="H59" s="65"/>
      <c r="I59" s="65"/>
      <c r="J59" s="65"/>
      <c r="K59" s="66"/>
      <c r="L59" s="66"/>
      <c r="M59" s="66"/>
      <c r="N59" s="67"/>
      <c r="O59" s="67"/>
      <c r="P59" s="67"/>
      <c r="Q59" s="75"/>
      <c r="R59" s="65"/>
      <c r="S59" s="422"/>
      <c r="T59" s="422"/>
    </row>
    <row r="60" spans="1:33" s="47" customFormat="1" x14ac:dyDescent="0.25">
      <c r="A60" s="62"/>
      <c r="B60" s="63"/>
      <c r="C60" s="63"/>
      <c r="D60" s="21"/>
      <c r="E60" s="21"/>
      <c r="F60" s="21"/>
      <c r="G60" s="21"/>
      <c r="H60" s="65"/>
      <c r="I60" s="65"/>
      <c r="J60" s="65"/>
      <c r="K60" s="66"/>
      <c r="L60" s="66"/>
      <c r="M60" s="66"/>
      <c r="N60" s="67"/>
      <c r="O60" s="67"/>
      <c r="P60" s="67"/>
      <c r="Q60" s="75"/>
      <c r="R60" s="65"/>
      <c r="S60" s="422"/>
      <c r="T60" s="422"/>
    </row>
    <row r="61" spans="1:33" s="47" customFormat="1" x14ac:dyDescent="0.25">
      <c r="A61" s="62"/>
      <c r="B61" s="63"/>
      <c r="C61" s="63"/>
      <c r="D61" s="63"/>
      <c r="E61" s="75"/>
      <c r="F61" s="75"/>
      <c r="G61" s="75"/>
      <c r="H61" s="65"/>
      <c r="I61" s="65"/>
      <c r="J61" s="65"/>
      <c r="K61" s="66"/>
      <c r="L61" s="66"/>
      <c r="M61" s="66"/>
      <c r="N61" s="67"/>
      <c r="O61" s="67"/>
      <c r="P61" s="67"/>
      <c r="Q61" s="75"/>
      <c r="R61" s="65"/>
      <c r="S61" s="422"/>
      <c r="T61" s="422"/>
    </row>
    <row r="62" spans="1:33" s="47" customFormat="1" x14ac:dyDescent="0.25">
      <c r="A62" s="62"/>
      <c r="B62" s="63"/>
      <c r="C62" s="63"/>
      <c r="D62" s="63"/>
      <c r="E62" s="75"/>
      <c r="F62" s="75"/>
      <c r="G62" s="75"/>
      <c r="H62" s="65"/>
      <c r="I62" s="65"/>
      <c r="J62" s="65"/>
      <c r="K62" s="66"/>
      <c r="L62" s="66"/>
      <c r="M62" s="66"/>
      <c r="N62" s="67"/>
      <c r="O62" s="67"/>
      <c r="P62" s="67"/>
      <c r="Q62" s="75"/>
      <c r="R62" s="65"/>
      <c r="S62" s="422"/>
      <c r="T62" s="422"/>
    </row>
    <row r="63" spans="1:33" s="47" customFormat="1" x14ac:dyDescent="0.25">
      <c r="A63" s="62"/>
      <c r="B63" s="63"/>
      <c r="C63" s="63"/>
      <c r="D63" s="63"/>
      <c r="E63" s="75"/>
      <c r="F63" s="75"/>
      <c r="G63" s="75"/>
      <c r="H63" s="65"/>
      <c r="I63" s="65"/>
      <c r="J63" s="65"/>
      <c r="K63" s="66"/>
      <c r="L63" s="66"/>
      <c r="M63" s="66"/>
      <c r="N63" s="67"/>
      <c r="O63" s="67"/>
      <c r="P63" s="67"/>
      <c r="Q63" s="75"/>
      <c r="R63" s="65"/>
      <c r="S63" s="422"/>
      <c r="T63" s="422"/>
    </row>
    <row r="64" spans="1:33" s="47" customFormat="1" x14ac:dyDescent="0.25">
      <c r="A64" s="62"/>
      <c r="B64" s="63"/>
      <c r="C64" s="63"/>
      <c r="D64" s="63"/>
      <c r="E64" s="75"/>
      <c r="F64" s="75"/>
      <c r="G64" s="75"/>
      <c r="H64" s="65"/>
      <c r="I64" s="65"/>
      <c r="J64" s="65"/>
      <c r="K64" s="66"/>
      <c r="L64" s="66"/>
      <c r="M64" s="66"/>
      <c r="N64" s="67"/>
      <c r="O64" s="67"/>
      <c r="P64" s="67"/>
      <c r="Q64" s="75"/>
      <c r="R64" s="65"/>
      <c r="S64" s="422"/>
      <c r="T64" s="422"/>
    </row>
    <row r="65" spans="1:20" s="47" customFormat="1" x14ac:dyDescent="0.25">
      <c r="A65" s="62"/>
      <c r="B65" s="63"/>
      <c r="C65" s="63"/>
      <c r="D65" s="63"/>
      <c r="E65" s="75"/>
      <c r="F65" s="75"/>
      <c r="G65" s="75"/>
      <c r="H65" s="65"/>
      <c r="I65" s="65"/>
      <c r="J65" s="65"/>
      <c r="K65" s="66"/>
      <c r="L65" s="66"/>
      <c r="M65" s="66"/>
      <c r="N65" s="67"/>
      <c r="O65" s="67"/>
      <c r="P65" s="67"/>
      <c r="Q65" s="75"/>
      <c r="R65" s="65"/>
      <c r="S65" s="422"/>
      <c r="T65" s="422"/>
    </row>
    <row r="66" spans="1:20" s="47" customFormat="1" x14ac:dyDescent="0.25">
      <c r="A66" s="62"/>
      <c r="B66" s="63"/>
      <c r="C66" s="63"/>
      <c r="D66" s="63"/>
      <c r="E66" s="75"/>
      <c r="F66" s="75"/>
      <c r="G66" s="75"/>
      <c r="H66" s="65"/>
      <c r="I66" s="65"/>
      <c r="J66" s="65"/>
      <c r="K66" s="66"/>
      <c r="L66" s="66"/>
      <c r="M66" s="66"/>
      <c r="N66" s="67"/>
      <c r="O66" s="67"/>
      <c r="P66" s="67"/>
      <c r="Q66" s="75"/>
      <c r="R66" s="65"/>
      <c r="S66" s="422"/>
      <c r="T66" s="422"/>
    </row>
    <row r="67" spans="1:20" s="47" customFormat="1" x14ac:dyDescent="0.25">
      <c r="A67" s="62"/>
      <c r="B67" s="63"/>
      <c r="C67" s="63"/>
      <c r="D67" s="63"/>
      <c r="E67" s="75"/>
      <c r="F67" s="75"/>
      <c r="G67" s="75"/>
      <c r="H67" s="65"/>
      <c r="I67" s="65"/>
      <c r="J67" s="65"/>
      <c r="K67" s="66"/>
      <c r="L67" s="66"/>
      <c r="M67" s="66"/>
      <c r="N67" s="67"/>
      <c r="O67" s="67"/>
      <c r="P67" s="67"/>
      <c r="Q67" s="75"/>
      <c r="R67" s="65"/>
      <c r="S67" s="422"/>
      <c r="T67" s="422"/>
    </row>
    <row r="68" spans="1:20" s="47" customFormat="1" x14ac:dyDescent="0.25">
      <c r="A68" s="62"/>
      <c r="B68" s="63"/>
      <c r="C68" s="63"/>
      <c r="D68" s="63"/>
      <c r="E68" s="75"/>
      <c r="F68" s="75"/>
      <c r="G68" s="75"/>
      <c r="H68" s="65"/>
      <c r="I68" s="65"/>
      <c r="J68" s="65"/>
      <c r="K68" s="66"/>
      <c r="L68" s="66"/>
      <c r="M68" s="66"/>
      <c r="N68" s="67"/>
      <c r="O68" s="67"/>
      <c r="P68" s="67"/>
      <c r="Q68" s="75"/>
      <c r="R68" s="65"/>
      <c r="S68" s="422"/>
      <c r="T68" s="422"/>
    </row>
    <row r="69" spans="1:20" s="47" customFormat="1" x14ac:dyDescent="0.25">
      <c r="A69" s="62"/>
      <c r="B69" s="63"/>
      <c r="C69" s="63"/>
      <c r="D69" s="63"/>
      <c r="E69" s="75"/>
      <c r="F69" s="75"/>
      <c r="G69" s="75"/>
      <c r="H69" s="65"/>
      <c r="I69" s="65"/>
      <c r="J69" s="65"/>
      <c r="K69" s="66"/>
      <c r="L69" s="66"/>
      <c r="M69" s="66"/>
      <c r="N69" s="67"/>
      <c r="O69" s="67"/>
      <c r="P69" s="67"/>
      <c r="Q69" s="75"/>
      <c r="R69" s="65"/>
      <c r="S69" s="422"/>
      <c r="T69" s="422"/>
    </row>
    <row r="70" spans="1:20" s="47" customFormat="1" x14ac:dyDescent="0.25">
      <c r="A70" s="62"/>
      <c r="B70" s="63"/>
      <c r="C70" s="63"/>
      <c r="D70" s="63"/>
      <c r="E70" s="75"/>
      <c r="F70" s="75"/>
      <c r="G70" s="75"/>
      <c r="H70" s="65"/>
      <c r="I70" s="65"/>
      <c r="J70" s="65"/>
      <c r="K70" s="66"/>
      <c r="L70" s="66"/>
      <c r="M70" s="66"/>
      <c r="N70" s="67"/>
      <c r="O70" s="67"/>
      <c r="P70" s="67"/>
      <c r="Q70" s="75"/>
      <c r="R70" s="65"/>
      <c r="S70" s="422"/>
      <c r="T70" s="422"/>
    </row>
    <row r="71" spans="1:20" s="47" customFormat="1" x14ac:dyDescent="0.25">
      <c r="A71" s="62"/>
      <c r="B71" s="63"/>
      <c r="C71" s="63"/>
      <c r="D71" s="63"/>
      <c r="E71" s="75"/>
      <c r="F71" s="75"/>
      <c r="G71" s="75"/>
      <c r="H71" s="65"/>
      <c r="I71" s="65"/>
      <c r="J71" s="65"/>
      <c r="K71" s="66"/>
      <c r="L71" s="66"/>
      <c r="M71" s="66"/>
      <c r="N71" s="67"/>
      <c r="O71" s="67"/>
      <c r="P71" s="67"/>
      <c r="Q71" s="75"/>
      <c r="R71" s="65"/>
      <c r="S71" s="422"/>
      <c r="T71" s="422"/>
    </row>
    <row r="72" spans="1:20" s="47" customFormat="1" x14ac:dyDescent="0.25">
      <c r="A72" s="62"/>
      <c r="B72" s="63"/>
      <c r="C72" s="63"/>
      <c r="D72" s="63"/>
      <c r="E72" s="75"/>
      <c r="F72" s="75"/>
      <c r="G72" s="75"/>
      <c r="H72" s="65"/>
      <c r="I72" s="65"/>
      <c r="J72" s="65"/>
      <c r="K72" s="66"/>
      <c r="L72" s="66"/>
      <c r="M72" s="66"/>
      <c r="N72" s="67"/>
      <c r="O72" s="67"/>
      <c r="P72" s="67"/>
      <c r="Q72" s="75"/>
      <c r="R72" s="65"/>
      <c r="S72" s="422"/>
      <c r="T72" s="422"/>
    </row>
    <row r="73" spans="1:20" s="47" customFormat="1" x14ac:dyDescent="0.25">
      <c r="A73" s="62"/>
      <c r="B73" s="63"/>
      <c r="C73" s="63"/>
      <c r="D73" s="63"/>
      <c r="E73" s="75"/>
      <c r="F73" s="75"/>
      <c r="G73" s="75"/>
      <c r="H73" s="65"/>
      <c r="I73" s="65"/>
      <c r="J73" s="65"/>
      <c r="K73" s="66"/>
      <c r="L73" s="66"/>
      <c r="M73" s="66"/>
      <c r="N73" s="67"/>
      <c r="O73" s="67"/>
      <c r="P73" s="67"/>
      <c r="Q73" s="75"/>
      <c r="R73" s="65"/>
      <c r="S73" s="422"/>
      <c r="T73" s="422"/>
    </row>
    <row r="74" spans="1:20" s="47" customFormat="1" x14ac:dyDescent="0.25">
      <c r="A74" s="62"/>
      <c r="B74" s="63"/>
      <c r="C74" s="63"/>
      <c r="D74" s="63"/>
      <c r="E74" s="75"/>
      <c r="F74" s="75"/>
      <c r="G74" s="75"/>
      <c r="H74" s="65"/>
      <c r="I74" s="65"/>
      <c r="J74" s="65"/>
      <c r="K74" s="66"/>
      <c r="L74" s="66"/>
      <c r="M74" s="66"/>
      <c r="N74" s="67"/>
      <c r="O74" s="67"/>
      <c r="P74" s="67"/>
      <c r="Q74" s="75"/>
      <c r="R74" s="65"/>
      <c r="S74" s="422"/>
      <c r="T74" s="422"/>
    </row>
    <row r="75" spans="1:20" s="47" customFormat="1" x14ac:dyDescent="0.25">
      <c r="A75" s="62"/>
      <c r="B75" s="63"/>
      <c r="C75" s="63"/>
      <c r="D75" s="63"/>
      <c r="E75" s="75"/>
      <c r="F75" s="75"/>
      <c r="G75" s="75"/>
      <c r="H75" s="65"/>
      <c r="I75" s="65"/>
      <c r="J75" s="65"/>
      <c r="K75" s="66"/>
      <c r="L75" s="66"/>
      <c r="M75" s="66"/>
      <c r="N75" s="67"/>
      <c r="O75" s="67"/>
      <c r="P75" s="67"/>
      <c r="Q75" s="75"/>
      <c r="R75" s="65"/>
      <c r="S75" s="422"/>
      <c r="T75" s="422"/>
    </row>
    <row r="76" spans="1:20" s="47" customFormat="1" x14ac:dyDescent="0.25">
      <c r="A76" s="62"/>
      <c r="B76" s="63"/>
      <c r="C76" s="63"/>
      <c r="D76" s="63"/>
      <c r="E76" s="75"/>
      <c r="F76" s="75"/>
      <c r="G76" s="75"/>
      <c r="H76" s="65"/>
      <c r="I76" s="65"/>
      <c r="J76" s="65"/>
      <c r="K76" s="66"/>
      <c r="L76" s="66"/>
      <c r="M76" s="66"/>
      <c r="N76" s="67"/>
      <c r="O76" s="67"/>
      <c r="P76" s="67"/>
      <c r="Q76" s="75"/>
      <c r="R76" s="65"/>
      <c r="S76" s="422"/>
      <c r="T76" s="422"/>
    </row>
    <row r="77" spans="1:20" s="47" customFormat="1" x14ac:dyDescent="0.25">
      <c r="A77" s="62"/>
      <c r="B77" s="63"/>
      <c r="C77" s="63"/>
      <c r="D77" s="63"/>
      <c r="E77" s="75"/>
      <c r="F77" s="75"/>
      <c r="G77" s="75"/>
      <c r="H77" s="65"/>
      <c r="I77" s="65"/>
      <c r="J77" s="65"/>
      <c r="K77" s="66"/>
      <c r="L77" s="66"/>
      <c r="M77" s="66"/>
      <c r="N77" s="67"/>
      <c r="O77" s="67"/>
      <c r="P77" s="67"/>
      <c r="Q77" s="75"/>
      <c r="R77" s="65"/>
      <c r="S77" s="422"/>
      <c r="T77" s="422"/>
    </row>
    <row r="78" spans="1:20" s="47" customFormat="1" x14ac:dyDescent="0.25">
      <c r="A78" s="62"/>
      <c r="B78" s="63"/>
      <c r="C78" s="63"/>
      <c r="D78" s="63"/>
      <c r="E78" s="75"/>
      <c r="F78" s="75"/>
      <c r="G78" s="75"/>
      <c r="H78" s="65"/>
      <c r="I78" s="65"/>
      <c r="J78" s="65"/>
      <c r="K78" s="66"/>
      <c r="L78" s="66"/>
      <c r="M78" s="66"/>
      <c r="N78" s="67"/>
      <c r="O78" s="67"/>
      <c r="P78" s="67"/>
      <c r="Q78" s="75"/>
      <c r="R78" s="65"/>
      <c r="S78" s="422"/>
      <c r="T78" s="422"/>
    </row>
    <row r="79" spans="1:20" s="47" customFormat="1" x14ac:dyDescent="0.25">
      <c r="A79" s="62"/>
      <c r="B79" s="63"/>
      <c r="C79" s="63"/>
      <c r="D79" s="63"/>
      <c r="E79" s="75"/>
      <c r="F79" s="75"/>
      <c r="G79" s="75"/>
      <c r="H79" s="65"/>
      <c r="I79" s="65"/>
      <c r="J79" s="65"/>
      <c r="K79" s="66"/>
      <c r="L79" s="66"/>
      <c r="M79" s="66"/>
      <c r="N79" s="67"/>
      <c r="O79" s="67"/>
      <c r="P79" s="67"/>
      <c r="Q79" s="75"/>
      <c r="R79" s="65"/>
      <c r="S79" s="422"/>
      <c r="T79" s="422"/>
    </row>
    <row r="80" spans="1:20" s="47" customFormat="1" x14ac:dyDescent="0.25">
      <c r="A80" s="62"/>
      <c r="B80" s="63"/>
      <c r="C80" s="63"/>
      <c r="D80" s="63"/>
      <c r="E80" s="75"/>
      <c r="F80" s="75"/>
      <c r="G80" s="75"/>
      <c r="H80" s="65"/>
      <c r="I80" s="65"/>
      <c r="J80" s="65"/>
      <c r="K80" s="66"/>
      <c r="L80" s="66"/>
      <c r="M80" s="66"/>
      <c r="N80" s="67"/>
      <c r="O80" s="67"/>
      <c r="P80" s="67"/>
      <c r="Q80" s="75"/>
      <c r="R80" s="65"/>
      <c r="S80" s="422"/>
      <c r="T80" s="422"/>
    </row>
    <row r="81" spans="1:26" s="47" customFormat="1" x14ac:dyDescent="0.25">
      <c r="A81" s="62"/>
      <c r="B81" s="63"/>
      <c r="C81" s="63"/>
      <c r="D81" s="63"/>
      <c r="E81" s="75"/>
      <c r="F81" s="75"/>
      <c r="G81" s="75"/>
      <c r="H81" s="65"/>
      <c r="I81" s="65"/>
      <c r="J81" s="65"/>
      <c r="K81" s="66"/>
      <c r="L81" s="66"/>
      <c r="M81" s="66"/>
      <c r="N81" s="67"/>
      <c r="O81" s="67"/>
      <c r="P81" s="67"/>
      <c r="Q81" s="75"/>
      <c r="R81" s="65"/>
      <c r="S81" s="422"/>
      <c r="T81" s="422"/>
    </row>
    <row r="82" spans="1:26" s="47" customFormat="1" x14ac:dyDescent="0.25">
      <c r="A82" s="62"/>
      <c r="B82" s="63"/>
      <c r="C82" s="63"/>
      <c r="D82" s="63"/>
      <c r="E82" s="75"/>
      <c r="F82" s="75"/>
      <c r="G82" s="75"/>
      <c r="H82" s="65"/>
      <c r="I82" s="65"/>
      <c r="J82" s="65"/>
      <c r="K82" s="66"/>
      <c r="L82" s="66"/>
      <c r="M82" s="66"/>
      <c r="N82" s="67"/>
      <c r="O82" s="67"/>
      <c r="P82" s="67"/>
      <c r="Q82" s="75"/>
      <c r="R82" s="65"/>
      <c r="S82" s="422"/>
      <c r="T82" s="422"/>
    </row>
    <row r="83" spans="1:26" s="47" customFormat="1" x14ac:dyDescent="0.25">
      <c r="A83" s="62"/>
      <c r="B83" s="63"/>
      <c r="C83" s="63"/>
      <c r="D83" s="63"/>
      <c r="E83" s="75"/>
      <c r="F83" s="75"/>
      <c r="G83" s="75"/>
      <c r="H83" s="65"/>
      <c r="I83" s="65"/>
      <c r="J83" s="65"/>
      <c r="K83" s="66"/>
      <c r="L83" s="66"/>
      <c r="M83" s="66"/>
      <c r="N83" s="67"/>
      <c r="O83" s="67"/>
      <c r="P83" s="67"/>
      <c r="Q83" s="75"/>
      <c r="R83" s="65"/>
      <c r="S83" s="422"/>
      <c r="T83" s="422"/>
    </row>
    <row r="84" spans="1:26" s="47" customFormat="1" x14ac:dyDescent="0.25">
      <c r="A84" s="90"/>
      <c r="B84" s="63"/>
      <c r="C84" s="63"/>
      <c r="D84" s="63"/>
      <c r="E84" s="75"/>
      <c r="F84" s="75"/>
      <c r="G84" s="75"/>
      <c r="H84" s="65"/>
      <c r="I84" s="65"/>
      <c r="J84" s="65"/>
      <c r="K84" s="66"/>
      <c r="L84" s="66"/>
      <c r="M84" s="66"/>
      <c r="N84" s="67"/>
      <c r="O84" s="67"/>
      <c r="P84" s="67"/>
      <c r="Q84" s="75"/>
      <c r="R84" s="65"/>
      <c r="S84" s="91"/>
      <c r="T84" s="91"/>
    </row>
    <row r="85" spans="1:26" x14ac:dyDescent="0.25">
      <c r="E85" s="26"/>
      <c r="F85" s="92"/>
      <c r="G85" s="92"/>
      <c r="H85" s="92"/>
      <c r="J85" s="93"/>
      <c r="K85" s="92"/>
      <c r="L85" s="92"/>
      <c r="M85" s="92"/>
    </row>
    <row r="86" spans="1:26" x14ac:dyDescent="0.25">
      <c r="E86" s="94"/>
      <c r="F86" s="65"/>
      <c r="G86" s="65"/>
      <c r="H86" s="65"/>
      <c r="J86" s="95"/>
      <c r="K86" s="96"/>
      <c r="L86" s="96"/>
      <c r="M86" s="96"/>
    </row>
    <row r="87" spans="1:26" ht="15.6" customHeight="1" x14ac:dyDescent="0.25">
      <c r="D87" s="97"/>
      <c r="E87" s="94"/>
      <c r="F87" s="98"/>
      <c r="G87" s="99"/>
      <c r="H87" s="99"/>
      <c r="J87" s="95"/>
      <c r="K87" s="38"/>
      <c r="L87" s="38"/>
      <c r="M87" s="38"/>
    </row>
    <row r="88" spans="1:26" x14ac:dyDescent="0.25">
      <c r="D88" s="97"/>
      <c r="E88" s="94"/>
      <c r="F88" s="75"/>
      <c r="G88" s="75"/>
      <c r="H88" s="75"/>
      <c r="J88" s="95"/>
      <c r="K88" s="38"/>
      <c r="L88" s="38"/>
      <c r="M88" s="38"/>
    </row>
    <row r="89" spans="1:26" x14ac:dyDescent="0.25">
      <c r="D89" s="97"/>
      <c r="E89" s="26"/>
      <c r="F89" s="92"/>
      <c r="G89" s="92"/>
      <c r="H89" s="92"/>
      <c r="J89" s="93"/>
      <c r="K89" s="82"/>
      <c r="L89" s="83"/>
      <c r="M89" s="83"/>
    </row>
    <row r="90" spans="1:26" x14ac:dyDescent="0.25">
      <c r="E90" s="95"/>
      <c r="F90" s="38"/>
      <c r="G90" s="100"/>
      <c r="H90" s="100"/>
      <c r="J90" s="94"/>
      <c r="K90" s="101"/>
      <c r="L90" s="101"/>
      <c r="M90" s="101"/>
      <c r="Z90" s="25"/>
    </row>
    <row r="91" spans="1:26" x14ac:dyDescent="0.25">
      <c r="E91" s="95"/>
      <c r="F91" s="38"/>
      <c r="G91" s="38"/>
      <c r="H91" s="38"/>
      <c r="J91" s="92"/>
      <c r="K91" s="91"/>
      <c r="L91" s="102"/>
      <c r="M91" s="102"/>
      <c r="Z91" s="25"/>
    </row>
    <row r="92" spans="1:26" ht="15.6" x14ac:dyDescent="0.3">
      <c r="D92" s="97"/>
      <c r="E92" s="26"/>
      <c r="F92" s="38"/>
      <c r="G92" s="38"/>
      <c r="H92" s="38"/>
      <c r="J92" s="93"/>
      <c r="K92" s="26"/>
      <c r="L92" s="103"/>
      <c r="M92" s="93"/>
    </row>
    <row r="93" spans="1:26" x14ac:dyDescent="0.25">
      <c r="D93" s="26"/>
      <c r="E93" s="417"/>
      <c r="F93" s="417"/>
      <c r="G93" s="421"/>
      <c r="H93" s="421"/>
      <c r="J93" s="94"/>
      <c r="K93" s="94"/>
      <c r="L93" s="432"/>
      <c r="M93" s="432"/>
    </row>
    <row r="94" spans="1:26" x14ac:dyDescent="0.25">
      <c r="E94" s="417"/>
      <c r="F94" s="417"/>
      <c r="G94" s="418"/>
      <c r="H94" s="418"/>
      <c r="J94" s="417"/>
      <c r="K94" s="417"/>
      <c r="L94" s="433"/>
      <c r="M94" s="433"/>
    </row>
    <row r="95" spans="1:26" ht="15.6" x14ac:dyDescent="0.3">
      <c r="E95" s="26"/>
      <c r="F95" s="26"/>
      <c r="G95" s="26"/>
      <c r="H95" s="26"/>
      <c r="J95" s="26"/>
      <c r="K95" s="26"/>
      <c r="L95" s="103"/>
      <c r="M95" s="26"/>
    </row>
    <row r="96" spans="1:26" x14ac:dyDescent="0.25">
      <c r="E96" s="416"/>
      <c r="F96" s="416"/>
      <c r="G96" s="416"/>
      <c r="H96" s="416"/>
      <c r="J96" s="405"/>
      <c r="K96" s="405"/>
      <c r="L96" s="405"/>
      <c r="M96" s="405"/>
      <c r="O96" s="416"/>
      <c r="P96" s="416"/>
      <c r="Q96" s="416"/>
      <c r="R96" s="416"/>
    </row>
  </sheetData>
  <sortState ref="L58:M87">
    <sortCondition ref="L58:L87" customList="Oldest to Newest"/>
  </sortState>
  <mergeCells count="96">
    <mergeCell ref="S74:T74"/>
    <mergeCell ref="S75:T75"/>
    <mergeCell ref="S76:T76"/>
    <mergeCell ref="J94:K94"/>
    <mergeCell ref="L93:M93"/>
    <mergeCell ref="L94:M94"/>
    <mergeCell ref="S77:T77"/>
    <mergeCell ref="S78:T78"/>
    <mergeCell ref="S79:T79"/>
    <mergeCell ref="S80:T80"/>
    <mergeCell ref="S81:T81"/>
    <mergeCell ref="S69:T69"/>
    <mergeCell ref="S70:T70"/>
    <mergeCell ref="S71:T71"/>
    <mergeCell ref="S72:T72"/>
    <mergeCell ref="S73:T73"/>
    <mergeCell ref="B9:D9"/>
    <mergeCell ref="E9:G9"/>
    <mergeCell ref="S54:T54"/>
    <mergeCell ref="S30:T30"/>
    <mergeCell ref="S31:T31"/>
    <mergeCell ref="S32:T32"/>
    <mergeCell ref="S33:T33"/>
    <mergeCell ref="S35:T35"/>
    <mergeCell ref="S37:T37"/>
    <mergeCell ref="S48:T48"/>
    <mergeCell ref="S47:T47"/>
    <mergeCell ref="S43:T43"/>
    <mergeCell ref="S39:T39"/>
    <mergeCell ref="S40:T40"/>
    <mergeCell ref="S34:T34"/>
    <mergeCell ref="S36:T36"/>
    <mergeCell ref="U55:X55"/>
    <mergeCell ref="S55:T55"/>
    <mergeCell ref="E96:H96"/>
    <mergeCell ref="R53:T53"/>
    <mergeCell ref="H9:J9"/>
    <mergeCell ref="K9:M9"/>
    <mergeCell ref="S57:T57"/>
    <mergeCell ref="S58:T58"/>
    <mergeCell ref="S59:T59"/>
    <mergeCell ref="S60:T60"/>
    <mergeCell ref="S61:T61"/>
    <mergeCell ref="S62:T62"/>
    <mergeCell ref="S63:T63"/>
    <mergeCell ref="S64:T64"/>
    <mergeCell ref="S65:T65"/>
    <mergeCell ref="S66:T66"/>
    <mergeCell ref="S45:T45"/>
    <mergeCell ref="S41:T41"/>
    <mergeCell ref="S42:T42"/>
    <mergeCell ref="S20:T20"/>
    <mergeCell ref="E94:F94"/>
    <mergeCell ref="G94:H94"/>
    <mergeCell ref="S49:T49"/>
    <mergeCell ref="S50:T50"/>
    <mergeCell ref="S51:T51"/>
    <mergeCell ref="E93:F93"/>
    <mergeCell ref="G93:H93"/>
    <mergeCell ref="S82:T82"/>
    <mergeCell ref="S83:T83"/>
    <mergeCell ref="S56:T56"/>
    <mergeCell ref="S67:T67"/>
    <mergeCell ref="S68:T68"/>
    <mergeCell ref="S11:T11"/>
    <mergeCell ref="S12:T12"/>
    <mergeCell ref="O96:R96"/>
    <mergeCell ref="J96:M96"/>
    <mergeCell ref="S13:T13"/>
    <mergeCell ref="S14:T14"/>
    <mergeCell ref="S15:T15"/>
    <mergeCell ref="S19:T19"/>
    <mergeCell ref="S25:T25"/>
    <mergeCell ref="S26:T26"/>
    <mergeCell ref="S27:T27"/>
    <mergeCell ref="S28:T28"/>
    <mergeCell ref="S29:T29"/>
    <mergeCell ref="S46:T46"/>
    <mergeCell ref="S38:T38"/>
    <mergeCell ref="S44:T44"/>
    <mergeCell ref="E3:F3"/>
    <mergeCell ref="E4:F4"/>
    <mergeCell ref="E5:F5"/>
    <mergeCell ref="E2:F2"/>
    <mergeCell ref="R52:T52"/>
    <mergeCell ref="P7:S7"/>
    <mergeCell ref="S21:T21"/>
    <mergeCell ref="S22:T22"/>
    <mergeCell ref="S23:T23"/>
    <mergeCell ref="S24:T24"/>
    <mergeCell ref="N9:P9"/>
    <mergeCell ref="Q9:T9"/>
    <mergeCell ref="S16:T16"/>
    <mergeCell ref="S17:T17"/>
    <mergeCell ref="S18:T18"/>
    <mergeCell ref="S10:T10"/>
  </mergeCells>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C1:U82"/>
  <sheetViews>
    <sheetView zoomScale="78" zoomScaleNormal="117" workbookViewId="0"/>
  </sheetViews>
  <sheetFormatPr defaultRowHeight="13.8" x14ac:dyDescent="0.25"/>
  <cols>
    <col min="1" max="2" width="8.88671875" style="111"/>
    <col min="3" max="3" width="17.44140625" style="111" bestFit="1" customWidth="1"/>
    <col min="4" max="4" width="10.5546875" style="156" bestFit="1" customWidth="1"/>
    <col min="5" max="5" width="8.44140625" style="111" bestFit="1" customWidth="1"/>
    <col min="6" max="7" width="9.44140625" style="111" bestFit="1" customWidth="1"/>
    <col min="8" max="8" width="11.21875" style="111" bestFit="1" customWidth="1"/>
    <col min="9" max="11" width="7.21875" style="111" bestFit="1" customWidth="1"/>
    <col min="12" max="12" width="11.21875" style="111" bestFit="1" customWidth="1"/>
    <col min="13" max="13" width="12.5546875" style="114" bestFit="1" customWidth="1"/>
    <col min="14" max="14" width="9.21875" style="111" customWidth="1"/>
    <col min="15" max="15" width="8.88671875" style="111"/>
    <col min="16" max="16" width="33.33203125" style="111" bestFit="1" customWidth="1"/>
    <col min="17" max="17" width="20.21875" style="111" bestFit="1" customWidth="1"/>
    <col min="18" max="18" width="24.5546875" style="111" customWidth="1"/>
    <col min="19" max="19" width="21" style="111" bestFit="1" customWidth="1"/>
    <col min="20" max="20" width="20" style="111" bestFit="1" customWidth="1"/>
    <col min="21" max="21" width="2.109375" style="111" bestFit="1" customWidth="1"/>
    <col min="22" max="16384" width="8.88671875" style="111"/>
  </cols>
  <sheetData>
    <row r="1" spans="3:21" ht="18" thickBot="1" x14ac:dyDescent="0.35">
      <c r="D1" s="445" t="s">
        <v>22</v>
      </c>
      <c r="E1" s="426" t="s">
        <v>47</v>
      </c>
      <c r="F1" s="427"/>
      <c r="G1" s="427"/>
      <c r="H1" s="428"/>
      <c r="I1" s="442" t="s">
        <v>48</v>
      </c>
      <c r="J1" s="443"/>
      <c r="K1" s="444"/>
      <c r="L1" s="444"/>
      <c r="M1" s="437" t="s">
        <v>145</v>
      </c>
      <c r="N1" s="112"/>
      <c r="P1" s="236" t="s">
        <v>87</v>
      </c>
    </row>
    <row r="2" spans="3:21" ht="14.4" thickBot="1" x14ac:dyDescent="0.3">
      <c r="D2" s="446"/>
      <c r="E2" s="233" t="s">
        <v>74</v>
      </c>
      <c r="F2" s="235" t="s">
        <v>17</v>
      </c>
      <c r="G2" s="234" t="s">
        <v>75</v>
      </c>
      <c r="H2" s="230" t="s">
        <v>148</v>
      </c>
      <c r="I2" s="231" t="s">
        <v>74</v>
      </c>
      <c r="J2" s="231" t="s">
        <v>17</v>
      </c>
      <c r="K2" s="231" t="s">
        <v>75</v>
      </c>
      <c r="L2" s="232" t="s">
        <v>148</v>
      </c>
      <c r="M2" s="438"/>
      <c r="N2" s="114"/>
      <c r="P2" s="239" t="s">
        <v>82</v>
      </c>
      <c r="Q2" s="229" t="s">
        <v>83</v>
      </c>
      <c r="R2" s="229" t="s">
        <v>84</v>
      </c>
      <c r="S2" s="229" t="s">
        <v>85</v>
      </c>
      <c r="T2" s="412" t="s">
        <v>86</v>
      </c>
      <c r="U2" s="413"/>
    </row>
    <row r="3" spans="3:21" x14ac:dyDescent="0.25">
      <c r="C3" s="434" t="s">
        <v>146</v>
      </c>
      <c r="D3" s="116" t="s">
        <v>73</v>
      </c>
      <c r="E3" s="117">
        <v>5530</v>
      </c>
      <c r="F3" s="117">
        <v>17550</v>
      </c>
      <c r="G3" s="117">
        <v>8900</v>
      </c>
      <c r="H3" s="118">
        <v>1160.19</v>
      </c>
      <c r="I3" s="113"/>
      <c r="J3" s="113"/>
      <c r="K3" s="113"/>
      <c r="L3" s="119"/>
      <c r="M3" s="120"/>
      <c r="N3" s="121"/>
      <c r="P3" s="115" t="s">
        <v>74</v>
      </c>
      <c r="Q3" s="115">
        <f>SLOPE(I4:I43,L4:L43)</f>
        <v>0.21989879881928517</v>
      </c>
      <c r="R3" s="122">
        <f>$Q$8+Q3*($Q$7-$Q$8)</f>
        <v>7.9790891893735658E-2</v>
      </c>
      <c r="S3" s="123">
        <v>0.18054805217705372</v>
      </c>
      <c r="T3" s="440">
        <f>S3*R3</f>
        <v>1.4406090112883838E-2</v>
      </c>
      <c r="U3" s="441"/>
    </row>
    <row r="4" spans="3:21" x14ac:dyDescent="0.25">
      <c r="C4" s="435"/>
      <c r="D4" s="124" t="s">
        <v>72</v>
      </c>
      <c r="E4" s="125">
        <v>5480</v>
      </c>
      <c r="F4" s="125">
        <v>17800</v>
      </c>
      <c r="G4" s="125">
        <v>8600</v>
      </c>
      <c r="H4" s="126">
        <v>1158.5899999999999</v>
      </c>
      <c r="I4" s="127">
        <f>(E4-E3)/E3</f>
        <v>-9.0415913200723331E-3</v>
      </c>
      <c r="J4" s="127">
        <f>(F4-F3)/F3</f>
        <v>1.4245014245014245E-2</v>
      </c>
      <c r="K4" s="127">
        <f>(G4-G3)/G3</f>
        <v>-3.3707865168539325E-2</v>
      </c>
      <c r="L4" s="128">
        <f>(H4-H3)/H3</f>
        <v>-1.3790844603040332E-3</v>
      </c>
      <c r="M4" s="128">
        <f>'LSSL VÀ PHƯƠNG SAI CỦA DMDT'!Q12</f>
        <v>-2.4558222838179298E-2</v>
      </c>
      <c r="N4" s="129"/>
      <c r="P4" s="115" t="s">
        <v>17</v>
      </c>
      <c r="Q4" s="115">
        <f>SLOPE(J4:J43,L4:L43)</f>
        <v>-9.1076008442904921E-2</v>
      </c>
      <c r="R4" s="122">
        <f>$Q$8+Q4*($Q$7-$Q$8)</f>
        <v>5.1803159240138556E-2</v>
      </c>
      <c r="S4" s="123">
        <v>0</v>
      </c>
      <c r="T4" s="440">
        <f>S4*R4</f>
        <v>0</v>
      </c>
      <c r="U4" s="441"/>
    </row>
    <row r="5" spans="3:21" x14ac:dyDescent="0.25">
      <c r="C5" s="435"/>
      <c r="D5" s="124" t="s">
        <v>71</v>
      </c>
      <c r="E5" s="130">
        <v>5380</v>
      </c>
      <c r="F5" s="130">
        <v>17350</v>
      </c>
      <c r="G5" s="130">
        <v>8500</v>
      </c>
      <c r="H5" s="131">
        <v>1161.54</v>
      </c>
      <c r="I5" s="127">
        <f t="shared" ref="I5:I68" si="0">(E5-E4)/E4</f>
        <v>-1.824817518248175E-2</v>
      </c>
      <c r="J5" s="127">
        <f t="shared" ref="J5:J68" si="1">(F5-F4)/F4</f>
        <v>-2.5280898876404494E-2</v>
      </c>
      <c r="K5" s="127">
        <f t="shared" ref="K5:K36" si="2">(G5-G4)/G4</f>
        <v>-1.1627906976744186E-2</v>
      </c>
      <c r="L5" s="128">
        <f t="shared" ref="L5:L68" si="3">(H5-H4)/H4</f>
        <v>2.5461983963266086E-3</v>
      </c>
      <c r="M5" s="128">
        <f>'LSSL VÀ PHƯƠNG SAI CỦA DMDT'!Q13</f>
        <v>-1.8004761770329791E-2</v>
      </c>
      <c r="N5" s="129"/>
      <c r="P5" s="115" t="s">
        <v>75</v>
      </c>
      <c r="Q5" s="115">
        <f>SLOPE(K4:K43,L4:L43)</f>
        <v>0.11612579094555947</v>
      </c>
      <c r="R5" s="122">
        <f>$Q$8+Q5*($Q$7-$Q$8)</f>
        <v>7.0451321185100349E-2</v>
      </c>
      <c r="S5" s="123">
        <v>0.81945194782294606</v>
      </c>
      <c r="T5" s="440">
        <f>S5*R5</f>
        <v>5.7731472371830468E-2</v>
      </c>
      <c r="U5" s="441"/>
    </row>
    <row r="6" spans="3:21" x14ac:dyDescent="0.25">
      <c r="C6" s="435"/>
      <c r="D6" s="124" t="s">
        <v>70</v>
      </c>
      <c r="E6" s="125">
        <v>5440</v>
      </c>
      <c r="F6" s="125">
        <v>17400</v>
      </c>
      <c r="G6" s="125">
        <v>8800</v>
      </c>
      <c r="H6" s="126">
        <v>1162.22</v>
      </c>
      <c r="I6" s="127">
        <f t="shared" si="0"/>
        <v>1.1152416356877323E-2</v>
      </c>
      <c r="J6" s="127">
        <f t="shared" si="1"/>
        <v>2.881844380403458E-3</v>
      </c>
      <c r="K6" s="127">
        <f t="shared" si="2"/>
        <v>3.5294117647058823E-2</v>
      </c>
      <c r="L6" s="128">
        <f t="shared" si="3"/>
        <v>5.8542968817265324E-4</v>
      </c>
      <c r="M6" s="128">
        <f>'LSSL VÀ PHƯƠNG SAI CỦA DMDT'!Q14</f>
        <v>1.5018627937131636E-2</v>
      </c>
      <c r="N6" s="129"/>
    </row>
    <row r="7" spans="3:21" x14ac:dyDescent="0.25">
      <c r="C7" s="435"/>
      <c r="D7" s="124" t="s">
        <v>69</v>
      </c>
      <c r="E7" s="130">
        <v>5370</v>
      </c>
      <c r="F7" s="130">
        <v>17600</v>
      </c>
      <c r="G7" s="130">
        <v>8800</v>
      </c>
      <c r="H7" s="131">
        <v>1154.7</v>
      </c>
      <c r="I7" s="127">
        <f t="shared" si="0"/>
        <v>-1.2867647058823529E-2</v>
      </c>
      <c r="J7" s="127">
        <f t="shared" si="1"/>
        <v>1.1494252873563218E-2</v>
      </c>
      <c r="K7" s="127">
        <f t="shared" si="2"/>
        <v>0</v>
      </c>
      <c r="L7" s="128">
        <f t="shared" si="3"/>
        <v>-6.4703756603740961E-3</v>
      </c>
      <c r="M7" s="128">
        <f>'LSSL VÀ PHƯƠNG SAI CỦA DMDT'!Q15</f>
        <v>-5.8749676647303108E-3</v>
      </c>
      <c r="N7" s="129"/>
      <c r="P7" s="111" t="s">
        <v>88</v>
      </c>
      <c r="Q7" s="132">
        <v>0.15</v>
      </c>
    </row>
    <row r="8" spans="3:21" x14ac:dyDescent="0.25">
      <c r="C8" s="435"/>
      <c r="D8" s="124" t="s">
        <v>46</v>
      </c>
      <c r="E8" s="125">
        <v>5340</v>
      </c>
      <c r="F8" s="125">
        <v>18500</v>
      </c>
      <c r="G8" s="125">
        <v>8700</v>
      </c>
      <c r="H8" s="126">
        <v>1154.1199999999999</v>
      </c>
      <c r="I8" s="127">
        <f t="shared" si="0"/>
        <v>-5.5865921787709499E-3</v>
      </c>
      <c r="J8" s="127">
        <f t="shared" si="1"/>
        <v>5.113636363636364E-2</v>
      </c>
      <c r="K8" s="127">
        <f t="shared" si="2"/>
        <v>-1.1363636363636364E-2</v>
      </c>
      <c r="L8" s="128">
        <f t="shared" si="3"/>
        <v>-5.0229496839019195E-4</v>
      </c>
      <c r="M8" s="128">
        <f>'LSSL VÀ PHƯƠNG SAI CỦA DMDT'!Q16</f>
        <v>2.8727812062468382E-3</v>
      </c>
      <c r="N8" s="129"/>
      <c r="P8" s="111" t="s">
        <v>144</v>
      </c>
      <c r="Q8" s="132">
        <v>0.06</v>
      </c>
    </row>
    <row r="9" spans="3:21" x14ac:dyDescent="0.25">
      <c r="C9" s="435"/>
      <c r="D9" s="124" t="s">
        <v>45</v>
      </c>
      <c r="E9" s="130">
        <v>5390</v>
      </c>
      <c r="F9" s="130">
        <v>18400</v>
      </c>
      <c r="G9" s="130">
        <v>8800</v>
      </c>
      <c r="H9" s="131">
        <v>1163.1199999999999</v>
      </c>
      <c r="I9" s="127">
        <f t="shared" si="0"/>
        <v>9.3632958801498131E-3</v>
      </c>
      <c r="J9" s="127">
        <f t="shared" si="1"/>
        <v>-5.4054054054054057E-3</v>
      </c>
      <c r="K9" s="127">
        <f t="shared" si="2"/>
        <v>1.1494252873563218E-2</v>
      </c>
      <c r="L9" s="128">
        <f t="shared" si="3"/>
        <v>7.7981492392472191E-3</v>
      </c>
      <c r="M9" s="128">
        <f>'LSSL VÀ PHƯƠNG SAI CỦA DMDT'!Q17</f>
        <v>7.2979605276268164E-3</v>
      </c>
      <c r="N9" s="129"/>
    </row>
    <row r="10" spans="3:21" ht="17.399999999999999" thickBot="1" x14ac:dyDescent="0.35">
      <c r="C10" s="435"/>
      <c r="D10" s="124" t="s">
        <v>44</v>
      </c>
      <c r="E10" s="125">
        <v>5400</v>
      </c>
      <c r="F10" s="125">
        <v>18100</v>
      </c>
      <c r="G10" s="125">
        <v>8700</v>
      </c>
      <c r="H10" s="126">
        <v>1162.53</v>
      </c>
      <c r="I10" s="127">
        <f t="shared" si="0"/>
        <v>1.8552875695732839E-3</v>
      </c>
      <c r="J10" s="127">
        <f t="shared" si="1"/>
        <v>-1.6304347826086956E-2</v>
      </c>
      <c r="K10" s="127">
        <f t="shared" si="2"/>
        <v>-1.1363636363636364E-2</v>
      </c>
      <c r="L10" s="128">
        <f t="shared" si="3"/>
        <v>-5.0725634500302483E-4</v>
      </c>
      <c r="M10" s="128">
        <f>'LSSL VÀ PHƯƠNG SAI CỦA DMDT'!Q18</f>
        <v>-4.1510444632693148E-3</v>
      </c>
      <c r="N10" s="129"/>
      <c r="P10" s="236" t="s">
        <v>89</v>
      </c>
    </row>
    <row r="11" spans="3:21" ht="14.4" x14ac:dyDescent="0.3">
      <c r="C11" s="435"/>
      <c r="D11" s="124" t="s">
        <v>43</v>
      </c>
      <c r="E11" s="130">
        <v>5770</v>
      </c>
      <c r="F11" s="130">
        <v>18200</v>
      </c>
      <c r="G11" s="130">
        <v>8700</v>
      </c>
      <c r="H11" s="131">
        <v>1169.06</v>
      </c>
      <c r="I11" s="127">
        <f t="shared" si="0"/>
        <v>6.851851851851852E-2</v>
      </c>
      <c r="J11" s="127">
        <f t="shared" si="1"/>
        <v>5.5248618784530384E-3</v>
      </c>
      <c r="K11" s="127">
        <f t="shared" si="2"/>
        <v>0</v>
      </c>
      <c r="L11" s="128">
        <f t="shared" si="3"/>
        <v>5.6170593447050594E-3</v>
      </c>
      <c r="M11" s="128">
        <f>'LSSL VÀ PHƯƠNG SAI CỦA DMDT'!Q19</f>
        <v>4.272276198554107E-2</v>
      </c>
      <c r="N11" s="129"/>
      <c r="P11" s="240"/>
      <c r="Q11" s="240" t="s">
        <v>74</v>
      </c>
      <c r="R11" s="240" t="s">
        <v>17</v>
      </c>
      <c r="S11" s="240" t="s">
        <v>75</v>
      </c>
    </row>
    <row r="12" spans="3:21" ht="14.4" x14ac:dyDescent="0.3">
      <c r="C12" s="435"/>
      <c r="D12" s="124" t="s">
        <v>42</v>
      </c>
      <c r="E12" s="125">
        <v>6170</v>
      </c>
      <c r="F12" s="125">
        <v>19200</v>
      </c>
      <c r="G12" s="125">
        <v>8700</v>
      </c>
      <c r="H12" s="126">
        <v>1181.5</v>
      </c>
      <c r="I12" s="127">
        <f t="shared" si="0"/>
        <v>6.9324090121317156E-2</v>
      </c>
      <c r="J12" s="127">
        <f t="shared" si="1"/>
        <v>5.4945054945054944E-2</v>
      </c>
      <c r="K12" s="127">
        <f t="shared" si="2"/>
        <v>0</v>
      </c>
      <c r="L12" s="128">
        <f t="shared" si="3"/>
        <v>1.0641027834328482E-2</v>
      </c>
      <c r="M12" s="128">
        <f>'LSSL VÀ PHƯƠNG SAI CỦA DMDT'!Q20</f>
        <v>5.1685852498827171E-2</v>
      </c>
      <c r="N12" s="129"/>
      <c r="P12" s="330" t="s">
        <v>74</v>
      </c>
      <c r="Q12" s="133">
        <f>VARP('DMDT HIỆU QUẢ'!$I$4:$I$43)</f>
        <v>9.6371200067764948E-4</v>
      </c>
      <c r="R12" s="133">
        <f>Q13</f>
        <v>1.4595657242346348E-4</v>
      </c>
      <c r="S12" s="133">
        <f>Q14</f>
        <v>6.4728772315337694E-5</v>
      </c>
    </row>
    <row r="13" spans="3:21" ht="14.4" x14ac:dyDescent="0.3">
      <c r="C13" s="435"/>
      <c r="D13" s="124" t="s">
        <v>41</v>
      </c>
      <c r="E13" s="130">
        <v>6600</v>
      </c>
      <c r="F13" s="130">
        <v>19850</v>
      </c>
      <c r="G13" s="130">
        <v>8700</v>
      </c>
      <c r="H13" s="131">
        <v>1182.8599999999999</v>
      </c>
      <c r="I13" s="127">
        <f t="shared" si="0"/>
        <v>6.9692058346839544E-2</v>
      </c>
      <c r="J13" s="127">
        <f t="shared" si="1"/>
        <v>3.3854166666666664E-2</v>
      </c>
      <c r="K13" s="127">
        <f t="shared" si="2"/>
        <v>0</v>
      </c>
      <c r="L13" s="128">
        <f t="shared" si="3"/>
        <v>1.1510791366905629E-3</v>
      </c>
      <c r="M13" s="128">
        <f>'LSSL VÀ PHƯƠNG SAI CỦA DMDT'!Q21</f>
        <v>4.8294663477062259E-2</v>
      </c>
      <c r="N13" s="129"/>
      <c r="P13" s="330" t="s">
        <v>17</v>
      </c>
      <c r="Q13" s="133">
        <v>1.4595657242346348E-4</v>
      </c>
      <c r="R13" s="133">
        <f>VARP('DMDT HIỆU QUẢ'!$J$4:$J$43)</f>
        <v>5.4040256102184838E-4</v>
      </c>
      <c r="S13" s="133">
        <f>R14</f>
        <v>-2.4797931487748537E-5</v>
      </c>
    </row>
    <row r="14" spans="3:21" ht="15" thickBot="1" x14ac:dyDescent="0.35">
      <c r="C14" s="435"/>
      <c r="D14" s="124" t="s">
        <v>40</v>
      </c>
      <c r="E14" s="125">
        <v>7060</v>
      </c>
      <c r="F14" s="125">
        <v>19900</v>
      </c>
      <c r="G14" s="125">
        <v>8800</v>
      </c>
      <c r="H14" s="126">
        <v>1177.5</v>
      </c>
      <c r="I14" s="127">
        <f t="shared" si="0"/>
        <v>6.9696969696969702E-2</v>
      </c>
      <c r="J14" s="127">
        <f t="shared" si="1"/>
        <v>2.5188916876574307E-3</v>
      </c>
      <c r="K14" s="127">
        <f t="shared" si="2"/>
        <v>1.1494252873563218E-2</v>
      </c>
      <c r="L14" s="128">
        <f t="shared" si="3"/>
        <v>-4.5313900207969672E-3</v>
      </c>
      <c r="M14" s="128">
        <f>'LSSL VÀ PHƯƠNG SAI CỦA DMDT'!Q22</f>
        <v>4.5441760046357242E-2</v>
      </c>
      <c r="N14" s="129"/>
      <c r="P14" s="331" t="s">
        <v>75</v>
      </c>
      <c r="Q14" s="134">
        <v>6.4728772315337694E-5</v>
      </c>
      <c r="R14" s="134">
        <v>-2.4797931487748537E-5</v>
      </c>
      <c r="S14" s="134">
        <f>VARP('DMDT HIỆU QUẢ'!$K$4:$K$43)</f>
        <v>1.3205060560453569E-4</v>
      </c>
    </row>
    <row r="15" spans="3:21" x14ac:dyDescent="0.25">
      <c r="C15" s="435"/>
      <c r="D15" s="124" t="s">
        <v>39</v>
      </c>
      <c r="E15" s="130">
        <v>7350</v>
      </c>
      <c r="F15" s="130">
        <v>19800</v>
      </c>
      <c r="G15" s="130">
        <v>8900</v>
      </c>
      <c r="H15" s="131">
        <v>1172.97</v>
      </c>
      <c r="I15" s="127">
        <f t="shared" si="0"/>
        <v>4.1076487252124649E-2</v>
      </c>
      <c r="J15" s="127">
        <f t="shared" si="1"/>
        <v>-5.0251256281407036E-3</v>
      </c>
      <c r="K15" s="127">
        <f t="shared" si="2"/>
        <v>1.1363636363636364E-2</v>
      </c>
      <c r="L15" s="128">
        <f t="shared" si="3"/>
        <v>-3.8471337579617602E-3</v>
      </c>
      <c r="M15" s="128">
        <f>'LSSL VÀ PHƯƠNG SAI CỦA DMDT'!Q23</f>
        <v>2.6670054491420948E-2</v>
      </c>
      <c r="N15" s="129"/>
    </row>
    <row r="16" spans="3:21" x14ac:dyDescent="0.25">
      <c r="C16" s="435"/>
      <c r="D16" s="124" t="s">
        <v>38</v>
      </c>
      <c r="E16" s="125">
        <v>7290</v>
      </c>
      <c r="F16" s="125">
        <v>19650</v>
      </c>
      <c r="G16" s="125">
        <v>8900</v>
      </c>
      <c r="H16" s="126">
        <v>1170.3699999999999</v>
      </c>
      <c r="I16" s="127">
        <f t="shared" si="0"/>
        <v>-8.1632653061224497E-3</v>
      </c>
      <c r="J16" s="127">
        <f t="shared" si="1"/>
        <v>-7.575757575757576E-3</v>
      </c>
      <c r="K16" s="127">
        <f t="shared" si="2"/>
        <v>0</v>
      </c>
      <c r="L16" s="128">
        <f t="shared" si="3"/>
        <v>-2.2165954798504107E-3</v>
      </c>
      <c r="M16" s="128">
        <f>'LSSL VÀ PHƯƠNG SAI CỦA DMDT'!Q24</f>
        <v>-6.2758186910295555E-3</v>
      </c>
      <c r="N16" s="129"/>
    </row>
    <row r="17" spans="3:21" ht="16.8" x14ac:dyDescent="0.3">
      <c r="C17" s="435"/>
      <c r="D17" s="124" t="s">
        <v>37</v>
      </c>
      <c r="E17" s="130">
        <v>7220</v>
      </c>
      <c r="F17" s="130">
        <v>19550</v>
      </c>
      <c r="G17" s="130">
        <v>8900</v>
      </c>
      <c r="H17" s="131">
        <v>1175.67</v>
      </c>
      <c r="I17" s="127">
        <f t="shared" si="0"/>
        <v>-9.6021947873799734E-3</v>
      </c>
      <c r="J17" s="127">
        <f t="shared" si="1"/>
        <v>-5.0890585241730284E-3</v>
      </c>
      <c r="K17" s="127">
        <f t="shared" si="2"/>
        <v>0</v>
      </c>
      <c r="L17" s="128">
        <f t="shared" si="3"/>
        <v>4.5284824457224489E-3</v>
      </c>
      <c r="M17" s="128">
        <f>'LSSL VÀ PHƯƠNG SAI CỦA DMDT'!Q25</f>
        <v>-6.7268458642014617E-3</v>
      </c>
      <c r="N17" s="129"/>
      <c r="P17" s="236" t="s">
        <v>90</v>
      </c>
    </row>
    <row r="18" spans="3:21" x14ac:dyDescent="0.25">
      <c r="C18" s="435"/>
      <c r="D18" s="124" t="s">
        <v>36</v>
      </c>
      <c r="E18" s="125">
        <v>7040</v>
      </c>
      <c r="F18" s="125">
        <v>19800</v>
      </c>
      <c r="G18" s="125">
        <v>8900</v>
      </c>
      <c r="H18" s="126">
        <v>1175.69</v>
      </c>
      <c r="I18" s="127">
        <f t="shared" si="0"/>
        <v>-2.4930747922437674E-2</v>
      </c>
      <c r="J18" s="127">
        <f t="shared" si="1"/>
        <v>1.278772378516624E-2</v>
      </c>
      <c r="K18" s="127">
        <f t="shared" si="2"/>
        <v>0</v>
      </c>
      <c r="L18" s="128">
        <f t="shared" si="3"/>
        <v>1.7011576377709568E-5</v>
      </c>
      <c r="M18" s="128">
        <f>'LSSL VÀ PHƯƠNG SAI CỦA DMDT'!Q26</f>
        <v>-1.3008089668608818E-2</v>
      </c>
      <c r="N18" s="129"/>
      <c r="P18" s="238" t="s">
        <v>143</v>
      </c>
      <c r="Q18" s="123">
        <f>S3</f>
        <v>0.18054805217705372</v>
      </c>
      <c r="R18" s="123">
        <f>S4</f>
        <v>0</v>
      </c>
      <c r="S18" s="123">
        <f>S5</f>
        <v>0.81945194782294606</v>
      </c>
    </row>
    <row r="19" spans="3:21" x14ac:dyDescent="0.25">
      <c r="C19" s="435"/>
      <c r="D19" s="124" t="s">
        <v>35</v>
      </c>
      <c r="E19" s="130">
        <v>6820</v>
      </c>
      <c r="F19" s="130">
        <v>19750</v>
      </c>
      <c r="G19" s="130">
        <v>8900</v>
      </c>
      <c r="H19" s="131">
        <v>1179.6500000000001</v>
      </c>
      <c r="I19" s="127">
        <f t="shared" si="0"/>
        <v>-3.125E-2</v>
      </c>
      <c r="J19" s="127">
        <f t="shared" si="1"/>
        <v>-2.5252525252525255E-3</v>
      </c>
      <c r="K19" s="127">
        <f t="shared" si="2"/>
        <v>0</v>
      </c>
      <c r="L19" s="128">
        <f t="shared" si="3"/>
        <v>3.3682348238056256E-3</v>
      </c>
      <c r="M19" s="128">
        <f>'LSSL VÀ PHƯƠNG SAI CỦA DMDT'!Q27</f>
        <v>-1.9485980755985274E-2</v>
      </c>
      <c r="N19" s="129"/>
      <c r="P19" s="123">
        <f>S3</f>
        <v>0.18054805217705372</v>
      </c>
      <c r="Q19" s="115">
        <f>$P$19*Q12*Q18</f>
        <v>3.1414697489246706E-5</v>
      </c>
      <c r="R19" s="115">
        <f>$P$19*R12*R18</f>
        <v>0</v>
      </c>
      <c r="S19" s="115">
        <f>$P$19*S12*S18</f>
        <v>9.5766511882675198E-6</v>
      </c>
    </row>
    <row r="20" spans="3:21" x14ac:dyDescent="0.25">
      <c r="C20" s="435"/>
      <c r="D20" s="124" t="s">
        <v>34</v>
      </c>
      <c r="E20" s="125">
        <v>6830</v>
      </c>
      <c r="F20" s="125">
        <v>19750</v>
      </c>
      <c r="G20" s="125">
        <v>8900</v>
      </c>
      <c r="H20" s="126">
        <v>1164.31</v>
      </c>
      <c r="I20" s="127">
        <f t="shared" si="0"/>
        <v>1.4662756598240469E-3</v>
      </c>
      <c r="J20" s="127">
        <f t="shared" si="1"/>
        <v>0</v>
      </c>
      <c r="K20" s="127">
        <f t="shared" si="2"/>
        <v>0</v>
      </c>
      <c r="L20" s="128">
        <f t="shared" si="3"/>
        <v>-1.3003857076251553E-2</v>
      </c>
      <c r="M20" s="128">
        <f>'LSSL VÀ PHƯƠNG SAI CỦA DMDT'!Q28</f>
        <v>8.9398640983847364E-4</v>
      </c>
      <c r="N20" s="129"/>
      <c r="P20" s="123">
        <f>S4</f>
        <v>0</v>
      </c>
      <c r="Q20" s="115">
        <f>$P$20*Q18*Q13</f>
        <v>0</v>
      </c>
      <c r="R20" s="115">
        <f>$P$20*R18*R13</f>
        <v>0</v>
      </c>
      <c r="S20" s="115">
        <f>$P$20*S18*S13</f>
        <v>0</v>
      </c>
    </row>
    <row r="21" spans="3:21" x14ac:dyDescent="0.25">
      <c r="C21" s="435"/>
      <c r="D21" s="124" t="s">
        <v>68</v>
      </c>
      <c r="E21" s="130">
        <v>7080</v>
      </c>
      <c r="F21" s="130">
        <v>19600</v>
      </c>
      <c r="G21" s="130">
        <v>8900</v>
      </c>
      <c r="H21" s="131">
        <v>1173.02</v>
      </c>
      <c r="I21" s="127">
        <f t="shared" si="0"/>
        <v>3.6603221083455345E-2</v>
      </c>
      <c r="J21" s="127">
        <f t="shared" si="1"/>
        <v>-7.5949367088607592E-3</v>
      </c>
      <c r="K21" s="127">
        <f t="shared" si="2"/>
        <v>0</v>
      </c>
      <c r="L21" s="128">
        <f t="shared" si="3"/>
        <v>7.4808255533320477E-3</v>
      </c>
      <c r="M21" s="128">
        <f>'LSSL VÀ PHƯƠNG SAI CỦA DMDT'!Q29</f>
        <v>2.1014963461712024E-2</v>
      </c>
      <c r="N21" s="129"/>
      <c r="P21" s="123">
        <f>S5</f>
        <v>0.81945194782294606</v>
      </c>
      <c r="Q21" s="115">
        <f>P21*Q18*Q14</f>
        <v>9.5766511882675181E-6</v>
      </c>
      <c r="R21" s="115">
        <f>$P$21*R18*R14</f>
        <v>0</v>
      </c>
      <c r="S21" s="115">
        <f>$P$21*S18*S14</f>
        <v>8.8672179051478797E-5</v>
      </c>
    </row>
    <row r="22" spans="3:21" x14ac:dyDescent="0.25">
      <c r="C22" s="435"/>
      <c r="D22" s="124" t="s">
        <v>67</v>
      </c>
      <c r="E22" s="125">
        <v>6990</v>
      </c>
      <c r="F22" s="125">
        <v>19500</v>
      </c>
      <c r="G22" s="125">
        <v>9000</v>
      </c>
      <c r="H22" s="126">
        <v>1172.55</v>
      </c>
      <c r="I22" s="127">
        <f t="shared" si="0"/>
        <v>-1.2711864406779662E-2</v>
      </c>
      <c r="J22" s="127">
        <f t="shared" si="1"/>
        <v>-5.1020408163265302E-3</v>
      </c>
      <c r="K22" s="127">
        <f t="shared" si="2"/>
        <v>1.1235955056179775E-2</v>
      </c>
      <c r="L22" s="128">
        <f t="shared" si="3"/>
        <v>-4.0067518030385439E-4</v>
      </c>
      <c r="M22" s="128">
        <f>'LSSL VÀ PHƯƠNG SAI CỦA DMDT'!Q30</f>
        <v>-6.1657667992300342E-3</v>
      </c>
      <c r="N22" s="129"/>
      <c r="P22" s="115" t="s">
        <v>91</v>
      </c>
      <c r="Q22" s="115">
        <f>SUM(Q19:Q21)</f>
        <v>4.0991348677514224E-5</v>
      </c>
      <c r="R22" s="115">
        <f>SUM(R19:R21)</f>
        <v>0</v>
      </c>
      <c r="S22" s="115">
        <f>SUM(S19:S21)</f>
        <v>9.8248830239746322E-5</v>
      </c>
      <c r="T22" s="111">
        <f>SUM(Q22:S22)</f>
        <v>1.3924017891726054E-4</v>
      </c>
      <c r="U22" s="111" t="s">
        <v>106</v>
      </c>
    </row>
    <row r="23" spans="3:21" x14ac:dyDescent="0.25">
      <c r="C23" s="435"/>
      <c r="D23" s="124" t="s">
        <v>66</v>
      </c>
      <c r="E23" s="130">
        <v>6930</v>
      </c>
      <c r="F23" s="130">
        <v>19450</v>
      </c>
      <c r="G23" s="130">
        <v>9300</v>
      </c>
      <c r="H23" s="131">
        <v>1186.06</v>
      </c>
      <c r="I23" s="127">
        <f t="shared" si="0"/>
        <v>-8.5836909871244635E-3</v>
      </c>
      <c r="J23" s="127">
        <f t="shared" si="1"/>
        <v>-2.5641025641025641E-3</v>
      </c>
      <c r="K23" s="127">
        <f t="shared" si="2"/>
        <v>3.3333333333333333E-2</v>
      </c>
      <c r="L23" s="128">
        <f t="shared" si="3"/>
        <v>1.1521896720822133E-2</v>
      </c>
      <c r="M23" s="128">
        <f>'LSSL VÀ PHƯƠNG SAI CỦA DMDT'!Q31</f>
        <v>1.6228022198093968E-3</v>
      </c>
      <c r="N23" s="129"/>
    </row>
    <row r="24" spans="3:21" x14ac:dyDescent="0.25">
      <c r="C24" s="435"/>
      <c r="D24" s="124" t="s">
        <v>65</v>
      </c>
      <c r="E24" s="125">
        <v>7050</v>
      </c>
      <c r="F24" s="125">
        <v>19500</v>
      </c>
      <c r="G24" s="125">
        <v>9300</v>
      </c>
      <c r="H24" s="126">
        <v>1188.48</v>
      </c>
      <c r="I24" s="127">
        <f t="shared" si="0"/>
        <v>1.7316017316017316E-2</v>
      </c>
      <c r="J24" s="127">
        <f t="shared" si="1"/>
        <v>2.5706940874035988E-3</v>
      </c>
      <c r="K24" s="127">
        <f t="shared" si="2"/>
        <v>0</v>
      </c>
      <c r="L24" s="128">
        <f t="shared" si="3"/>
        <v>2.0403689526668741E-3</v>
      </c>
      <c r="M24" s="128">
        <f>'LSSL VÀ PHƯƠNG SAI CỦA DMDT'!Q32</f>
        <v>1.099823908013115E-2</v>
      </c>
      <c r="N24" s="129"/>
      <c r="P24" s="237" t="s">
        <v>92</v>
      </c>
      <c r="Q24" s="241">
        <f>SQRT(T22*252)</f>
        <v>0.18731931317178604</v>
      </c>
    </row>
    <row r="25" spans="3:21" x14ac:dyDescent="0.25">
      <c r="C25" s="435"/>
      <c r="D25" s="124" t="s">
        <v>64</v>
      </c>
      <c r="E25" s="130">
        <v>7280</v>
      </c>
      <c r="F25" s="130">
        <v>19750</v>
      </c>
      <c r="G25" s="130">
        <v>9300</v>
      </c>
      <c r="H25" s="131">
        <v>1198.53</v>
      </c>
      <c r="I25" s="127">
        <f t="shared" si="0"/>
        <v>3.2624113475177303E-2</v>
      </c>
      <c r="J25" s="127">
        <f t="shared" si="1"/>
        <v>1.282051282051282E-2</v>
      </c>
      <c r="K25" s="127">
        <f t="shared" si="2"/>
        <v>0</v>
      </c>
      <c r="L25" s="128">
        <f t="shared" si="3"/>
        <v>8.4561793214862294E-3</v>
      </c>
      <c r="M25" s="128">
        <f>'LSSL VÀ PHƯƠNG SAI CỦA DMDT'!Q33</f>
        <v>2.2088657229832127E-2</v>
      </c>
      <c r="N25" s="129"/>
      <c r="P25" s="237" t="s">
        <v>93</v>
      </c>
      <c r="Q25" s="242">
        <f>SUM(T3:U5)</f>
        <v>7.2137562484714313E-2</v>
      </c>
    </row>
    <row r="26" spans="3:21" x14ac:dyDescent="0.25">
      <c r="C26" s="435"/>
      <c r="D26" s="124" t="s">
        <v>33</v>
      </c>
      <c r="E26" s="125">
        <v>7780</v>
      </c>
      <c r="F26" s="125">
        <v>19800</v>
      </c>
      <c r="G26" s="125">
        <v>9300</v>
      </c>
      <c r="H26" s="126">
        <v>1202.5</v>
      </c>
      <c r="I26" s="127">
        <f t="shared" si="0"/>
        <v>6.8681318681318687E-2</v>
      </c>
      <c r="J26" s="127">
        <f t="shared" si="1"/>
        <v>2.5316455696202532E-3</v>
      </c>
      <c r="K26" s="127">
        <f t="shared" si="2"/>
        <v>0</v>
      </c>
      <c r="L26" s="128">
        <f t="shared" si="3"/>
        <v>3.3123910123234522E-3</v>
      </c>
      <c r="M26" s="128">
        <f>'LSSL VÀ PHƯƠNG SAI CỦA DMDT'!Q34</f>
        <v>4.2308904212437971E-2</v>
      </c>
      <c r="N26" s="129"/>
      <c r="P26" s="237" t="s">
        <v>95</v>
      </c>
      <c r="Q26" s="243">
        <f>(Q25-Q8)/Q24</f>
        <v>6.4796108202592267E-2</v>
      </c>
    </row>
    <row r="27" spans="3:21" x14ac:dyDescent="0.25">
      <c r="C27" s="435"/>
      <c r="D27" s="124" t="s">
        <v>32</v>
      </c>
      <c r="E27" s="130">
        <v>7800</v>
      </c>
      <c r="F27" s="130">
        <v>19750</v>
      </c>
      <c r="G27" s="130">
        <v>9400</v>
      </c>
      <c r="H27" s="131">
        <v>1209.7</v>
      </c>
      <c r="I27" s="127">
        <f t="shared" si="0"/>
        <v>2.5706940874035988E-3</v>
      </c>
      <c r="J27" s="127">
        <f t="shared" si="1"/>
        <v>-2.5252525252525255E-3</v>
      </c>
      <c r="K27" s="127">
        <f t="shared" si="2"/>
        <v>1.0752688172043012E-2</v>
      </c>
      <c r="L27" s="128">
        <f t="shared" si="3"/>
        <v>5.987525987526025E-3</v>
      </c>
      <c r="M27" s="128">
        <f>'LSSL VÀ PHƯƠNG SAI CỦA DMDT'!Q35</f>
        <v>3.4879448349219517E-3</v>
      </c>
      <c r="N27" s="129"/>
      <c r="P27" s="237" t="s">
        <v>94</v>
      </c>
      <c r="Q27" s="241">
        <f>SUM(S3:S5)</f>
        <v>0.99999999999999978</v>
      </c>
    </row>
    <row r="28" spans="3:21" x14ac:dyDescent="0.25">
      <c r="C28" s="435"/>
      <c r="D28" s="124" t="s">
        <v>31</v>
      </c>
      <c r="E28" s="125">
        <v>7570</v>
      </c>
      <c r="F28" s="125">
        <v>19700</v>
      </c>
      <c r="G28" s="125">
        <v>9400</v>
      </c>
      <c r="H28" s="126">
        <v>1224.97</v>
      </c>
      <c r="I28" s="127">
        <f t="shared" si="0"/>
        <v>-2.9487179487179487E-2</v>
      </c>
      <c r="J28" s="127">
        <f t="shared" si="1"/>
        <v>-2.5316455696202532E-3</v>
      </c>
      <c r="K28" s="127">
        <f t="shared" si="2"/>
        <v>0</v>
      </c>
      <c r="L28" s="128">
        <f t="shared" si="3"/>
        <v>1.2622964371331719E-2</v>
      </c>
      <c r="M28" s="128">
        <f>'LSSL VÀ PHƯƠNG SAI CỦA DMDT'!Q36</f>
        <v>-1.8412287263151243E-2</v>
      </c>
      <c r="N28" s="129"/>
    </row>
    <row r="29" spans="3:21" x14ac:dyDescent="0.25">
      <c r="C29" s="435"/>
      <c r="D29" s="124" t="s">
        <v>30</v>
      </c>
      <c r="E29" s="130">
        <v>7620</v>
      </c>
      <c r="F29" s="130">
        <v>19700</v>
      </c>
      <c r="G29" s="130">
        <v>9300</v>
      </c>
      <c r="H29" s="131">
        <v>1230.06</v>
      </c>
      <c r="I29" s="127">
        <f t="shared" si="0"/>
        <v>6.6050198150594455E-3</v>
      </c>
      <c r="J29" s="127">
        <f t="shared" si="1"/>
        <v>0</v>
      </c>
      <c r="K29" s="127">
        <f t="shared" si="2"/>
        <v>-1.0638297872340425E-2</v>
      </c>
      <c r="L29" s="128">
        <f t="shared" si="3"/>
        <v>4.1552038009093429E-3</v>
      </c>
      <c r="M29" s="128">
        <f>'LSSL VÀ PHƯƠNG SAI CỦA DMDT'!Q37</f>
        <v>1.6986180373683556E-3</v>
      </c>
      <c r="N29" s="129"/>
    </row>
    <row r="30" spans="3:21" x14ac:dyDescent="0.25">
      <c r="C30" s="435"/>
      <c r="D30" s="124" t="s">
        <v>29</v>
      </c>
      <c r="E30" s="125">
        <v>7580</v>
      </c>
      <c r="F30" s="125">
        <v>19550</v>
      </c>
      <c r="G30" s="125">
        <v>9200</v>
      </c>
      <c r="H30" s="126">
        <v>1230.04</v>
      </c>
      <c r="I30" s="127">
        <f t="shared" si="0"/>
        <v>-5.2493438320209973E-3</v>
      </c>
      <c r="J30" s="127">
        <f t="shared" si="1"/>
        <v>-7.6142131979695434E-3</v>
      </c>
      <c r="K30" s="127">
        <f t="shared" si="2"/>
        <v>-1.0752688172043012E-2</v>
      </c>
      <c r="L30" s="128">
        <f t="shared" si="3"/>
        <v>-1.625936946163749E-5</v>
      </c>
      <c r="M30" s="128">
        <f>'LSSL VÀ PHƯƠNG SAI CỦA DMDT'!Q38</f>
        <v>-6.859288087265299E-3</v>
      </c>
      <c r="N30" s="129"/>
    </row>
    <row r="31" spans="3:21" x14ac:dyDescent="0.25">
      <c r="C31" s="435"/>
      <c r="D31" s="124" t="s">
        <v>28</v>
      </c>
      <c r="E31" s="130">
        <v>7470</v>
      </c>
      <c r="F31" s="130">
        <v>19600</v>
      </c>
      <c r="G31" s="130">
        <v>9200</v>
      </c>
      <c r="H31" s="131">
        <v>1227.31</v>
      </c>
      <c r="I31" s="127">
        <f t="shared" si="0"/>
        <v>-1.4511873350923483E-2</v>
      </c>
      <c r="J31" s="127">
        <f t="shared" si="1"/>
        <v>2.5575447570332483E-3</v>
      </c>
      <c r="K31" s="127">
        <f t="shared" si="2"/>
        <v>0</v>
      </c>
      <c r="L31" s="128">
        <f t="shared" si="3"/>
        <v>-2.2194400182108049E-3</v>
      </c>
      <c r="M31" s="128">
        <f>'LSSL VÀ PHƯƠNG SAI CỦA DMDT'!Q39</f>
        <v>-8.409439630830887E-3</v>
      </c>
      <c r="N31" s="129"/>
    </row>
    <row r="32" spans="3:21" ht="16.8" x14ac:dyDescent="0.3">
      <c r="C32" s="435"/>
      <c r="D32" s="124" t="s">
        <v>27</v>
      </c>
      <c r="E32" s="125">
        <v>7220</v>
      </c>
      <c r="F32" s="125">
        <v>19550</v>
      </c>
      <c r="G32" s="125">
        <v>9100</v>
      </c>
      <c r="H32" s="126">
        <v>1212</v>
      </c>
      <c r="I32" s="127">
        <f t="shared" si="0"/>
        <v>-3.3467202141900937E-2</v>
      </c>
      <c r="J32" s="127">
        <f t="shared" si="1"/>
        <v>-2.5510204081632651E-3</v>
      </c>
      <c r="K32" s="127">
        <f t="shared" si="2"/>
        <v>-1.0869565217391304E-2</v>
      </c>
      <c r="L32" s="128">
        <f t="shared" si="3"/>
        <v>-1.2474435961574456E-2</v>
      </c>
      <c r="M32" s="128">
        <f>'LSSL VÀ PHƯƠNG SAI CỦA DMDT'!Q40</f>
        <v>-2.3221296123650766E-2</v>
      </c>
      <c r="N32" s="129"/>
      <c r="P32" s="236" t="s">
        <v>161</v>
      </c>
    </row>
    <row r="33" spans="3:20" x14ac:dyDescent="0.25">
      <c r="C33" s="435"/>
      <c r="D33" s="124" t="s">
        <v>26</v>
      </c>
      <c r="E33" s="130">
        <v>7430</v>
      </c>
      <c r="F33" s="130">
        <v>19350</v>
      </c>
      <c r="G33" s="130">
        <v>9200</v>
      </c>
      <c r="H33" s="131">
        <v>1267.8599999999999</v>
      </c>
      <c r="I33" s="127">
        <f t="shared" si="0"/>
        <v>2.9085872576177285E-2</v>
      </c>
      <c r="J33" s="127">
        <f t="shared" si="1"/>
        <v>-1.0230179028132993E-2</v>
      </c>
      <c r="K33" s="127">
        <f t="shared" si="2"/>
        <v>1.098901098901099E-2</v>
      </c>
      <c r="L33" s="128">
        <f t="shared" si="3"/>
        <v>4.6089108910891005E-2</v>
      </c>
      <c r="M33" s="128">
        <f>'LSSL VÀ PHƯƠNG SAI CỦA DMDT'!Q41</f>
        <v>1.8385111433023751E-2</v>
      </c>
      <c r="N33" s="129"/>
    </row>
    <row r="34" spans="3:20" x14ac:dyDescent="0.25">
      <c r="C34" s="435"/>
      <c r="D34" s="124" t="s">
        <v>25</v>
      </c>
      <c r="E34" s="125">
        <v>7560</v>
      </c>
      <c r="F34" s="125">
        <v>19500</v>
      </c>
      <c r="G34" s="125">
        <v>9300</v>
      </c>
      <c r="H34" s="126">
        <v>1224.17</v>
      </c>
      <c r="I34" s="127">
        <f t="shared" si="0"/>
        <v>1.7496635262449527E-2</v>
      </c>
      <c r="J34" s="127">
        <f t="shared" si="1"/>
        <v>7.7519379844961239E-3</v>
      </c>
      <c r="K34" s="127">
        <f t="shared" si="2"/>
        <v>1.0869565217391304E-2</v>
      </c>
      <c r="L34" s="128">
        <f t="shared" si="3"/>
        <v>-3.4459640654330784E-2</v>
      </c>
      <c r="M34" s="128">
        <f>'LSSL VÀ PHƯƠNG SAI CỦA DMDT'!Q42</f>
        <v>1.4375637252792756E-2</v>
      </c>
      <c r="N34" s="129"/>
      <c r="P34" s="107" t="s">
        <v>163</v>
      </c>
      <c r="R34" s="135"/>
      <c r="S34" s="136"/>
    </row>
    <row r="35" spans="3:20" x14ac:dyDescent="0.25">
      <c r="C35" s="435"/>
      <c r="D35" s="124" t="s">
        <v>24</v>
      </c>
      <c r="E35" s="130">
        <v>7500</v>
      </c>
      <c r="F35" s="130">
        <v>19600</v>
      </c>
      <c r="G35" s="130">
        <v>9400</v>
      </c>
      <c r="H35" s="131">
        <v>1282.21</v>
      </c>
      <c r="I35" s="127">
        <f t="shared" si="0"/>
        <v>-7.9365079365079361E-3</v>
      </c>
      <c r="J35" s="127">
        <f t="shared" si="1"/>
        <v>5.1282051282051282E-3</v>
      </c>
      <c r="K35" s="127">
        <f t="shared" si="2"/>
        <v>1.0752688172043012E-2</v>
      </c>
      <c r="L35" s="128">
        <f t="shared" si="3"/>
        <v>4.7411715693081807E-2</v>
      </c>
      <c r="M35" s="128">
        <f>'LSSL VÀ PHƯƠNG SAI CỦA DMDT'!Q43</f>
        <v>-1.6062768635183257E-3</v>
      </c>
      <c r="N35" s="129"/>
    </row>
    <row r="36" spans="3:20" x14ac:dyDescent="0.25">
      <c r="C36" s="435"/>
      <c r="D36" s="124" t="s">
        <v>23</v>
      </c>
      <c r="E36" s="125">
        <v>7500</v>
      </c>
      <c r="F36" s="125">
        <v>19600</v>
      </c>
      <c r="G36" s="125">
        <v>9400</v>
      </c>
      <c r="H36" s="126">
        <v>1237.46</v>
      </c>
      <c r="I36" s="127">
        <f t="shared" si="0"/>
        <v>0</v>
      </c>
      <c r="J36" s="127">
        <f t="shared" si="1"/>
        <v>0</v>
      </c>
      <c r="K36" s="127">
        <f t="shared" si="2"/>
        <v>0</v>
      </c>
      <c r="L36" s="128">
        <f t="shared" si="3"/>
        <v>-3.4900679295903167E-2</v>
      </c>
      <c r="M36" s="128">
        <f>'LSSL VÀ PHƯƠNG SAI CỦA DMDT'!Q44</f>
        <v>0</v>
      </c>
      <c r="N36" s="129"/>
      <c r="P36" s="9"/>
      <c r="Q36" s="237" t="s">
        <v>99</v>
      </c>
      <c r="R36" s="237" t="s">
        <v>149</v>
      </c>
      <c r="S36" s="237" t="s">
        <v>193</v>
      </c>
      <c r="T36" s="238" t="s">
        <v>101</v>
      </c>
    </row>
    <row r="37" spans="3:20" x14ac:dyDescent="0.25">
      <c r="C37" s="435"/>
      <c r="D37" s="124" t="s">
        <v>63</v>
      </c>
      <c r="E37" s="130">
        <v>7680</v>
      </c>
      <c r="F37" s="130">
        <v>19600</v>
      </c>
      <c r="G37" s="130">
        <v>9400</v>
      </c>
      <c r="H37" s="131">
        <v>1283.0899999999999</v>
      </c>
      <c r="I37" s="127">
        <f t="shared" si="0"/>
        <v>2.4E-2</v>
      </c>
      <c r="J37" s="127">
        <f t="shared" si="1"/>
        <v>0</v>
      </c>
      <c r="K37" s="127">
        <f t="shared" ref="K37:K68" si="4">(G37-G36)/G36</f>
        <v>0</v>
      </c>
      <c r="L37" s="128">
        <f t="shared" si="3"/>
        <v>3.6873919156982758E-2</v>
      </c>
      <c r="M37" s="128">
        <f>'LSSL VÀ PHƯƠNG SAI CỦA DMDT'!Q45</f>
        <v>1.4632769556236136E-2</v>
      </c>
      <c r="N37" s="129"/>
      <c r="P37" s="9" t="s">
        <v>74</v>
      </c>
      <c r="Q37" s="137">
        <f>T37*'LSSL VÀ PHƯƠNG SAI CỦA DMDT'!B11</f>
        <v>6096987315.0983896</v>
      </c>
      <c r="R37" s="247">
        <f>'LSSL VÀ PHƯƠNG SAI CỦA DMDT'!B51*T37</f>
        <v>8279995431.5350647</v>
      </c>
      <c r="S37" s="246">
        <f>T37*E75</f>
        <v>8654855411.1252003</v>
      </c>
      <c r="T37" s="149">
        <f>('LSSL VÀ PHƯƠNG SAI CỦA DMDT'!L3*'LSSL VÀ PHƯƠNG SAI CỦA DMDT'!K3)/'LSSL VÀ PHƯƠNG SAI CỦA DMDT'!B11</f>
        <v>1102529.3517356943</v>
      </c>
    </row>
    <row r="38" spans="3:20" x14ac:dyDescent="0.25">
      <c r="C38" s="435"/>
      <c r="D38" s="124" t="s">
        <v>62</v>
      </c>
      <c r="E38" s="125">
        <v>7980</v>
      </c>
      <c r="F38" s="125">
        <v>19800</v>
      </c>
      <c r="G38" s="125">
        <v>9400</v>
      </c>
      <c r="H38" s="126">
        <v>1254.55</v>
      </c>
      <c r="I38" s="127">
        <f t="shared" si="0"/>
        <v>3.90625E-2</v>
      </c>
      <c r="J38" s="127">
        <f t="shared" si="1"/>
        <v>1.020408163265306E-2</v>
      </c>
      <c r="K38" s="127">
        <f t="shared" si="4"/>
        <v>0</v>
      </c>
      <c r="L38" s="128">
        <f t="shared" si="3"/>
        <v>-2.2243178576717117E-2</v>
      </c>
      <c r="M38" s="128">
        <f>'LSSL VÀ PHƯƠNG SAI CỦA DMDT'!Q46</f>
        <v>2.5565607484663407E-2</v>
      </c>
      <c r="N38" s="129"/>
      <c r="P38" s="9" t="s">
        <v>17</v>
      </c>
      <c r="Q38" s="138">
        <f>T38*'LSSL VÀ PHƯƠNG SAI CỦA DMDT'!C11</f>
        <v>1714265769.3591146</v>
      </c>
      <c r="R38" s="248">
        <f>T38*'LSSL VÀ PHƯƠNG SAI CỦA DMDT'!C51</f>
        <v>1714265769.3591146</v>
      </c>
      <c r="S38" s="246">
        <f>T38*F75</f>
        <v>1548224320.4944885</v>
      </c>
      <c r="T38" s="149">
        <f>('LSSL VÀ PHƯƠNG SAI CỦA DMDT'!L3*'LSSL VÀ PHƯƠNG SAI CỦA DMDT'!K4)/'LSSL VÀ PHƯƠNG SAI CỦA DMDT'!C11</f>
        <v>89752.134521419619</v>
      </c>
    </row>
    <row r="39" spans="3:20" x14ac:dyDescent="0.25">
      <c r="C39" s="435"/>
      <c r="D39" s="124" t="s">
        <v>61</v>
      </c>
      <c r="E39" s="130">
        <v>7950</v>
      </c>
      <c r="F39" s="130">
        <v>21150</v>
      </c>
      <c r="G39" s="130">
        <v>9400</v>
      </c>
      <c r="H39" s="131">
        <v>1290.18</v>
      </c>
      <c r="I39" s="127">
        <f t="shared" si="0"/>
        <v>-3.7593984962406013E-3</v>
      </c>
      <c r="J39" s="127">
        <f t="shared" si="1"/>
        <v>6.8181818181818177E-2</v>
      </c>
      <c r="K39" s="127">
        <f t="shared" si="4"/>
        <v>0</v>
      </c>
      <c r="L39" s="128">
        <f t="shared" si="3"/>
        <v>2.8400621736877851E-2</v>
      </c>
      <c r="M39" s="128">
        <f>'LSSL VÀ PHƯƠNG SAI CỦA DMDT'!Q47</f>
        <v>9.3960752057778898E-3</v>
      </c>
      <c r="N39" s="129"/>
      <c r="P39" s="9" t="s">
        <v>75</v>
      </c>
      <c r="Q39" s="139">
        <f>T39*'LSSL VÀ PHƯƠNG SAI CỦA DMDT'!D11</f>
        <v>2188746915.5424948</v>
      </c>
      <c r="R39" s="248">
        <f>T39*'LSSL VÀ PHƯƠNG SAI CỦA DMDT'!D51</f>
        <v>2287117563.432045</v>
      </c>
      <c r="S39" s="246">
        <f>T39*G75</f>
        <v>2410080873.293983</v>
      </c>
      <c r="T39" s="139">
        <f>('LSSL VÀ PHƯƠNG SAI CỦA DMDT'!L3*'LSSL VÀ PHƯƠNG SAI CỦA DMDT'!K5)/'LSSL VÀ PHƯƠNG SAI CỦA DMDT'!D11</f>
        <v>245926.6197238758</v>
      </c>
    </row>
    <row r="40" spans="3:20" x14ac:dyDescent="0.25">
      <c r="C40" s="435"/>
      <c r="D40" s="124" t="s">
        <v>60</v>
      </c>
      <c r="E40" s="125">
        <v>7750</v>
      </c>
      <c r="F40" s="125">
        <v>21700</v>
      </c>
      <c r="G40" s="125">
        <v>9300</v>
      </c>
      <c r="H40" s="126">
        <v>1252.73</v>
      </c>
      <c r="I40" s="127">
        <f t="shared" si="0"/>
        <v>-2.5157232704402517E-2</v>
      </c>
      <c r="J40" s="127">
        <f t="shared" si="1"/>
        <v>2.6004728132387706E-2</v>
      </c>
      <c r="K40" s="127">
        <f t="shared" si="4"/>
        <v>-1.0638297872340425E-2</v>
      </c>
      <c r="L40" s="128">
        <f t="shared" si="3"/>
        <v>-2.9026957478801442E-2</v>
      </c>
      <c r="M40" s="128">
        <f>'LSSL VÀ PHƯƠNG SAI CỦA DMDT'!Q48</f>
        <v>-1.3208885505758567E-2</v>
      </c>
      <c r="N40" s="129"/>
      <c r="P40" s="9" t="s">
        <v>102</v>
      </c>
      <c r="Q40" s="140">
        <f>SUM(Q37:Q39)</f>
        <v>10000000000</v>
      </c>
      <c r="R40" s="248">
        <f>SUM(R37:R39)</f>
        <v>12281378764.326225</v>
      </c>
      <c r="S40" s="246">
        <f>SUM(S37:S39)</f>
        <v>12613160604.913671</v>
      </c>
      <c r="T40" s="9"/>
    </row>
    <row r="41" spans="3:20" x14ac:dyDescent="0.25">
      <c r="C41" s="435"/>
      <c r="D41" s="124" t="s">
        <v>59</v>
      </c>
      <c r="E41" s="130">
        <v>8000</v>
      </c>
      <c r="F41" s="130">
        <v>20200</v>
      </c>
      <c r="G41" s="130">
        <v>9300</v>
      </c>
      <c r="H41" s="131">
        <v>1284.0899999999999</v>
      </c>
      <c r="I41" s="127">
        <f t="shared" si="0"/>
        <v>3.2258064516129031E-2</v>
      </c>
      <c r="J41" s="127">
        <f t="shared" si="1"/>
        <v>-6.9124423963133647E-2</v>
      </c>
      <c r="K41" s="127">
        <f t="shared" si="4"/>
        <v>0</v>
      </c>
      <c r="L41" s="128">
        <f t="shared" si="3"/>
        <v>2.503332721336593E-2</v>
      </c>
      <c r="M41" s="128">
        <f>'LSSL VÀ PHƯƠNG SAI CỦA DMDT'!Q49</f>
        <v>7.8179376337797288E-3</v>
      </c>
      <c r="N41" s="129"/>
      <c r="P41" s="8"/>
      <c r="Q41" s="8"/>
      <c r="R41" s="244" t="s">
        <v>187</v>
      </c>
      <c r="S41" s="338">
        <f>(R40-Q40)/Q40</f>
        <v>0.22813787643262254</v>
      </c>
      <c r="T41" s="337"/>
    </row>
    <row r="42" spans="3:20" x14ac:dyDescent="0.25">
      <c r="C42" s="435"/>
      <c r="D42" s="124" t="s">
        <v>58</v>
      </c>
      <c r="E42" s="141">
        <v>7920</v>
      </c>
      <c r="F42" s="141">
        <v>20150</v>
      </c>
      <c r="G42" s="141">
        <v>9300</v>
      </c>
      <c r="H42" s="126">
        <v>1258.28</v>
      </c>
      <c r="I42" s="127">
        <f t="shared" si="0"/>
        <v>-0.01</v>
      </c>
      <c r="J42" s="127">
        <f t="shared" si="1"/>
        <v>-2.4752475247524753E-3</v>
      </c>
      <c r="K42" s="127">
        <f t="shared" si="4"/>
        <v>0</v>
      </c>
      <c r="L42" s="128">
        <f t="shared" si="3"/>
        <v>-2.0099837238822783E-2</v>
      </c>
      <c r="M42" s="128">
        <f>'LSSL VÀ PHƯƠNG SAI CỦA DMDT'!Q50</f>
        <v>-6.5213105253357946E-3</v>
      </c>
      <c r="N42" s="129"/>
      <c r="R42" s="245" t="s">
        <v>188</v>
      </c>
      <c r="S42" s="327">
        <f>(S40/Q40)-1</f>
        <v>0.26131606049136713</v>
      </c>
    </row>
    <row r="43" spans="3:20" ht="14.4" thickBot="1" x14ac:dyDescent="0.3">
      <c r="C43" s="436"/>
      <c r="D43" s="142" t="s">
        <v>57</v>
      </c>
      <c r="E43" s="143">
        <v>7510</v>
      </c>
      <c r="F43" s="143">
        <v>19100</v>
      </c>
      <c r="G43" s="143">
        <v>9300</v>
      </c>
      <c r="H43" s="143">
        <v>1261.4100000000001</v>
      </c>
      <c r="I43" s="144">
        <f t="shared" si="0"/>
        <v>-5.1767676767676768E-2</v>
      </c>
      <c r="J43" s="144">
        <f t="shared" si="1"/>
        <v>-5.2109181141439205E-2</v>
      </c>
      <c r="K43" s="144">
        <f t="shared" si="4"/>
        <v>0</v>
      </c>
      <c r="L43" s="145">
        <f t="shared" si="3"/>
        <v>2.4875226499667079E-3</v>
      </c>
      <c r="M43" s="145">
        <f>I43*'LSSL VÀ PHƯƠNG SAI CỦA DMDT'!$K$3+'DMDT HIỆU QUẢ'!J43*'LSSL VÀ PHƯƠNG SAI CỦA DMDT'!$K$4+'DMDT HIỆU QUẢ'!K43*'LSSL VÀ PHƯƠNG SAI CỦA DMDT'!$K$5</f>
        <v>-4.0495585408474165E-2</v>
      </c>
      <c r="N43" s="129">
        <f>AVERAGE(M4:M43)</f>
        <v>5.2826462074747563E-3</v>
      </c>
      <c r="T43" s="112"/>
    </row>
    <row r="44" spans="3:20" x14ac:dyDescent="0.25">
      <c r="C44" s="438" t="s">
        <v>147</v>
      </c>
      <c r="D44" s="146" t="s">
        <v>136</v>
      </c>
      <c r="E44" s="147">
        <v>7620</v>
      </c>
      <c r="F44" s="147">
        <v>19300</v>
      </c>
      <c r="G44" s="147">
        <v>9300</v>
      </c>
      <c r="H44" s="147">
        <v>1269.98</v>
      </c>
      <c r="I44" s="127">
        <f t="shared" si="0"/>
        <v>1.4647137150466045E-2</v>
      </c>
      <c r="J44" s="127">
        <f t="shared" si="1"/>
        <v>1.0471204188481676E-2</v>
      </c>
      <c r="K44" s="127">
        <f t="shared" si="4"/>
        <v>0</v>
      </c>
      <c r="L44" s="148">
        <f t="shared" si="3"/>
        <v>6.793984509398162E-3</v>
      </c>
      <c r="M44" s="128">
        <f>I44*$S$3+J44*$S$4+K44*$S$5</f>
        <v>2.6445120824868055E-3</v>
      </c>
      <c r="N44" s="129"/>
      <c r="P44" s="107" t="s">
        <v>162</v>
      </c>
      <c r="T44" s="150"/>
    </row>
    <row r="45" spans="3:20" x14ac:dyDescent="0.25">
      <c r="C45" s="438"/>
      <c r="D45" s="146" t="s">
        <v>135</v>
      </c>
      <c r="E45" s="147">
        <v>7900</v>
      </c>
      <c r="F45" s="147">
        <v>19400</v>
      </c>
      <c r="G45" s="147">
        <v>9400</v>
      </c>
      <c r="H45" s="147">
        <v>1262.73</v>
      </c>
      <c r="I45" s="127">
        <f t="shared" si="0"/>
        <v>3.6745406824146981E-2</v>
      </c>
      <c r="J45" s="127">
        <f t="shared" si="1"/>
        <v>5.1813471502590676E-3</v>
      </c>
      <c r="K45" s="127">
        <f t="shared" si="4"/>
        <v>1.0752688172043012E-2</v>
      </c>
      <c r="L45" s="148">
        <f t="shared" si="3"/>
        <v>-5.7087513189184079E-3</v>
      </c>
      <c r="M45" s="128">
        <f t="shared" ref="M45:M75" si="5">I45*$S$3+J45*$S$4+K45*$S$5</f>
        <v>1.5445622895466554E-2</v>
      </c>
      <c r="N45" s="129"/>
      <c r="T45" s="114"/>
    </row>
    <row r="46" spans="3:20" x14ac:dyDescent="0.25">
      <c r="C46" s="438"/>
      <c r="D46" s="146" t="s">
        <v>134</v>
      </c>
      <c r="E46" s="147">
        <v>8070</v>
      </c>
      <c r="F46" s="147">
        <v>19200</v>
      </c>
      <c r="G46" s="147">
        <v>9700</v>
      </c>
      <c r="H46" s="147">
        <v>1268.46</v>
      </c>
      <c r="I46" s="127">
        <f t="shared" si="0"/>
        <v>2.1518987341772152E-2</v>
      </c>
      <c r="J46" s="127">
        <f t="shared" si="1"/>
        <v>-1.0309278350515464E-2</v>
      </c>
      <c r="K46" s="127">
        <f t="shared" si="4"/>
        <v>3.1914893617021274E-2</v>
      </c>
      <c r="L46" s="148">
        <f t="shared" si="3"/>
        <v>4.5377871754056828E-3</v>
      </c>
      <c r="M46" s="128">
        <f t="shared" si="5"/>
        <v>3.003793298840983E-2</v>
      </c>
      <c r="N46" s="129"/>
      <c r="P46" s="9"/>
      <c r="Q46" s="238" t="s">
        <v>160</v>
      </c>
      <c r="R46" s="238" t="s">
        <v>192</v>
      </c>
      <c r="S46" s="238" t="s">
        <v>101</v>
      </c>
      <c r="T46" s="114"/>
    </row>
    <row r="47" spans="3:20" x14ac:dyDescent="0.25">
      <c r="C47" s="438"/>
      <c r="D47" s="146" t="s">
        <v>133</v>
      </c>
      <c r="E47" s="147">
        <v>8160</v>
      </c>
      <c r="F47" s="147">
        <v>19400</v>
      </c>
      <c r="G47" s="147">
        <v>9800</v>
      </c>
      <c r="H47" s="147">
        <v>1247.3499999999999</v>
      </c>
      <c r="I47" s="127">
        <f t="shared" si="0"/>
        <v>1.1152416356877323E-2</v>
      </c>
      <c r="J47" s="127">
        <f t="shared" si="1"/>
        <v>1.0416666666666666E-2</v>
      </c>
      <c r="K47" s="127">
        <f t="shared" si="4"/>
        <v>1.0309278350515464E-2</v>
      </c>
      <c r="L47" s="148">
        <f t="shared" si="3"/>
        <v>-1.6642227583053566E-2</v>
      </c>
      <c r="M47" s="128">
        <f t="shared" si="5"/>
        <v>1.0461505275280541E-2</v>
      </c>
      <c r="N47" s="129"/>
      <c r="P47" s="9" t="s">
        <v>74</v>
      </c>
      <c r="Q47" s="332">
        <f>S47*E44</f>
        <v>2249857268.4795885</v>
      </c>
      <c r="R47" s="247">
        <f>S47*E75</f>
        <v>2317766346.1371088</v>
      </c>
      <c r="S47" s="332">
        <f>(R40*S3)/E43</f>
        <v>295256.85938052344</v>
      </c>
      <c r="T47" s="368"/>
    </row>
    <row r="48" spans="3:20" x14ac:dyDescent="0.25">
      <c r="C48" s="438"/>
      <c r="D48" s="146" t="s">
        <v>132</v>
      </c>
      <c r="E48" s="147">
        <v>7940</v>
      </c>
      <c r="F48" s="147">
        <v>19150</v>
      </c>
      <c r="G48" s="147">
        <v>9500</v>
      </c>
      <c r="H48" s="147">
        <v>1262.82</v>
      </c>
      <c r="I48" s="127">
        <f t="shared" si="0"/>
        <v>-2.6960784313725492E-2</v>
      </c>
      <c r="J48" s="127">
        <f t="shared" si="1"/>
        <v>-1.2886597938144329E-2</v>
      </c>
      <c r="K48" s="127">
        <f t="shared" si="4"/>
        <v>-3.0612244897959183E-2</v>
      </c>
      <c r="L48" s="148">
        <f t="shared" si="3"/>
        <v>1.2402292860865057E-2</v>
      </c>
      <c r="M48" s="128">
        <f t="shared" si="5"/>
        <v>-2.9952980801874498E-2</v>
      </c>
      <c r="N48" s="129"/>
      <c r="P48" s="9" t="s">
        <v>17</v>
      </c>
      <c r="Q48" s="333">
        <f>F43*S48</f>
        <v>0</v>
      </c>
      <c r="R48" s="333">
        <f>S48*F75</f>
        <v>0</v>
      </c>
      <c r="S48" s="334">
        <f>(T44*S4)/F43</f>
        <v>0</v>
      </c>
    </row>
    <row r="49" spans="3:20" x14ac:dyDescent="0.25">
      <c r="C49" s="438"/>
      <c r="D49" s="146" t="s">
        <v>131</v>
      </c>
      <c r="E49" s="147">
        <v>7820</v>
      </c>
      <c r="F49" s="147">
        <v>18900</v>
      </c>
      <c r="G49" s="147">
        <v>9500</v>
      </c>
      <c r="H49" s="147">
        <v>1235.49</v>
      </c>
      <c r="I49" s="127">
        <f t="shared" si="0"/>
        <v>-1.5113350125944584E-2</v>
      </c>
      <c r="J49" s="127">
        <f t="shared" si="1"/>
        <v>-1.3054830287206266E-2</v>
      </c>
      <c r="K49" s="127">
        <f t="shared" si="4"/>
        <v>0</v>
      </c>
      <c r="L49" s="148">
        <f t="shared" si="3"/>
        <v>-2.1642039245498113E-2</v>
      </c>
      <c r="M49" s="128">
        <f t="shared" si="5"/>
        <v>-2.7286859271091241E-3</v>
      </c>
      <c r="N49" s="129"/>
      <c r="P49" s="9" t="s">
        <v>75</v>
      </c>
      <c r="Q49" s="335">
        <f>S49*G44</f>
        <v>10063999750.378492</v>
      </c>
      <c r="R49" s="248">
        <f>S49*G75</f>
        <v>10605075005.775185</v>
      </c>
      <c r="S49" s="335">
        <f>(R40*S5)/G43</f>
        <v>1082150.5107933863</v>
      </c>
    </row>
    <row r="50" spans="3:20" x14ac:dyDescent="0.25">
      <c r="C50" s="438"/>
      <c r="D50" s="146" t="s">
        <v>130</v>
      </c>
      <c r="E50" s="147">
        <v>8010</v>
      </c>
      <c r="F50" s="147">
        <v>18950</v>
      </c>
      <c r="G50" s="147">
        <v>9600</v>
      </c>
      <c r="H50" s="147">
        <v>1245</v>
      </c>
      <c r="I50" s="127">
        <f t="shared" si="0"/>
        <v>2.4296675191815855E-2</v>
      </c>
      <c r="J50" s="127">
        <f t="shared" si="1"/>
        <v>2.6455026455026454E-3</v>
      </c>
      <c r="K50" s="127">
        <f t="shared" si="4"/>
        <v>1.0526315789473684E-2</v>
      </c>
      <c r="L50" s="148">
        <f t="shared" si="3"/>
        <v>7.697350848651135E-3</v>
      </c>
      <c r="M50" s="128">
        <f t="shared" si="5"/>
        <v>1.3012527357344539E-2</v>
      </c>
      <c r="N50" s="129"/>
      <c r="P50" s="9" t="s">
        <v>102</v>
      </c>
      <c r="Q50" s="335">
        <f>SUM(Q47:Q49)</f>
        <v>12313857018.858082</v>
      </c>
      <c r="R50" s="248">
        <f>SUM(R47:R49)</f>
        <v>12922841351.912292</v>
      </c>
      <c r="S50" s="336"/>
    </row>
    <row r="51" spans="3:20" x14ac:dyDescent="0.25">
      <c r="C51" s="438"/>
      <c r="D51" s="146" t="s">
        <v>129</v>
      </c>
      <c r="E51" s="147">
        <v>8110</v>
      </c>
      <c r="F51" s="147">
        <v>19200</v>
      </c>
      <c r="G51" s="147">
        <v>9700</v>
      </c>
      <c r="H51" s="147">
        <v>1270.51</v>
      </c>
      <c r="I51" s="127">
        <f t="shared" si="0"/>
        <v>1.2484394506866416E-2</v>
      </c>
      <c r="J51" s="127">
        <f t="shared" si="1"/>
        <v>1.3192612137203167E-2</v>
      </c>
      <c r="K51" s="127">
        <f t="shared" si="4"/>
        <v>1.0416666666666666E-2</v>
      </c>
      <c r="L51" s="148">
        <f t="shared" si="3"/>
        <v>2.0489959839357422E-2</v>
      </c>
      <c r="M51" s="128">
        <f t="shared" si="5"/>
        <v>1.0789990900646994E-2</v>
      </c>
      <c r="N51" s="129"/>
      <c r="R51" s="245" t="s">
        <v>189</v>
      </c>
      <c r="S51" s="328">
        <f>(R50/Q50)-1</f>
        <v>4.9455205799578517E-2</v>
      </c>
      <c r="T51" s="337"/>
    </row>
    <row r="52" spans="3:20" x14ac:dyDescent="0.25">
      <c r="C52" s="438"/>
      <c r="D52" s="146" t="s">
        <v>128</v>
      </c>
      <c r="E52" s="147">
        <v>8320</v>
      </c>
      <c r="F52" s="147">
        <v>19300</v>
      </c>
      <c r="G52" s="147">
        <v>9700</v>
      </c>
      <c r="H52" s="147">
        <v>1264.26</v>
      </c>
      <c r="I52" s="127">
        <f t="shared" si="0"/>
        <v>2.5893958076448828E-2</v>
      </c>
      <c r="J52" s="127">
        <f t="shared" si="1"/>
        <v>5.208333333333333E-3</v>
      </c>
      <c r="K52" s="127">
        <f t="shared" si="4"/>
        <v>0</v>
      </c>
      <c r="L52" s="148">
        <f t="shared" si="3"/>
        <v>-4.9192843818624014E-3</v>
      </c>
      <c r="M52" s="128">
        <f t="shared" si="5"/>
        <v>4.6751036938571244E-3</v>
      </c>
      <c r="N52" s="129"/>
      <c r="R52" s="245" t="s">
        <v>190</v>
      </c>
      <c r="S52" s="326">
        <f>(R50/Q40)-1</f>
        <v>0.29228413519122931</v>
      </c>
    </row>
    <row r="53" spans="3:20" x14ac:dyDescent="0.25">
      <c r="C53" s="438"/>
      <c r="D53" s="146" t="s">
        <v>127</v>
      </c>
      <c r="E53" s="147">
        <v>8900</v>
      </c>
      <c r="F53" s="147">
        <v>19100</v>
      </c>
      <c r="G53" s="147">
        <v>9600</v>
      </c>
      <c r="H53" s="147">
        <v>1263.78</v>
      </c>
      <c r="I53" s="127">
        <f t="shared" si="0"/>
        <v>6.9711538461538464E-2</v>
      </c>
      <c r="J53" s="127">
        <f t="shared" si="1"/>
        <v>-1.0362694300518135E-2</v>
      </c>
      <c r="K53" s="127">
        <f t="shared" si="4"/>
        <v>-1.0309278350515464E-2</v>
      </c>
      <c r="L53" s="148">
        <f t="shared" si="3"/>
        <v>-3.7966873902521488E-4</v>
      </c>
      <c r="M53" s="128">
        <f t="shared" si="5"/>
        <v>4.1383242585177078E-3</v>
      </c>
      <c r="N53" s="129"/>
    </row>
    <row r="54" spans="3:20" x14ac:dyDescent="0.25">
      <c r="C54" s="438"/>
      <c r="D54" s="146" t="s">
        <v>126</v>
      </c>
      <c r="E54" s="147">
        <v>8900</v>
      </c>
      <c r="F54" s="147">
        <v>19500</v>
      </c>
      <c r="G54" s="147">
        <v>9700</v>
      </c>
      <c r="H54" s="147">
        <v>1243.56</v>
      </c>
      <c r="I54" s="127">
        <f t="shared" si="0"/>
        <v>0</v>
      </c>
      <c r="J54" s="127">
        <f t="shared" si="1"/>
        <v>2.0942408376963352E-2</v>
      </c>
      <c r="K54" s="127">
        <f t="shared" si="4"/>
        <v>1.0416666666666666E-2</v>
      </c>
      <c r="L54" s="148">
        <f t="shared" si="3"/>
        <v>-1.5999620187057896E-2</v>
      </c>
      <c r="M54" s="128">
        <f t="shared" si="5"/>
        <v>8.5359577898223536E-3</v>
      </c>
      <c r="N54" s="129"/>
    </row>
    <row r="55" spans="3:20" x14ac:dyDescent="0.25">
      <c r="C55" s="438"/>
      <c r="D55" s="146" t="s">
        <v>125</v>
      </c>
      <c r="E55" s="147">
        <v>8780</v>
      </c>
      <c r="F55" s="147">
        <v>19600</v>
      </c>
      <c r="G55" s="147">
        <v>9800</v>
      </c>
      <c r="H55" s="147">
        <v>1242.46</v>
      </c>
      <c r="I55" s="127">
        <f t="shared" si="0"/>
        <v>-1.3483146067415731E-2</v>
      </c>
      <c r="J55" s="127">
        <f t="shared" si="1"/>
        <v>5.1282051282051282E-3</v>
      </c>
      <c r="K55" s="127">
        <f t="shared" si="4"/>
        <v>1.0309278350515464E-2</v>
      </c>
      <c r="L55" s="148">
        <f t="shared" si="3"/>
        <v>-8.8455723889471283E-4</v>
      </c>
      <c r="M55" s="128">
        <f t="shared" si="5"/>
        <v>6.013602465288214E-3</v>
      </c>
      <c r="N55" s="129"/>
    </row>
    <row r="56" spans="3:20" x14ac:dyDescent="0.25">
      <c r="C56" s="438"/>
      <c r="D56" s="146" t="s">
        <v>124</v>
      </c>
      <c r="E56" s="147">
        <v>8800</v>
      </c>
      <c r="F56" s="147">
        <v>19750</v>
      </c>
      <c r="G56" s="147">
        <v>10700</v>
      </c>
      <c r="H56" s="147">
        <v>1260.08</v>
      </c>
      <c r="I56" s="127">
        <f t="shared" si="0"/>
        <v>2.2779043280182231E-3</v>
      </c>
      <c r="J56" s="127">
        <f t="shared" si="1"/>
        <v>7.6530612244897957E-3</v>
      </c>
      <c r="K56" s="127">
        <f t="shared" si="4"/>
        <v>9.1836734693877556E-2</v>
      </c>
      <c r="L56" s="148">
        <f t="shared" si="3"/>
        <v>1.418154306778479E-2</v>
      </c>
      <c r="M56" s="128">
        <f t="shared" si="5"/>
        <v>7.5667062316066472E-2</v>
      </c>
      <c r="N56" s="129"/>
    </row>
    <row r="57" spans="3:20" x14ac:dyDescent="0.25">
      <c r="C57" s="438"/>
      <c r="D57" s="146" t="s">
        <v>123</v>
      </c>
      <c r="E57" s="147">
        <v>8670</v>
      </c>
      <c r="F57" s="147">
        <v>19700</v>
      </c>
      <c r="G57" s="147">
        <v>11000</v>
      </c>
      <c r="H57" s="147">
        <v>1276.42</v>
      </c>
      <c r="I57" s="127">
        <f t="shared" si="0"/>
        <v>-1.4772727272727272E-2</v>
      </c>
      <c r="J57" s="127">
        <f t="shared" si="1"/>
        <v>-2.5316455696202532E-3</v>
      </c>
      <c r="K57" s="127">
        <f t="shared" si="4"/>
        <v>2.8037383177570093E-2</v>
      </c>
      <c r="L57" s="148">
        <f t="shared" si="3"/>
        <v>1.2967430639324604E-2</v>
      </c>
      <c r="M57" s="128">
        <f t="shared" si="5"/>
        <v>2.0308101122284365E-2</v>
      </c>
      <c r="N57" s="129"/>
    </row>
    <row r="58" spans="3:20" x14ac:dyDescent="0.25">
      <c r="C58" s="438"/>
      <c r="D58" s="146" t="s">
        <v>122</v>
      </c>
      <c r="E58" s="147">
        <v>8630</v>
      </c>
      <c r="F58" s="147">
        <v>19450</v>
      </c>
      <c r="G58" s="147">
        <v>10400</v>
      </c>
      <c r="H58" s="147">
        <v>1281.8</v>
      </c>
      <c r="I58" s="127">
        <f t="shared" si="0"/>
        <v>-4.61361014994233E-3</v>
      </c>
      <c r="J58" s="127">
        <f t="shared" si="1"/>
        <v>-1.2690355329949238E-2</v>
      </c>
      <c r="K58" s="127">
        <f t="shared" si="4"/>
        <v>-5.4545454545454543E-2</v>
      </c>
      <c r="L58" s="148">
        <f t="shared" si="3"/>
        <v>4.2149135864369735E-3</v>
      </c>
      <c r="M58" s="128">
        <f t="shared" si="5"/>
        <v>-4.5530357298237067E-2</v>
      </c>
      <c r="N58" s="129"/>
    </row>
    <row r="59" spans="3:20" x14ac:dyDescent="0.25">
      <c r="C59" s="438"/>
      <c r="D59" s="146" t="s">
        <v>121</v>
      </c>
      <c r="E59" s="147">
        <v>8610</v>
      </c>
      <c r="F59" s="147">
        <v>19100</v>
      </c>
      <c r="G59" s="147">
        <v>10700</v>
      </c>
      <c r="H59" s="147">
        <v>1281.52</v>
      </c>
      <c r="I59" s="127">
        <f t="shared" si="0"/>
        <v>-2.3174971031286211E-3</v>
      </c>
      <c r="J59" s="127">
        <f t="shared" si="1"/>
        <v>-1.7994858611825194E-2</v>
      </c>
      <c r="K59" s="127">
        <f t="shared" si="4"/>
        <v>2.8846153846153848E-2</v>
      </c>
      <c r="L59" s="148">
        <f t="shared" si="3"/>
        <v>-2.184428147916779E-4</v>
      </c>
      <c r="M59" s="128">
        <f t="shared" si="5"/>
        <v>2.3219617368535301E-2</v>
      </c>
      <c r="N59" s="129"/>
    </row>
    <row r="60" spans="3:20" x14ac:dyDescent="0.25">
      <c r="C60" s="438"/>
      <c r="D60" s="146" t="s">
        <v>120</v>
      </c>
      <c r="E60" s="147">
        <v>8300</v>
      </c>
      <c r="F60" s="147">
        <v>19000</v>
      </c>
      <c r="G60" s="147">
        <v>10400</v>
      </c>
      <c r="H60" s="147">
        <v>1287.04</v>
      </c>
      <c r="I60" s="127">
        <f t="shared" si="0"/>
        <v>-3.6004645760743324E-2</v>
      </c>
      <c r="J60" s="127">
        <f t="shared" si="1"/>
        <v>-5.235602094240838E-3</v>
      </c>
      <c r="K60" s="127">
        <f t="shared" si="4"/>
        <v>-2.8037383177570093E-2</v>
      </c>
      <c r="L60" s="148">
        <f t="shared" si="3"/>
        <v>4.3073849803358369E-3</v>
      </c>
      <c r="M60" s="128">
        <f t="shared" si="5"/>
        <v>-2.9475856918145135E-2</v>
      </c>
      <c r="N60" s="129"/>
    </row>
    <row r="61" spans="3:20" x14ac:dyDescent="0.25">
      <c r="C61" s="438"/>
      <c r="D61" s="146" t="s">
        <v>119</v>
      </c>
      <c r="E61" s="147">
        <v>8090</v>
      </c>
      <c r="F61" s="147">
        <v>19100</v>
      </c>
      <c r="G61" s="147">
        <v>10600</v>
      </c>
      <c r="H61" s="147">
        <v>1271.47</v>
      </c>
      <c r="I61" s="127">
        <f t="shared" si="0"/>
        <v>-2.5301204819277109E-2</v>
      </c>
      <c r="J61" s="127">
        <f t="shared" si="1"/>
        <v>5.263157894736842E-3</v>
      </c>
      <c r="K61" s="127">
        <f t="shared" si="4"/>
        <v>1.9230769230769232E-2</v>
      </c>
      <c r="L61" s="148">
        <f t="shared" si="3"/>
        <v>-1.209752610641467E-2</v>
      </c>
      <c r="M61" s="128">
        <f t="shared" si="5"/>
        <v>1.1190608056434258E-2</v>
      </c>
      <c r="N61" s="129"/>
    </row>
    <row r="62" spans="3:20" x14ac:dyDescent="0.25">
      <c r="C62" s="438"/>
      <c r="D62" s="146" t="s">
        <v>118</v>
      </c>
      <c r="E62" s="147">
        <v>7770</v>
      </c>
      <c r="F62" s="147">
        <v>19100</v>
      </c>
      <c r="G62" s="147">
        <v>10700</v>
      </c>
      <c r="H62" s="147">
        <v>1268.25</v>
      </c>
      <c r="I62" s="127">
        <f t="shared" si="0"/>
        <v>-3.9555006180469712E-2</v>
      </c>
      <c r="J62" s="127">
        <f t="shared" si="1"/>
        <v>0</v>
      </c>
      <c r="K62" s="127">
        <f t="shared" si="4"/>
        <v>9.433962264150943E-3</v>
      </c>
      <c r="L62" s="148">
        <f t="shared" si="3"/>
        <v>-2.5325017499430009E-3</v>
      </c>
      <c r="M62" s="128">
        <f t="shared" si="5"/>
        <v>5.890994333115334E-4</v>
      </c>
      <c r="N62" s="129"/>
    </row>
    <row r="63" spans="3:20" x14ac:dyDescent="0.25">
      <c r="C63" s="438"/>
      <c r="D63" s="146" t="s">
        <v>117</v>
      </c>
      <c r="E63" s="147">
        <v>7970</v>
      </c>
      <c r="F63" s="147">
        <v>19100</v>
      </c>
      <c r="G63" s="147">
        <v>10900</v>
      </c>
      <c r="H63" s="147">
        <v>1255.1099999999999</v>
      </c>
      <c r="I63" s="127">
        <f t="shared" si="0"/>
        <v>2.5740025740025738E-2</v>
      </c>
      <c r="J63" s="127">
        <f t="shared" si="1"/>
        <v>0</v>
      </c>
      <c r="K63" s="127">
        <f t="shared" si="4"/>
        <v>1.8691588785046728E-2</v>
      </c>
      <c r="L63" s="148">
        <f t="shared" si="3"/>
        <v>-1.0360733293909009E-2</v>
      </c>
      <c r="M63" s="128">
        <f t="shared" si="5"/>
        <v>1.9964170348160948E-2</v>
      </c>
      <c r="N63" s="129"/>
    </row>
    <row r="64" spans="3:20" x14ac:dyDescent="0.25">
      <c r="C64" s="438"/>
      <c r="D64" s="146" t="s">
        <v>116</v>
      </c>
      <c r="E64" s="147">
        <v>7950</v>
      </c>
      <c r="F64" s="147">
        <v>19450</v>
      </c>
      <c r="G64" s="147">
        <v>10800</v>
      </c>
      <c r="H64" s="147">
        <v>1250.3499999999999</v>
      </c>
      <c r="I64" s="127">
        <f t="shared" si="0"/>
        <v>-2.509410288582183E-3</v>
      </c>
      <c r="J64" s="127">
        <f t="shared" si="1"/>
        <v>1.832460732984293E-2</v>
      </c>
      <c r="K64" s="127">
        <f t="shared" si="4"/>
        <v>-9.1743119266055051E-3</v>
      </c>
      <c r="L64" s="148">
        <f t="shared" si="3"/>
        <v>-3.7924962752268654E-3</v>
      </c>
      <c r="M64" s="128">
        <f t="shared" si="5"/>
        <v>-7.970976917908738E-3</v>
      </c>
      <c r="N64" s="129"/>
    </row>
    <row r="65" spans="3:15" x14ac:dyDescent="0.25">
      <c r="C65" s="438"/>
      <c r="D65" s="146" t="s">
        <v>115</v>
      </c>
      <c r="E65" s="147">
        <v>7910</v>
      </c>
      <c r="F65" s="147">
        <v>19350</v>
      </c>
      <c r="G65" s="147">
        <v>10500</v>
      </c>
      <c r="H65" s="147">
        <v>1258.56</v>
      </c>
      <c r="I65" s="127">
        <f t="shared" si="0"/>
        <v>-5.0314465408805029E-3</v>
      </c>
      <c r="J65" s="127">
        <f t="shared" si="1"/>
        <v>-5.1413881748071976E-3</v>
      </c>
      <c r="K65" s="127">
        <f t="shared" si="4"/>
        <v>-2.7777777777777776E-2</v>
      </c>
      <c r="L65" s="148">
        <f t="shared" si="3"/>
        <v>6.566161474787089E-3</v>
      </c>
      <c r="M65" s="128">
        <f t="shared" si="5"/>
        <v>-2.3670971978781895E-2</v>
      </c>
      <c r="N65" s="129"/>
    </row>
    <row r="66" spans="3:15" x14ac:dyDescent="0.25">
      <c r="C66" s="438"/>
      <c r="D66" s="146" t="s">
        <v>114</v>
      </c>
      <c r="E66" s="147">
        <v>7850</v>
      </c>
      <c r="F66" s="147">
        <v>19350</v>
      </c>
      <c r="G66" s="147">
        <v>10500</v>
      </c>
      <c r="H66" s="147">
        <v>1258.2</v>
      </c>
      <c r="I66" s="127">
        <f t="shared" si="0"/>
        <v>-7.5853350189633373E-3</v>
      </c>
      <c r="J66" s="127">
        <f t="shared" si="1"/>
        <v>0</v>
      </c>
      <c r="K66" s="127">
        <f t="shared" si="4"/>
        <v>0</v>
      </c>
      <c r="L66" s="148">
        <f t="shared" si="3"/>
        <v>-2.8604118993127064E-4</v>
      </c>
      <c r="M66" s="128">
        <f t="shared" si="5"/>
        <v>-1.3695174627842254E-3</v>
      </c>
      <c r="N66" s="129"/>
    </row>
    <row r="67" spans="3:15" x14ac:dyDescent="0.25">
      <c r="C67" s="438"/>
      <c r="D67" s="146" t="s">
        <v>113</v>
      </c>
      <c r="E67" s="147">
        <v>7940</v>
      </c>
      <c r="F67" s="147">
        <v>19350</v>
      </c>
      <c r="G67" s="147">
        <v>10500</v>
      </c>
      <c r="H67" s="147">
        <v>1276.5999999999999</v>
      </c>
      <c r="I67" s="127">
        <f t="shared" si="0"/>
        <v>1.1464968152866241E-2</v>
      </c>
      <c r="J67" s="127">
        <f t="shared" si="1"/>
        <v>0</v>
      </c>
      <c r="K67" s="127">
        <f t="shared" si="4"/>
        <v>0</v>
      </c>
      <c r="L67" s="148">
        <f t="shared" si="3"/>
        <v>1.462406612621194E-2</v>
      </c>
      <c r="M67" s="128">
        <f t="shared" si="5"/>
        <v>2.0699776682719532E-3</v>
      </c>
      <c r="N67" s="129"/>
    </row>
    <row r="68" spans="3:15" x14ac:dyDescent="0.25">
      <c r="C68" s="438"/>
      <c r="D68" s="146" t="s">
        <v>112</v>
      </c>
      <c r="E68" s="147">
        <v>7390</v>
      </c>
      <c r="F68" s="147">
        <v>18400</v>
      </c>
      <c r="G68" s="147">
        <v>10000</v>
      </c>
      <c r="H68" s="147">
        <v>1216.6099999999999</v>
      </c>
      <c r="I68" s="127">
        <f t="shared" si="0"/>
        <v>-6.9269521410579349E-2</v>
      </c>
      <c r="J68" s="127">
        <f t="shared" si="1"/>
        <v>-4.909560723514212E-2</v>
      </c>
      <c r="K68" s="127">
        <f t="shared" si="4"/>
        <v>-4.7619047619047616E-2</v>
      </c>
      <c r="L68" s="148">
        <f t="shared" si="3"/>
        <v>-4.6992010026633252E-2</v>
      </c>
      <c r="M68" s="128">
        <f t="shared" si="5"/>
        <v>-5.1527998490819016E-2</v>
      </c>
      <c r="N68" s="129"/>
    </row>
    <row r="69" spans="3:15" x14ac:dyDescent="0.25">
      <c r="C69" s="438"/>
      <c r="D69" s="146" t="s">
        <v>111</v>
      </c>
      <c r="E69" s="147">
        <v>7100</v>
      </c>
      <c r="F69" s="147">
        <v>17950</v>
      </c>
      <c r="G69" s="147">
        <v>10000</v>
      </c>
      <c r="H69" s="147">
        <v>1215.68</v>
      </c>
      <c r="I69" s="127">
        <f t="shared" ref="I69:I75" si="6">(E69-E68)/E68</f>
        <v>-3.9242219215155617E-2</v>
      </c>
      <c r="J69" s="127">
        <f t="shared" ref="J69:J75" si="7">(F69-F68)/F68</f>
        <v>-2.4456521739130436E-2</v>
      </c>
      <c r="K69" s="127">
        <f t="shared" ref="K69:K75" si="8">(G69-G68)/G68</f>
        <v>0</v>
      </c>
      <c r="L69" s="148">
        <f t="shared" ref="L69:L75" si="9">(H69-H68)/H68</f>
        <v>-7.6441916472808568E-4</v>
      </c>
      <c r="M69" s="128">
        <f t="shared" si="5"/>
        <v>-7.0851062424012968E-3</v>
      </c>
      <c r="N69" s="129"/>
    </row>
    <row r="70" spans="3:15" x14ac:dyDescent="0.25">
      <c r="C70" s="438"/>
      <c r="D70" s="146" t="s">
        <v>110</v>
      </c>
      <c r="E70" s="147">
        <v>7000</v>
      </c>
      <c r="F70" s="147">
        <v>17800</v>
      </c>
      <c r="G70" s="147">
        <v>9800</v>
      </c>
      <c r="H70" s="147">
        <v>1193.01</v>
      </c>
      <c r="I70" s="127">
        <f t="shared" si="6"/>
        <v>-1.4084507042253521E-2</v>
      </c>
      <c r="J70" s="127">
        <f t="shared" si="7"/>
        <v>-8.356545961002786E-3</v>
      </c>
      <c r="K70" s="127">
        <f t="shared" si="8"/>
        <v>-0.02</v>
      </c>
      <c r="L70" s="148">
        <f t="shared" si="9"/>
        <v>-1.8647999473545729E-2</v>
      </c>
      <c r="M70" s="128">
        <f t="shared" si="5"/>
        <v>-1.8931969268811789E-2</v>
      </c>
      <c r="N70" s="129"/>
    </row>
    <row r="71" spans="3:15" x14ac:dyDescent="0.25">
      <c r="C71" s="438"/>
      <c r="D71" s="146" t="s">
        <v>109</v>
      </c>
      <c r="E71" s="147">
        <v>6710</v>
      </c>
      <c r="F71" s="147">
        <v>18450</v>
      </c>
      <c r="G71" s="147">
        <v>9700</v>
      </c>
      <c r="H71" s="147">
        <v>1174.8499999999999</v>
      </c>
      <c r="I71" s="127">
        <f t="shared" si="6"/>
        <v>-4.1428571428571426E-2</v>
      </c>
      <c r="J71" s="127">
        <f t="shared" si="7"/>
        <v>3.6516853932584269E-2</v>
      </c>
      <c r="K71" s="127">
        <f t="shared" si="8"/>
        <v>-1.020408163265306E-2</v>
      </c>
      <c r="L71" s="148">
        <f t="shared" si="9"/>
        <v>-1.5222001492024444E-2</v>
      </c>
      <c r="M71" s="128">
        <f t="shared" si="5"/>
        <v>-1.5841602445528409E-2</v>
      </c>
      <c r="N71" s="129"/>
    </row>
    <row r="72" spans="3:15" x14ac:dyDescent="0.25">
      <c r="C72" s="438"/>
      <c r="D72" s="146" t="s">
        <v>108</v>
      </c>
      <c r="E72" s="147">
        <v>7170</v>
      </c>
      <c r="F72" s="147">
        <v>18150</v>
      </c>
      <c r="G72" s="147">
        <v>9800</v>
      </c>
      <c r="H72" s="147">
        <v>1190.22</v>
      </c>
      <c r="I72" s="127">
        <f t="shared" si="6"/>
        <v>6.8554396423248884E-2</v>
      </c>
      <c r="J72" s="127">
        <f t="shared" si="7"/>
        <v>-1.6260162601626018E-2</v>
      </c>
      <c r="K72" s="127">
        <f t="shared" si="8"/>
        <v>1.0309278350515464E-2</v>
      </c>
      <c r="L72" s="148">
        <f t="shared" si="9"/>
        <v>1.3082521172915793E-2</v>
      </c>
      <c r="M72" s="128">
        <f t="shared" si="5"/>
        <v>2.0825320967369991E-2</v>
      </c>
      <c r="N72" s="129"/>
    </row>
    <row r="73" spans="3:15" x14ac:dyDescent="0.25">
      <c r="C73" s="438"/>
      <c r="D73" s="146" t="s">
        <v>107</v>
      </c>
      <c r="E73" s="147">
        <v>7500</v>
      </c>
      <c r="F73" s="147">
        <v>17300</v>
      </c>
      <c r="G73" s="147">
        <v>9700</v>
      </c>
      <c r="H73" s="147">
        <v>1177.4000000000001</v>
      </c>
      <c r="I73" s="127">
        <f t="shared" si="6"/>
        <v>4.6025104602510462E-2</v>
      </c>
      <c r="J73" s="127">
        <f t="shared" si="7"/>
        <v>-4.6831955922865015E-2</v>
      </c>
      <c r="K73" s="127">
        <f t="shared" si="8"/>
        <v>-1.020408163265306E-2</v>
      </c>
      <c r="L73" s="148">
        <f t="shared" si="9"/>
        <v>-1.077111794458162E-2</v>
      </c>
      <c r="M73" s="128">
        <f t="shared" si="5"/>
        <v>-5.201158239348351E-5</v>
      </c>
      <c r="N73" s="129"/>
    </row>
    <row r="74" spans="3:15" x14ac:dyDescent="0.25">
      <c r="C74" s="438"/>
      <c r="D74" s="151">
        <v>45406</v>
      </c>
      <c r="E74" s="147">
        <v>7660</v>
      </c>
      <c r="F74" s="147">
        <v>17100</v>
      </c>
      <c r="G74" s="147">
        <v>9800</v>
      </c>
      <c r="H74" s="147">
        <v>1205.6099999999999</v>
      </c>
      <c r="I74" s="127">
        <f t="shared" si="6"/>
        <v>2.1333333333333333E-2</v>
      </c>
      <c r="J74" s="127">
        <f t="shared" si="7"/>
        <v>-1.1560693641618497E-2</v>
      </c>
      <c r="K74" s="127">
        <f t="shared" si="8"/>
        <v>1.0309278350515464E-2</v>
      </c>
      <c r="L74" s="148">
        <f t="shared" si="9"/>
        <v>2.3959571938168684E-2</v>
      </c>
      <c r="M74" s="128">
        <f t="shared" si="5"/>
        <v>1.2299650004755972E-2</v>
      </c>
      <c r="N74" s="129"/>
    </row>
    <row r="75" spans="3:15" ht="14.4" thickBot="1" x14ac:dyDescent="0.3">
      <c r="C75" s="439"/>
      <c r="D75" s="152">
        <v>45407</v>
      </c>
      <c r="E75" s="153">
        <v>7850</v>
      </c>
      <c r="F75" s="153">
        <v>17250</v>
      </c>
      <c r="G75" s="153">
        <v>9800</v>
      </c>
      <c r="H75" s="153">
        <v>1204.97</v>
      </c>
      <c r="I75" s="144">
        <f t="shared" si="6"/>
        <v>2.4804177545691905E-2</v>
      </c>
      <c r="J75" s="144">
        <f t="shared" si="7"/>
        <v>8.771929824561403E-3</v>
      </c>
      <c r="K75" s="144">
        <f t="shared" si="8"/>
        <v>0</v>
      </c>
      <c r="L75" s="154">
        <f t="shared" si="9"/>
        <v>-5.3085160209344047E-4</v>
      </c>
      <c r="M75" s="145">
        <f t="shared" si="5"/>
        <v>4.4783459417284868E-3</v>
      </c>
      <c r="N75" s="129">
        <f>AVERAGE(M44:M75)</f>
        <v>1.9446561749764146E-3</v>
      </c>
    </row>
    <row r="76" spans="3:15" x14ac:dyDescent="0.25">
      <c r="C76" s="155"/>
      <c r="M76" s="157"/>
      <c r="N76" s="114"/>
      <c r="O76" s="114"/>
    </row>
    <row r="77" spans="3:15" x14ac:dyDescent="0.25">
      <c r="C77" s="155"/>
      <c r="N77" s="114"/>
    </row>
    <row r="78" spans="3:15" x14ac:dyDescent="0.25">
      <c r="C78" s="155"/>
    </row>
    <row r="79" spans="3:15" x14ac:dyDescent="0.25">
      <c r="C79" s="155"/>
    </row>
    <row r="80" spans="3:15" x14ac:dyDescent="0.25">
      <c r="C80" s="155"/>
    </row>
    <row r="81" spans="3:3" x14ac:dyDescent="0.25">
      <c r="C81" s="155"/>
    </row>
    <row r="82" spans="3:3" x14ac:dyDescent="0.25">
      <c r="C82" s="155"/>
    </row>
  </sheetData>
  <mergeCells count="10">
    <mergeCell ref="C3:C43"/>
    <mergeCell ref="M1:M2"/>
    <mergeCell ref="E1:H1"/>
    <mergeCell ref="C44:C75"/>
    <mergeCell ref="T5:U5"/>
    <mergeCell ref="I1:L1"/>
    <mergeCell ref="D1:D2"/>
    <mergeCell ref="T3:U3"/>
    <mergeCell ref="T4:U4"/>
    <mergeCell ref="T2:U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C1:G75"/>
  <sheetViews>
    <sheetView zoomScale="95" zoomScaleNormal="95" workbookViewId="0"/>
  </sheetViews>
  <sheetFormatPr defaultRowHeight="13.8" x14ac:dyDescent="0.25"/>
  <cols>
    <col min="1" max="2" width="8.88671875" style="21"/>
    <col min="3" max="3" width="13" style="21" bestFit="1" customWidth="1"/>
    <col min="4" max="4" width="21" style="21" bestFit="1" customWidth="1"/>
    <col min="5" max="5" width="19.88671875" style="21" bestFit="1" customWidth="1"/>
    <col min="6" max="6" width="19.33203125" style="21" bestFit="1" customWidth="1"/>
    <col min="7" max="7" width="19.21875" style="21" bestFit="1" customWidth="1"/>
    <col min="8" max="16384" width="8.88671875" style="21"/>
  </cols>
  <sheetData>
    <row r="1" spans="3:7" ht="14.4" thickBot="1" x14ac:dyDescent="0.3">
      <c r="C1" s="250" t="s">
        <v>22</v>
      </c>
      <c r="D1" s="251" t="s">
        <v>74</v>
      </c>
      <c r="E1" s="251" t="s">
        <v>17</v>
      </c>
      <c r="F1" s="251" t="s">
        <v>75</v>
      </c>
      <c r="G1" s="252" t="s">
        <v>104</v>
      </c>
    </row>
    <row r="2" spans="3:7" x14ac:dyDescent="0.25">
      <c r="C2" s="257">
        <v>45299</v>
      </c>
      <c r="D2" s="259">
        <v>5530</v>
      </c>
      <c r="E2" s="259">
        <v>17550</v>
      </c>
      <c r="F2" s="259">
        <v>8900</v>
      </c>
      <c r="G2" s="259">
        <v>1160.19</v>
      </c>
    </row>
    <row r="3" spans="3:7" x14ac:dyDescent="0.25">
      <c r="C3" s="256">
        <v>45300</v>
      </c>
      <c r="D3" s="260">
        <v>5480</v>
      </c>
      <c r="E3" s="260">
        <v>17800</v>
      </c>
      <c r="F3" s="260">
        <v>8600</v>
      </c>
      <c r="G3" s="260">
        <v>1158.5899999999999</v>
      </c>
    </row>
    <row r="4" spans="3:7" x14ac:dyDescent="0.25">
      <c r="C4" s="256">
        <v>45301</v>
      </c>
      <c r="D4" s="261">
        <v>5380</v>
      </c>
      <c r="E4" s="261">
        <v>17350</v>
      </c>
      <c r="F4" s="261">
        <v>8500</v>
      </c>
      <c r="G4" s="261">
        <v>1161.54</v>
      </c>
    </row>
    <row r="5" spans="3:7" x14ac:dyDescent="0.25">
      <c r="C5" s="256">
        <v>45302</v>
      </c>
      <c r="D5" s="260">
        <v>5440</v>
      </c>
      <c r="E5" s="260">
        <v>17400</v>
      </c>
      <c r="F5" s="260">
        <v>8800</v>
      </c>
      <c r="G5" s="260">
        <v>1162.22</v>
      </c>
    </row>
    <row r="6" spans="3:7" x14ac:dyDescent="0.25">
      <c r="C6" s="256">
        <v>45303</v>
      </c>
      <c r="D6" s="261">
        <v>5370</v>
      </c>
      <c r="E6" s="261">
        <v>17600</v>
      </c>
      <c r="F6" s="261">
        <v>8800</v>
      </c>
      <c r="G6" s="261">
        <v>1154.7</v>
      </c>
    </row>
    <row r="7" spans="3:7" x14ac:dyDescent="0.25">
      <c r="C7" s="256">
        <v>45306</v>
      </c>
      <c r="D7" s="260">
        <v>5340</v>
      </c>
      <c r="E7" s="260">
        <v>18500</v>
      </c>
      <c r="F7" s="260">
        <v>8700</v>
      </c>
      <c r="G7" s="260">
        <v>1154.1199999999999</v>
      </c>
    </row>
    <row r="8" spans="3:7" x14ac:dyDescent="0.25">
      <c r="C8" s="256">
        <v>45307</v>
      </c>
      <c r="D8" s="261">
        <v>5390</v>
      </c>
      <c r="E8" s="261">
        <v>18400</v>
      </c>
      <c r="F8" s="261">
        <v>8800</v>
      </c>
      <c r="G8" s="261">
        <v>1163.1199999999999</v>
      </c>
    </row>
    <row r="9" spans="3:7" x14ac:dyDescent="0.25">
      <c r="C9" s="256">
        <v>45308</v>
      </c>
      <c r="D9" s="260">
        <v>5400</v>
      </c>
      <c r="E9" s="260">
        <v>18100</v>
      </c>
      <c r="F9" s="260">
        <v>8700</v>
      </c>
      <c r="G9" s="260">
        <v>1162.53</v>
      </c>
    </row>
    <row r="10" spans="3:7" x14ac:dyDescent="0.25">
      <c r="C10" s="256">
        <v>45309</v>
      </c>
      <c r="D10" s="261">
        <v>5770</v>
      </c>
      <c r="E10" s="261">
        <v>18200</v>
      </c>
      <c r="F10" s="261">
        <v>8700</v>
      </c>
      <c r="G10" s="261">
        <v>1169.06</v>
      </c>
    </row>
    <row r="11" spans="3:7" x14ac:dyDescent="0.25">
      <c r="C11" s="256">
        <v>45310</v>
      </c>
      <c r="D11" s="260">
        <v>6170</v>
      </c>
      <c r="E11" s="260">
        <v>19200</v>
      </c>
      <c r="F11" s="260">
        <v>8700</v>
      </c>
      <c r="G11" s="260">
        <v>1181.5</v>
      </c>
    </row>
    <row r="12" spans="3:7" x14ac:dyDescent="0.25">
      <c r="C12" s="256">
        <v>45313</v>
      </c>
      <c r="D12" s="261">
        <v>6600</v>
      </c>
      <c r="E12" s="261">
        <v>19850</v>
      </c>
      <c r="F12" s="261">
        <v>8700</v>
      </c>
      <c r="G12" s="261">
        <v>1182.8599999999999</v>
      </c>
    </row>
    <row r="13" spans="3:7" x14ac:dyDescent="0.25">
      <c r="C13" s="256">
        <v>45314</v>
      </c>
      <c r="D13" s="260">
        <v>7060</v>
      </c>
      <c r="E13" s="260">
        <v>19900</v>
      </c>
      <c r="F13" s="260">
        <v>8800</v>
      </c>
      <c r="G13" s="260">
        <v>1177.5</v>
      </c>
    </row>
    <row r="14" spans="3:7" x14ac:dyDescent="0.25">
      <c r="C14" s="256">
        <v>45315</v>
      </c>
      <c r="D14" s="261">
        <v>7350</v>
      </c>
      <c r="E14" s="261">
        <v>19800</v>
      </c>
      <c r="F14" s="261">
        <v>8900</v>
      </c>
      <c r="G14" s="261">
        <v>1172.97</v>
      </c>
    </row>
    <row r="15" spans="3:7" x14ac:dyDescent="0.25">
      <c r="C15" s="256">
        <v>45316</v>
      </c>
      <c r="D15" s="260">
        <v>7290</v>
      </c>
      <c r="E15" s="260">
        <v>19650</v>
      </c>
      <c r="F15" s="260">
        <v>8900</v>
      </c>
      <c r="G15" s="260">
        <v>1170.3699999999999</v>
      </c>
    </row>
    <row r="16" spans="3:7" x14ac:dyDescent="0.25">
      <c r="C16" s="256">
        <v>45317</v>
      </c>
      <c r="D16" s="261">
        <v>7220</v>
      </c>
      <c r="E16" s="261">
        <v>19550</v>
      </c>
      <c r="F16" s="261">
        <v>8900</v>
      </c>
      <c r="G16" s="261">
        <v>1175.67</v>
      </c>
    </row>
    <row r="17" spans="3:7" x14ac:dyDescent="0.25">
      <c r="C17" s="256">
        <v>45320</v>
      </c>
      <c r="D17" s="260">
        <v>7040</v>
      </c>
      <c r="E17" s="260">
        <v>19800</v>
      </c>
      <c r="F17" s="260">
        <v>8900</v>
      </c>
      <c r="G17" s="260">
        <v>1175.69</v>
      </c>
    </row>
    <row r="18" spans="3:7" x14ac:dyDescent="0.25">
      <c r="C18" s="256">
        <v>45321</v>
      </c>
      <c r="D18" s="261">
        <v>6820</v>
      </c>
      <c r="E18" s="261">
        <v>19750</v>
      </c>
      <c r="F18" s="261">
        <v>8900</v>
      </c>
      <c r="G18" s="261">
        <v>1179.6500000000001</v>
      </c>
    </row>
    <row r="19" spans="3:7" x14ac:dyDescent="0.25">
      <c r="C19" s="256">
        <v>45322</v>
      </c>
      <c r="D19" s="260">
        <v>6830</v>
      </c>
      <c r="E19" s="260">
        <v>19750</v>
      </c>
      <c r="F19" s="260">
        <v>8900</v>
      </c>
      <c r="G19" s="260">
        <v>1164.31</v>
      </c>
    </row>
    <row r="20" spans="3:7" x14ac:dyDescent="0.25">
      <c r="C20" s="256">
        <v>45323</v>
      </c>
      <c r="D20" s="261">
        <v>7080</v>
      </c>
      <c r="E20" s="261">
        <v>19600</v>
      </c>
      <c r="F20" s="261">
        <v>8900</v>
      </c>
      <c r="G20" s="261">
        <v>1173.02</v>
      </c>
    </row>
    <row r="21" spans="3:7" x14ac:dyDescent="0.25">
      <c r="C21" s="256">
        <v>45324</v>
      </c>
      <c r="D21" s="260">
        <v>6990</v>
      </c>
      <c r="E21" s="260">
        <v>19500</v>
      </c>
      <c r="F21" s="260">
        <v>9000</v>
      </c>
      <c r="G21" s="260">
        <v>1172.55</v>
      </c>
    </row>
    <row r="22" spans="3:7" x14ac:dyDescent="0.25">
      <c r="C22" s="256">
        <v>45327</v>
      </c>
      <c r="D22" s="261">
        <v>6930</v>
      </c>
      <c r="E22" s="261">
        <v>19450</v>
      </c>
      <c r="F22" s="261">
        <v>9300</v>
      </c>
      <c r="G22" s="261">
        <v>1186.06</v>
      </c>
    </row>
    <row r="23" spans="3:7" x14ac:dyDescent="0.25">
      <c r="C23" s="256">
        <v>45328</v>
      </c>
      <c r="D23" s="260">
        <v>7050</v>
      </c>
      <c r="E23" s="260">
        <v>19500</v>
      </c>
      <c r="F23" s="260">
        <v>9300</v>
      </c>
      <c r="G23" s="260">
        <v>1188.48</v>
      </c>
    </row>
    <row r="24" spans="3:7" x14ac:dyDescent="0.25">
      <c r="C24" s="256">
        <v>45329</v>
      </c>
      <c r="D24" s="261">
        <v>7280</v>
      </c>
      <c r="E24" s="261">
        <v>19750</v>
      </c>
      <c r="F24" s="261">
        <v>9300</v>
      </c>
      <c r="G24" s="261">
        <v>1198.53</v>
      </c>
    </row>
    <row r="25" spans="3:7" x14ac:dyDescent="0.25">
      <c r="C25" s="256">
        <v>45337</v>
      </c>
      <c r="D25" s="260">
        <v>7780</v>
      </c>
      <c r="E25" s="260">
        <v>19800</v>
      </c>
      <c r="F25" s="260">
        <v>9300</v>
      </c>
      <c r="G25" s="260">
        <v>1202.5</v>
      </c>
    </row>
    <row r="26" spans="3:7" x14ac:dyDescent="0.25">
      <c r="C26" s="256">
        <v>45338</v>
      </c>
      <c r="D26" s="261">
        <v>7800</v>
      </c>
      <c r="E26" s="261">
        <v>19750</v>
      </c>
      <c r="F26" s="261">
        <v>9400</v>
      </c>
      <c r="G26" s="261">
        <v>1209.7</v>
      </c>
    </row>
    <row r="27" spans="3:7" x14ac:dyDescent="0.25">
      <c r="C27" s="256">
        <v>45341</v>
      </c>
      <c r="D27" s="260">
        <v>7570</v>
      </c>
      <c r="E27" s="260">
        <v>19700</v>
      </c>
      <c r="F27" s="260">
        <v>9400</v>
      </c>
      <c r="G27" s="260">
        <v>1224.97</v>
      </c>
    </row>
    <row r="28" spans="3:7" x14ac:dyDescent="0.25">
      <c r="C28" s="256">
        <v>45342</v>
      </c>
      <c r="D28" s="261">
        <v>7620</v>
      </c>
      <c r="E28" s="261">
        <v>19700</v>
      </c>
      <c r="F28" s="261">
        <v>9300</v>
      </c>
      <c r="G28" s="261">
        <v>1230.06</v>
      </c>
    </row>
    <row r="29" spans="3:7" x14ac:dyDescent="0.25">
      <c r="C29" s="256">
        <v>45343</v>
      </c>
      <c r="D29" s="260">
        <v>7580</v>
      </c>
      <c r="E29" s="260">
        <v>19550</v>
      </c>
      <c r="F29" s="260">
        <v>9200</v>
      </c>
      <c r="G29" s="260">
        <v>1230.04</v>
      </c>
    </row>
    <row r="30" spans="3:7" x14ac:dyDescent="0.25">
      <c r="C30" s="256">
        <v>45344</v>
      </c>
      <c r="D30" s="261">
        <v>7470</v>
      </c>
      <c r="E30" s="261">
        <v>19600</v>
      </c>
      <c r="F30" s="261">
        <v>9200</v>
      </c>
      <c r="G30" s="261">
        <v>1227.31</v>
      </c>
    </row>
    <row r="31" spans="3:7" x14ac:dyDescent="0.25">
      <c r="C31" s="256">
        <v>45345</v>
      </c>
      <c r="D31" s="260">
        <v>7220</v>
      </c>
      <c r="E31" s="260">
        <v>19550</v>
      </c>
      <c r="F31" s="260">
        <v>9100</v>
      </c>
      <c r="G31" s="260">
        <v>1212</v>
      </c>
    </row>
    <row r="32" spans="3:7" x14ac:dyDescent="0.25">
      <c r="C32" s="256">
        <v>45348</v>
      </c>
      <c r="D32" s="261">
        <v>7430</v>
      </c>
      <c r="E32" s="261">
        <v>19350</v>
      </c>
      <c r="F32" s="261">
        <v>9200</v>
      </c>
      <c r="G32" s="261">
        <v>1267.8599999999999</v>
      </c>
    </row>
    <row r="33" spans="3:7" x14ac:dyDescent="0.25">
      <c r="C33" s="256">
        <v>45349</v>
      </c>
      <c r="D33" s="260">
        <v>7560</v>
      </c>
      <c r="E33" s="260">
        <v>19500</v>
      </c>
      <c r="F33" s="260">
        <v>9300</v>
      </c>
      <c r="G33" s="260">
        <v>1224.17</v>
      </c>
    </row>
    <row r="34" spans="3:7" x14ac:dyDescent="0.25">
      <c r="C34" s="256">
        <v>45350</v>
      </c>
      <c r="D34" s="261">
        <v>7500</v>
      </c>
      <c r="E34" s="261">
        <v>19600</v>
      </c>
      <c r="F34" s="261">
        <v>9400</v>
      </c>
      <c r="G34" s="261">
        <v>1282.21</v>
      </c>
    </row>
    <row r="35" spans="3:7" x14ac:dyDescent="0.25">
      <c r="C35" s="256">
        <v>45351</v>
      </c>
      <c r="D35" s="260">
        <v>7500</v>
      </c>
      <c r="E35" s="260">
        <v>19600</v>
      </c>
      <c r="F35" s="260">
        <v>9400</v>
      </c>
      <c r="G35" s="260">
        <v>1237.46</v>
      </c>
    </row>
    <row r="36" spans="3:7" x14ac:dyDescent="0.25">
      <c r="C36" s="256">
        <v>45352</v>
      </c>
      <c r="D36" s="261">
        <v>7680</v>
      </c>
      <c r="E36" s="261">
        <v>19600</v>
      </c>
      <c r="F36" s="261">
        <v>9400</v>
      </c>
      <c r="G36" s="261">
        <v>1283.0899999999999</v>
      </c>
    </row>
    <row r="37" spans="3:7" x14ac:dyDescent="0.25">
      <c r="C37" s="256">
        <v>45355</v>
      </c>
      <c r="D37" s="260">
        <v>7980</v>
      </c>
      <c r="E37" s="260">
        <v>19800</v>
      </c>
      <c r="F37" s="260">
        <v>9400</v>
      </c>
      <c r="G37" s="260">
        <v>1254.55</v>
      </c>
    </row>
    <row r="38" spans="3:7" x14ac:dyDescent="0.25">
      <c r="C38" s="256">
        <v>45356</v>
      </c>
      <c r="D38" s="261">
        <v>7950</v>
      </c>
      <c r="E38" s="261">
        <v>21150</v>
      </c>
      <c r="F38" s="261">
        <v>9400</v>
      </c>
      <c r="G38" s="261">
        <v>1290.18</v>
      </c>
    </row>
    <row r="39" spans="3:7" x14ac:dyDescent="0.25">
      <c r="C39" s="256">
        <v>45357</v>
      </c>
      <c r="D39" s="260">
        <v>7750</v>
      </c>
      <c r="E39" s="260">
        <v>21700</v>
      </c>
      <c r="F39" s="260">
        <v>9300</v>
      </c>
      <c r="G39" s="260">
        <v>1252.73</v>
      </c>
    </row>
    <row r="40" spans="3:7" x14ac:dyDescent="0.25">
      <c r="C40" s="256">
        <v>45358</v>
      </c>
      <c r="D40" s="261">
        <v>8000</v>
      </c>
      <c r="E40" s="261">
        <v>20200</v>
      </c>
      <c r="F40" s="261">
        <v>9300</v>
      </c>
      <c r="G40" s="261">
        <v>1284.0899999999999</v>
      </c>
    </row>
    <row r="41" spans="3:7" x14ac:dyDescent="0.25">
      <c r="C41" s="256">
        <v>45359</v>
      </c>
      <c r="D41" s="260">
        <v>7920</v>
      </c>
      <c r="E41" s="260">
        <v>20150</v>
      </c>
      <c r="F41" s="260">
        <v>9300</v>
      </c>
      <c r="G41" s="260">
        <v>1258.28</v>
      </c>
    </row>
    <row r="42" spans="3:7" x14ac:dyDescent="0.25">
      <c r="C42" s="256">
        <v>45362</v>
      </c>
      <c r="D42" s="261">
        <v>7510</v>
      </c>
      <c r="E42" s="261">
        <v>19100</v>
      </c>
      <c r="F42" s="261">
        <v>9300</v>
      </c>
      <c r="G42" s="261">
        <v>1261.4100000000001</v>
      </c>
    </row>
    <row r="43" spans="3:7" x14ac:dyDescent="0.25">
      <c r="C43" s="256">
        <v>45363</v>
      </c>
      <c r="D43" s="262">
        <v>7620</v>
      </c>
      <c r="E43" s="262">
        <v>19300</v>
      </c>
      <c r="F43" s="262">
        <v>9300</v>
      </c>
      <c r="G43" s="262">
        <v>1269.98</v>
      </c>
    </row>
    <row r="44" spans="3:7" x14ac:dyDescent="0.25">
      <c r="C44" s="256">
        <v>45364</v>
      </c>
      <c r="D44" s="262">
        <v>7900</v>
      </c>
      <c r="E44" s="262">
        <v>19400</v>
      </c>
      <c r="F44" s="262">
        <v>9400</v>
      </c>
      <c r="G44" s="262">
        <v>1262.73</v>
      </c>
    </row>
    <row r="45" spans="3:7" x14ac:dyDescent="0.25">
      <c r="C45" s="256">
        <v>45365</v>
      </c>
      <c r="D45" s="262">
        <v>8070</v>
      </c>
      <c r="E45" s="262">
        <v>19200</v>
      </c>
      <c r="F45" s="262">
        <v>9700</v>
      </c>
      <c r="G45" s="262">
        <v>1268.46</v>
      </c>
    </row>
    <row r="46" spans="3:7" x14ac:dyDescent="0.25">
      <c r="C46" s="256">
        <v>45366</v>
      </c>
      <c r="D46" s="262">
        <v>8160</v>
      </c>
      <c r="E46" s="262">
        <v>19400</v>
      </c>
      <c r="F46" s="262">
        <v>9800</v>
      </c>
      <c r="G46" s="262">
        <v>1247.3499999999999</v>
      </c>
    </row>
    <row r="47" spans="3:7" x14ac:dyDescent="0.25">
      <c r="C47" s="256">
        <v>45369</v>
      </c>
      <c r="D47" s="262">
        <v>7940</v>
      </c>
      <c r="E47" s="262">
        <v>19150</v>
      </c>
      <c r="F47" s="262">
        <v>9500</v>
      </c>
      <c r="G47" s="262">
        <v>1262.82</v>
      </c>
    </row>
    <row r="48" spans="3:7" x14ac:dyDescent="0.25">
      <c r="C48" s="256">
        <v>45370</v>
      </c>
      <c r="D48" s="262">
        <v>7820</v>
      </c>
      <c r="E48" s="262">
        <v>18900</v>
      </c>
      <c r="F48" s="262">
        <v>9500</v>
      </c>
      <c r="G48" s="262">
        <v>1235.49</v>
      </c>
    </row>
    <row r="49" spans="3:7" x14ac:dyDescent="0.25">
      <c r="C49" s="256">
        <v>45371</v>
      </c>
      <c r="D49" s="262">
        <v>8010</v>
      </c>
      <c r="E49" s="262">
        <v>18950</v>
      </c>
      <c r="F49" s="262">
        <v>9600</v>
      </c>
      <c r="G49" s="262">
        <v>1245</v>
      </c>
    </row>
    <row r="50" spans="3:7" x14ac:dyDescent="0.25">
      <c r="C50" s="256">
        <v>45372</v>
      </c>
      <c r="D50" s="262">
        <v>8110</v>
      </c>
      <c r="E50" s="262">
        <v>19200</v>
      </c>
      <c r="F50" s="262">
        <v>9700</v>
      </c>
      <c r="G50" s="262">
        <v>1270.51</v>
      </c>
    </row>
    <row r="51" spans="3:7" x14ac:dyDescent="0.25">
      <c r="C51" s="256">
        <v>45373</v>
      </c>
      <c r="D51" s="262">
        <v>8320</v>
      </c>
      <c r="E51" s="262">
        <v>19300</v>
      </c>
      <c r="F51" s="262">
        <v>9700</v>
      </c>
      <c r="G51" s="262">
        <v>1264.26</v>
      </c>
    </row>
    <row r="52" spans="3:7" x14ac:dyDescent="0.25">
      <c r="C52" s="256">
        <v>45376</v>
      </c>
      <c r="D52" s="262">
        <v>8900</v>
      </c>
      <c r="E52" s="262">
        <v>19100</v>
      </c>
      <c r="F52" s="262">
        <v>9600</v>
      </c>
      <c r="G52" s="262">
        <v>1263.78</v>
      </c>
    </row>
    <row r="53" spans="3:7" x14ac:dyDescent="0.25">
      <c r="C53" s="256">
        <v>45377</v>
      </c>
      <c r="D53" s="262">
        <v>8900</v>
      </c>
      <c r="E53" s="262">
        <v>19500</v>
      </c>
      <c r="F53" s="262">
        <v>9700</v>
      </c>
      <c r="G53" s="262">
        <v>1243.56</v>
      </c>
    </row>
    <row r="54" spans="3:7" x14ac:dyDescent="0.25">
      <c r="C54" s="256">
        <v>45378</v>
      </c>
      <c r="D54" s="262">
        <v>8780</v>
      </c>
      <c r="E54" s="262">
        <v>19600</v>
      </c>
      <c r="F54" s="262">
        <v>9800</v>
      </c>
      <c r="G54" s="262">
        <v>1242.46</v>
      </c>
    </row>
    <row r="55" spans="3:7" x14ac:dyDescent="0.25">
      <c r="C55" s="256">
        <v>45379</v>
      </c>
      <c r="D55" s="262">
        <v>8800</v>
      </c>
      <c r="E55" s="262">
        <v>19750</v>
      </c>
      <c r="F55" s="262">
        <v>10700</v>
      </c>
      <c r="G55" s="262">
        <v>1260.08</v>
      </c>
    </row>
    <row r="56" spans="3:7" x14ac:dyDescent="0.25">
      <c r="C56" s="256">
        <v>45380</v>
      </c>
      <c r="D56" s="262">
        <v>8670</v>
      </c>
      <c r="E56" s="262">
        <v>19700</v>
      </c>
      <c r="F56" s="262">
        <v>11000</v>
      </c>
      <c r="G56" s="262">
        <v>1276.42</v>
      </c>
    </row>
    <row r="57" spans="3:7" x14ac:dyDescent="0.25">
      <c r="C57" s="256">
        <v>45383</v>
      </c>
      <c r="D57" s="262">
        <v>8630</v>
      </c>
      <c r="E57" s="262">
        <v>19450</v>
      </c>
      <c r="F57" s="262">
        <v>10400</v>
      </c>
      <c r="G57" s="262">
        <v>1281.8</v>
      </c>
    </row>
    <row r="58" spans="3:7" x14ac:dyDescent="0.25">
      <c r="C58" s="256">
        <v>45384</v>
      </c>
      <c r="D58" s="262">
        <v>8610</v>
      </c>
      <c r="E58" s="262">
        <v>19100</v>
      </c>
      <c r="F58" s="262">
        <v>10700</v>
      </c>
      <c r="G58" s="262">
        <v>1281.52</v>
      </c>
    </row>
    <row r="59" spans="3:7" x14ac:dyDescent="0.25">
      <c r="C59" s="256">
        <v>45385</v>
      </c>
      <c r="D59" s="262">
        <v>8300</v>
      </c>
      <c r="E59" s="262">
        <v>19000</v>
      </c>
      <c r="F59" s="262">
        <v>10400</v>
      </c>
      <c r="G59" s="262">
        <v>1287.04</v>
      </c>
    </row>
    <row r="60" spans="3:7" x14ac:dyDescent="0.25">
      <c r="C60" s="256">
        <v>45386</v>
      </c>
      <c r="D60" s="262">
        <v>8090</v>
      </c>
      <c r="E60" s="262">
        <v>19100</v>
      </c>
      <c r="F60" s="262">
        <v>10600</v>
      </c>
      <c r="G60" s="262">
        <v>1271.47</v>
      </c>
    </row>
    <row r="61" spans="3:7" x14ac:dyDescent="0.25">
      <c r="C61" s="256">
        <v>45387</v>
      </c>
      <c r="D61" s="262">
        <v>7770</v>
      </c>
      <c r="E61" s="262">
        <v>19100</v>
      </c>
      <c r="F61" s="262">
        <v>10700</v>
      </c>
      <c r="G61" s="262">
        <v>1268.25</v>
      </c>
    </row>
    <row r="62" spans="3:7" x14ac:dyDescent="0.25">
      <c r="C62" s="256">
        <v>45390</v>
      </c>
      <c r="D62" s="262">
        <v>7970</v>
      </c>
      <c r="E62" s="262">
        <v>19100</v>
      </c>
      <c r="F62" s="262">
        <v>10900</v>
      </c>
      <c r="G62" s="262">
        <v>1255.1099999999999</v>
      </c>
    </row>
    <row r="63" spans="3:7" x14ac:dyDescent="0.25">
      <c r="C63" s="256">
        <v>45391</v>
      </c>
      <c r="D63" s="262">
        <v>7950</v>
      </c>
      <c r="E63" s="262">
        <v>19450</v>
      </c>
      <c r="F63" s="262">
        <v>10800</v>
      </c>
      <c r="G63" s="262">
        <v>1250.3499999999999</v>
      </c>
    </row>
    <row r="64" spans="3:7" x14ac:dyDescent="0.25">
      <c r="C64" s="256">
        <v>45392</v>
      </c>
      <c r="D64" s="262">
        <v>7910</v>
      </c>
      <c r="E64" s="262">
        <v>19350</v>
      </c>
      <c r="F64" s="262">
        <v>10500</v>
      </c>
      <c r="G64" s="262">
        <v>1258.56</v>
      </c>
    </row>
    <row r="65" spans="3:7" x14ac:dyDescent="0.25">
      <c r="C65" s="256">
        <v>45393</v>
      </c>
      <c r="D65" s="262">
        <v>7850</v>
      </c>
      <c r="E65" s="262">
        <v>19350</v>
      </c>
      <c r="F65" s="262">
        <v>10500</v>
      </c>
      <c r="G65" s="262">
        <v>1258.2</v>
      </c>
    </row>
    <row r="66" spans="3:7" x14ac:dyDescent="0.25">
      <c r="C66" s="256">
        <v>45394</v>
      </c>
      <c r="D66" s="262">
        <v>7940</v>
      </c>
      <c r="E66" s="262">
        <v>19350</v>
      </c>
      <c r="F66" s="262">
        <v>10500</v>
      </c>
      <c r="G66" s="262">
        <v>1276.5999999999999</v>
      </c>
    </row>
    <row r="67" spans="3:7" x14ac:dyDescent="0.25">
      <c r="C67" s="256">
        <v>45397</v>
      </c>
      <c r="D67" s="262">
        <v>7390</v>
      </c>
      <c r="E67" s="262">
        <v>18400</v>
      </c>
      <c r="F67" s="262">
        <v>10000</v>
      </c>
      <c r="G67" s="262">
        <v>1216.6099999999999</v>
      </c>
    </row>
    <row r="68" spans="3:7" x14ac:dyDescent="0.25">
      <c r="C68" s="256">
        <v>45398</v>
      </c>
      <c r="D68" s="262">
        <v>7100</v>
      </c>
      <c r="E68" s="262">
        <v>17950</v>
      </c>
      <c r="F68" s="262">
        <v>10000</v>
      </c>
      <c r="G68" s="262">
        <v>1215.68</v>
      </c>
    </row>
    <row r="69" spans="3:7" x14ac:dyDescent="0.25">
      <c r="C69" s="256">
        <v>45399</v>
      </c>
      <c r="D69" s="262">
        <v>7000</v>
      </c>
      <c r="E69" s="262">
        <v>17800</v>
      </c>
      <c r="F69" s="262">
        <v>9800</v>
      </c>
      <c r="G69" s="262">
        <v>1193.01</v>
      </c>
    </row>
    <row r="70" spans="3:7" x14ac:dyDescent="0.25">
      <c r="C70" s="256">
        <v>45401</v>
      </c>
      <c r="D70" s="262">
        <v>6710</v>
      </c>
      <c r="E70" s="262">
        <v>18450</v>
      </c>
      <c r="F70" s="262">
        <v>9700</v>
      </c>
      <c r="G70" s="262">
        <v>1174.8499999999999</v>
      </c>
    </row>
    <row r="71" spans="3:7" x14ac:dyDescent="0.25">
      <c r="C71" s="256">
        <v>45404</v>
      </c>
      <c r="D71" s="262">
        <v>7170</v>
      </c>
      <c r="E71" s="262">
        <v>18150</v>
      </c>
      <c r="F71" s="262">
        <v>9800</v>
      </c>
      <c r="G71" s="262">
        <v>1190.22</v>
      </c>
    </row>
    <row r="72" spans="3:7" x14ac:dyDescent="0.25">
      <c r="C72" s="256">
        <v>45405</v>
      </c>
      <c r="D72" s="262">
        <v>7500</v>
      </c>
      <c r="E72" s="262">
        <v>17300</v>
      </c>
      <c r="F72" s="262">
        <v>9700</v>
      </c>
      <c r="G72" s="262">
        <v>1177.4000000000001</v>
      </c>
    </row>
    <row r="73" spans="3:7" x14ac:dyDescent="0.25">
      <c r="C73" s="256">
        <v>45406</v>
      </c>
      <c r="D73" s="262">
        <v>7660</v>
      </c>
      <c r="E73" s="262">
        <v>17100</v>
      </c>
      <c r="F73" s="262">
        <v>9800</v>
      </c>
      <c r="G73" s="262">
        <v>1205.6099999999999</v>
      </c>
    </row>
    <row r="74" spans="3:7" ht="14.4" thickBot="1" x14ac:dyDescent="0.3">
      <c r="C74" s="258">
        <v>45407</v>
      </c>
      <c r="D74" s="263">
        <v>7850</v>
      </c>
      <c r="E74" s="263">
        <v>17250</v>
      </c>
      <c r="F74" s="263">
        <v>9800</v>
      </c>
      <c r="G74" s="263">
        <v>1204.97</v>
      </c>
    </row>
    <row r="75" spans="3:7" x14ac:dyDescent="0.25">
      <c r="C75" s="159"/>
      <c r="D75" s="255"/>
      <c r="E75" s="255"/>
      <c r="F75" s="255"/>
      <c r="G75" s="255"/>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C1:H75"/>
  <sheetViews>
    <sheetView zoomScale="93" zoomScaleNormal="40" workbookViewId="0"/>
  </sheetViews>
  <sheetFormatPr defaultRowHeight="13.8" x14ac:dyDescent="0.25"/>
  <cols>
    <col min="1" max="2" width="8.88671875" style="21"/>
    <col min="3" max="3" width="10.88671875" style="21" bestFit="1" customWidth="1"/>
    <col min="4" max="4" width="11.21875" style="21" bestFit="1" customWidth="1"/>
    <col min="5" max="5" width="8.88671875" style="21"/>
    <col min="6" max="6" width="9.109375" style="21" bestFit="1" customWidth="1"/>
    <col min="7" max="7" width="15.21875" style="21" bestFit="1" customWidth="1"/>
    <col min="8" max="8" width="11.44140625" style="21" bestFit="1" customWidth="1"/>
    <col min="9" max="16384" width="8.88671875" style="21"/>
  </cols>
  <sheetData>
    <row r="1" spans="3:8" ht="14.4" thickBot="1" x14ac:dyDescent="0.3">
      <c r="C1" s="253" t="s">
        <v>22</v>
      </c>
      <c r="D1" s="253" t="s">
        <v>74</v>
      </c>
      <c r="E1" s="253" t="s">
        <v>17</v>
      </c>
      <c r="F1" s="253" t="s">
        <v>75</v>
      </c>
      <c r="G1" s="253" t="s">
        <v>148</v>
      </c>
      <c r="H1" s="254" t="s">
        <v>153</v>
      </c>
    </row>
    <row r="2" spans="3:8" x14ac:dyDescent="0.25">
      <c r="C2" s="264">
        <v>45299</v>
      </c>
      <c r="D2" s="267"/>
      <c r="E2" s="267"/>
      <c r="F2" s="267"/>
      <c r="G2" s="267"/>
      <c r="H2" s="267"/>
    </row>
    <row r="3" spans="3:8" x14ac:dyDescent="0.25">
      <c r="C3" s="265">
        <v>45300</v>
      </c>
      <c r="D3" s="268">
        <f>'DMDT HIỆU QUẢ'!I4</f>
        <v>-9.0415913200723331E-3</v>
      </c>
      <c r="E3" s="268">
        <f>'DMDT HIỆU QUẢ'!J4</f>
        <v>1.4245014245014245E-2</v>
      </c>
      <c r="F3" s="268">
        <f>'DMDT HIỆU QUẢ'!K4</f>
        <v>-3.3707865168539325E-2</v>
      </c>
      <c r="G3" s="268">
        <f>'DMDT HIỆU QUẢ'!L4</f>
        <v>-1.3790844603040332E-3</v>
      </c>
      <c r="H3" s="270">
        <f>'DMDT HIỆU QUẢ'!M4</f>
        <v>-2.4558222838179298E-2</v>
      </c>
    </row>
    <row r="4" spans="3:8" x14ac:dyDescent="0.25">
      <c r="C4" s="265">
        <v>45301</v>
      </c>
      <c r="D4" s="268">
        <f>'DMDT HIỆU QUẢ'!I5</f>
        <v>-1.824817518248175E-2</v>
      </c>
      <c r="E4" s="268">
        <f>'DMDT HIỆU QUẢ'!J5</f>
        <v>-2.5280898876404494E-2</v>
      </c>
      <c r="F4" s="268">
        <f>'DMDT HIỆU QUẢ'!K5</f>
        <v>-1.1627906976744186E-2</v>
      </c>
      <c r="G4" s="268">
        <f>'DMDT HIỆU QUẢ'!L5</f>
        <v>2.5461983963266086E-3</v>
      </c>
      <c r="H4" s="270">
        <f>'DMDT HIỆU QUẢ'!M5</f>
        <v>-1.8004761770329791E-2</v>
      </c>
    </row>
    <row r="5" spans="3:8" x14ac:dyDescent="0.25">
      <c r="C5" s="265">
        <v>45302</v>
      </c>
      <c r="D5" s="268">
        <f>'DMDT HIỆU QUẢ'!I6</f>
        <v>1.1152416356877323E-2</v>
      </c>
      <c r="E5" s="268">
        <f>'DMDT HIỆU QUẢ'!J6</f>
        <v>2.881844380403458E-3</v>
      </c>
      <c r="F5" s="268">
        <f>'DMDT HIỆU QUẢ'!K6</f>
        <v>3.5294117647058823E-2</v>
      </c>
      <c r="G5" s="268">
        <f>'DMDT HIỆU QUẢ'!L6</f>
        <v>5.8542968817265324E-4</v>
      </c>
      <c r="H5" s="270">
        <f>'DMDT HIỆU QUẢ'!M6</f>
        <v>1.5018627937131636E-2</v>
      </c>
    </row>
    <row r="6" spans="3:8" x14ac:dyDescent="0.25">
      <c r="C6" s="265">
        <v>45303</v>
      </c>
      <c r="D6" s="268">
        <f>'DMDT HIỆU QUẢ'!I7</f>
        <v>-1.2867647058823529E-2</v>
      </c>
      <c r="E6" s="268">
        <f>'DMDT HIỆU QUẢ'!J7</f>
        <v>1.1494252873563218E-2</v>
      </c>
      <c r="F6" s="268">
        <f>'DMDT HIỆU QUẢ'!K7</f>
        <v>0</v>
      </c>
      <c r="G6" s="268">
        <f>'DMDT HIỆU QUẢ'!L7</f>
        <v>-6.4703756603740961E-3</v>
      </c>
      <c r="H6" s="270">
        <f>'DMDT HIỆU QUẢ'!M7</f>
        <v>-5.8749676647303108E-3</v>
      </c>
    </row>
    <row r="7" spans="3:8" x14ac:dyDescent="0.25">
      <c r="C7" s="265">
        <v>45306</v>
      </c>
      <c r="D7" s="268">
        <f>'DMDT HIỆU QUẢ'!I8</f>
        <v>-5.5865921787709499E-3</v>
      </c>
      <c r="E7" s="268">
        <f>'DMDT HIỆU QUẢ'!J8</f>
        <v>5.113636363636364E-2</v>
      </c>
      <c r="F7" s="268">
        <f>'DMDT HIỆU QUẢ'!K8</f>
        <v>-1.1363636363636364E-2</v>
      </c>
      <c r="G7" s="268">
        <f>'DMDT HIỆU QUẢ'!L8</f>
        <v>-5.0229496839019195E-4</v>
      </c>
      <c r="H7" s="270">
        <f>'DMDT HIỆU QUẢ'!M8</f>
        <v>2.8727812062468382E-3</v>
      </c>
    </row>
    <row r="8" spans="3:8" x14ac:dyDescent="0.25">
      <c r="C8" s="265">
        <v>45307</v>
      </c>
      <c r="D8" s="268">
        <f>'DMDT HIỆU QUẢ'!I9</f>
        <v>9.3632958801498131E-3</v>
      </c>
      <c r="E8" s="268">
        <f>'DMDT HIỆU QUẢ'!J9</f>
        <v>-5.4054054054054057E-3</v>
      </c>
      <c r="F8" s="268">
        <f>'DMDT HIỆU QUẢ'!K9</f>
        <v>1.1494252873563218E-2</v>
      </c>
      <c r="G8" s="268">
        <f>'DMDT HIỆU QUẢ'!L9</f>
        <v>7.7981492392472191E-3</v>
      </c>
      <c r="H8" s="270">
        <f>'DMDT HIỆU QUẢ'!M9</f>
        <v>7.2979605276268164E-3</v>
      </c>
    </row>
    <row r="9" spans="3:8" x14ac:dyDescent="0.25">
      <c r="C9" s="265">
        <v>45308</v>
      </c>
      <c r="D9" s="268">
        <f>'DMDT HIỆU QUẢ'!I10</f>
        <v>1.8552875695732839E-3</v>
      </c>
      <c r="E9" s="268">
        <f>'DMDT HIỆU QUẢ'!J10</f>
        <v>-1.6304347826086956E-2</v>
      </c>
      <c r="F9" s="268">
        <f>'DMDT HIỆU QUẢ'!K10</f>
        <v>-1.1363636363636364E-2</v>
      </c>
      <c r="G9" s="268">
        <f>'DMDT HIỆU QUẢ'!L10</f>
        <v>-5.0725634500302483E-4</v>
      </c>
      <c r="H9" s="270">
        <f>'DMDT HIỆU QUẢ'!M10</f>
        <v>-4.1510444632693148E-3</v>
      </c>
    </row>
    <row r="10" spans="3:8" x14ac:dyDescent="0.25">
      <c r="C10" s="265">
        <v>45309</v>
      </c>
      <c r="D10" s="268">
        <f>'DMDT HIỆU QUẢ'!I11</f>
        <v>6.851851851851852E-2</v>
      </c>
      <c r="E10" s="268">
        <f>'DMDT HIỆU QUẢ'!J11</f>
        <v>5.5248618784530384E-3</v>
      </c>
      <c r="F10" s="268">
        <f>'DMDT HIỆU QUẢ'!K11</f>
        <v>0</v>
      </c>
      <c r="G10" s="268">
        <f>'DMDT HIỆU QUẢ'!L11</f>
        <v>5.6170593447050594E-3</v>
      </c>
      <c r="H10" s="270">
        <f>'DMDT HIỆU QUẢ'!M11</f>
        <v>4.272276198554107E-2</v>
      </c>
    </row>
    <row r="11" spans="3:8" x14ac:dyDescent="0.25">
      <c r="C11" s="265">
        <v>45310</v>
      </c>
      <c r="D11" s="268">
        <f>'DMDT HIỆU QUẢ'!I12</f>
        <v>6.9324090121317156E-2</v>
      </c>
      <c r="E11" s="268">
        <f>'DMDT HIỆU QUẢ'!J12</f>
        <v>5.4945054945054944E-2</v>
      </c>
      <c r="F11" s="268">
        <f>'DMDT HIỆU QUẢ'!K12</f>
        <v>0</v>
      </c>
      <c r="G11" s="268">
        <f>'DMDT HIỆU QUẢ'!L12</f>
        <v>1.0641027834328482E-2</v>
      </c>
      <c r="H11" s="270">
        <f>'DMDT HIỆU QUẢ'!M12</f>
        <v>5.1685852498827171E-2</v>
      </c>
    </row>
    <row r="12" spans="3:8" x14ac:dyDescent="0.25">
      <c r="C12" s="265">
        <v>45313</v>
      </c>
      <c r="D12" s="268">
        <f>'DMDT HIỆU QUẢ'!I13</f>
        <v>6.9692058346839544E-2</v>
      </c>
      <c r="E12" s="268">
        <f>'DMDT HIỆU QUẢ'!J13</f>
        <v>3.3854166666666664E-2</v>
      </c>
      <c r="F12" s="268">
        <f>'DMDT HIỆU QUẢ'!K13</f>
        <v>0</v>
      </c>
      <c r="G12" s="268">
        <f>'DMDT HIỆU QUẢ'!L13</f>
        <v>1.1510791366905629E-3</v>
      </c>
      <c r="H12" s="270">
        <f>'DMDT HIỆU QUẢ'!M13</f>
        <v>4.8294663477062259E-2</v>
      </c>
    </row>
    <row r="13" spans="3:8" x14ac:dyDescent="0.25">
      <c r="C13" s="265">
        <v>45314</v>
      </c>
      <c r="D13" s="268">
        <f>'DMDT HIỆU QUẢ'!I14</f>
        <v>6.9696969696969702E-2</v>
      </c>
      <c r="E13" s="268">
        <f>'DMDT HIỆU QUẢ'!J14</f>
        <v>2.5188916876574307E-3</v>
      </c>
      <c r="F13" s="268">
        <f>'DMDT HIỆU QUẢ'!K14</f>
        <v>1.1494252873563218E-2</v>
      </c>
      <c r="G13" s="268">
        <f>'DMDT HIỆU QUẢ'!L14</f>
        <v>-4.5313900207969672E-3</v>
      </c>
      <c r="H13" s="270">
        <f>'DMDT HIỆU QUẢ'!M14</f>
        <v>4.5441760046357242E-2</v>
      </c>
    </row>
    <row r="14" spans="3:8" x14ac:dyDescent="0.25">
      <c r="C14" s="265">
        <v>45315</v>
      </c>
      <c r="D14" s="268">
        <f>'DMDT HIỆU QUẢ'!I15</f>
        <v>4.1076487252124649E-2</v>
      </c>
      <c r="E14" s="268">
        <f>'DMDT HIỆU QUẢ'!J15</f>
        <v>-5.0251256281407036E-3</v>
      </c>
      <c r="F14" s="268">
        <f>'DMDT HIỆU QUẢ'!K15</f>
        <v>1.1363636363636364E-2</v>
      </c>
      <c r="G14" s="268">
        <f>'DMDT HIỆU QUẢ'!L15</f>
        <v>-3.8471337579617602E-3</v>
      </c>
      <c r="H14" s="270">
        <f>'DMDT HIỆU QUẢ'!M15</f>
        <v>2.6670054491420948E-2</v>
      </c>
    </row>
    <row r="15" spans="3:8" x14ac:dyDescent="0.25">
      <c r="C15" s="265">
        <v>45316</v>
      </c>
      <c r="D15" s="268">
        <f>'DMDT HIỆU QUẢ'!I16</f>
        <v>-8.1632653061224497E-3</v>
      </c>
      <c r="E15" s="268">
        <f>'DMDT HIỆU QUẢ'!J16</f>
        <v>-7.575757575757576E-3</v>
      </c>
      <c r="F15" s="268">
        <f>'DMDT HIỆU QUẢ'!K16</f>
        <v>0</v>
      </c>
      <c r="G15" s="268">
        <f>'DMDT HIỆU QUẢ'!L16</f>
        <v>-2.2165954798504107E-3</v>
      </c>
      <c r="H15" s="270">
        <f>'DMDT HIỆU QUẢ'!M16</f>
        <v>-6.2758186910295555E-3</v>
      </c>
    </row>
    <row r="16" spans="3:8" x14ac:dyDescent="0.25">
      <c r="C16" s="265">
        <v>45317</v>
      </c>
      <c r="D16" s="268">
        <f>'DMDT HIỆU QUẢ'!I17</f>
        <v>-9.6021947873799734E-3</v>
      </c>
      <c r="E16" s="268">
        <f>'DMDT HIỆU QUẢ'!J17</f>
        <v>-5.0890585241730284E-3</v>
      </c>
      <c r="F16" s="268">
        <f>'DMDT HIỆU QUẢ'!K17</f>
        <v>0</v>
      </c>
      <c r="G16" s="268">
        <f>'DMDT HIỆU QUẢ'!L17</f>
        <v>4.5284824457224489E-3</v>
      </c>
      <c r="H16" s="270">
        <f>'DMDT HIỆU QUẢ'!M17</f>
        <v>-6.7268458642014617E-3</v>
      </c>
    </row>
    <row r="17" spans="3:8" x14ac:dyDescent="0.25">
      <c r="C17" s="265">
        <v>45320</v>
      </c>
      <c r="D17" s="268">
        <f>'DMDT HIỆU QUẢ'!I18</f>
        <v>-2.4930747922437674E-2</v>
      </c>
      <c r="E17" s="268">
        <f>'DMDT HIỆU QUẢ'!J18</f>
        <v>1.278772378516624E-2</v>
      </c>
      <c r="F17" s="268">
        <f>'DMDT HIỆU QUẢ'!K18</f>
        <v>0</v>
      </c>
      <c r="G17" s="268">
        <f>'DMDT HIỆU QUẢ'!L18</f>
        <v>1.7011576377709568E-5</v>
      </c>
      <c r="H17" s="270">
        <f>'DMDT HIỆU QUẢ'!M18</f>
        <v>-1.3008089668608818E-2</v>
      </c>
    </row>
    <row r="18" spans="3:8" x14ac:dyDescent="0.25">
      <c r="C18" s="265">
        <v>45321</v>
      </c>
      <c r="D18" s="268">
        <f>'DMDT HIỆU QUẢ'!I19</f>
        <v>-3.125E-2</v>
      </c>
      <c r="E18" s="268">
        <f>'DMDT HIỆU QUẢ'!J19</f>
        <v>-2.5252525252525255E-3</v>
      </c>
      <c r="F18" s="268">
        <f>'DMDT HIỆU QUẢ'!K19</f>
        <v>0</v>
      </c>
      <c r="G18" s="268">
        <f>'DMDT HIỆU QUẢ'!L19</f>
        <v>3.3682348238056256E-3</v>
      </c>
      <c r="H18" s="270">
        <f>'DMDT HIỆU QUẢ'!M19</f>
        <v>-1.9485980755985274E-2</v>
      </c>
    </row>
    <row r="19" spans="3:8" x14ac:dyDescent="0.25">
      <c r="C19" s="265">
        <v>45322</v>
      </c>
      <c r="D19" s="268">
        <f>'DMDT HIỆU QUẢ'!I20</f>
        <v>1.4662756598240469E-3</v>
      </c>
      <c r="E19" s="268">
        <f>'DMDT HIỆU QUẢ'!J20</f>
        <v>0</v>
      </c>
      <c r="F19" s="268">
        <f>'DMDT HIỆU QUẢ'!K20</f>
        <v>0</v>
      </c>
      <c r="G19" s="268">
        <f>'DMDT HIỆU QUẢ'!L20</f>
        <v>-1.3003857076251553E-2</v>
      </c>
      <c r="H19" s="270">
        <f>'DMDT HIỆU QUẢ'!M20</f>
        <v>8.9398640983847364E-4</v>
      </c>
    </row>
    <row r="20" spans="3:8" x14ac:dyDescent="0.25">
      <c r="C20" s="265">
        <v>45323</v>
      </c>
      <c r="D20" s="268">
        <f>'DMDT HIỆU QUẢ'!I21</f>
        <v>3.6603221083455345E-2</v>
      </c>
      <c r="E20" s="268">
        <f>'DMDT HIỆU QUẢ'!J21</f>
        <v>-7.5949367088607592E-3</v>
      </c>
      <c r="F20" s="268">
        <f>'DMDT HIỆU QUẢ'!K21</f>
        <v>0</v>
      </c>
      <c r="G20" s="268">
        <f>'DMDT HIỆU QUẢ'!L21</f>
        <v>7.4808255533320477E-3</v>
      </c>
      <c r="H20" s="270">
        <f>'DMDT HIỆU QUẢ'!M21</f>
        <v>2.1014963461712024E-2</v>
      </c>
    </row>
    <row r="21" spans="3:8" x14ac:dyDescent="0.25">
      <c r="C21" s="265">
        <v>45324</v>
      </c>
      <c r="D21" s="268">
        <f>'DMDT HIỆU QUẢ'!I22</f>
        <v>-1.2711864406779662E-2</v>
      </c>
      <c r="E21" s="268">
        <f>'DMDT HIỆU QUẢ'!J22</f>
        <v>-5.1020408163265302E-3</v>
      </c>
      <c r="F21" s="268">
        <f>'DMDT HIỆU QUẢ'!K22</f>
        <v>1.1235955056179775E-2</v>
      </c>
      <c r="G21" s="268">
        <f>'DMDT HIỆU QUẢ'!L22</f>
        <v>-4.0067518030385439E-4</v>
      </c>
      <c r="H21" s="270">
        <f>'DMDT HIỆU QUẢ'!M22</f>
        <v>-6.1657667992300342E-3</v>
      </c>
    </row>
    <row r="22" spans="3:8" x14ac:dyDescent="0.25">
      <c r="C22" s="265">
        <v>45327</v>
      </c>
      <c r="D22" s="268">
        <f>'DMDT HIỆU QUẢ'!I23</f>
        <v>-8.5836909871244635E-3</v>
      </c>
      <c r="E22" s="268">
        <f>'DMDT HIỆU QUẢ'!J23</f>
        <v>-2.5641025641025641E-3</v>
      </c>
      <c r="F22" s="268">
        <f>'DMDT HIỆU QUẢ'!K23</f>
        <v>3.3333333333333333E-2</v>
      </c>
      <c r="G22" s="268">
        <f>'DMDT HIỆU QUẢ'!L23</f>
        <v>1.1521896720822133E-2</v>
      </c>
      <c r="H22" s="270">
        <f>'DMDT HIỆU QUẢ'!M23</f>
        <v>1.6228022198093968E-3</v>
      </c>
    </row>
    <row r="23" spans="3:8" x14ac:dyDescent="0.25">
      <c r="C23" s="265">
        <v>45328</v>
      </c>
      <c r="D23" s="268">
        <f>'DMDT HIỆU QUẢ'!I24</f>
        <v>1.7316017316017316E-2</v>
      </c>
      <c r="E23" s="268">
        <f>'DMDT HIỆU QUẢ'!J24</f>
        <v>2.5706940874035988E-3</v>
      </c>
      <c r="F23" s="268">
        <f>'DMDT HIỆU QUẢ'!K24</f>
        <v>0</v>
      </c>
      <c r="G23" s="268">
        <f>'DMDT HIỆU QUẢ'!L24</f>
        <v>2.0403689526668741E-3</v>
      </c>
      <c r="H23" s="270">
        <f>'DMDT HIỆU QUẢ'!M24</f>
        <v>1.099823908013115E-2</v>
      </c>
    </row>
    <row r="24" spans="3:8" x14ac:dyDescent="0.25">
      <c r="C24" s="265">
        <v>45329</v>
      </c>
      <c r="D24" s="268">
        <f>'DMDT HIỆU QUẢ'!I25</f>
        <v>3.2624113475177303E-2</v>
      </c>
      <c r="E24" s="268">
        <f>'DMDT HIỆU QUẢ'!J25</f>
        <v>1.282051282051282E-2</v>
      </c>
      <c r="F24" s="268">
        <f>'DMDT HIỆU QUẢ'!K25</f>
        <v>0</v>
      </c>
      <c r="G24" s="268">
        <f>'DMDT HIỆU QUẢ'!L25</f>
        <v>8.4561793214862294E-3</v>
      </c>
      <c r="H24" s="270">
        <f>'DMDT HIỆU QUẢ'!M25</f>
        <v>2.2088657229832127E-2</v>
      </c>
    </row>
    <row r="25" spans="3:8" x14ac:dyDescent="0.25">
      <c r="C25" s="265">
        <v>45337</v>
      </c>
      <c r="D25" s="268">
        <f>'DMDT HIỆU QUẢ'!I26</f>
        <v>6.8681318681318687E-2</v>
      </c>
      <c r="E25" s="268">
        <f>'DMDT HIỆU QUẢ'!J26</f>
        <v>2.5316455696202532E-3</v>
      </c>
      <c r="F25" s="268">
        <f>'DMDT HIỆU QUẢ'!K26</f>
        <v>0</v>
      </c>
      <c r="G25" s="268">
        <f>'DMDT HIỆU QUẢ'!L26</f>
        <v>3.3123910123234522E-3</v>
      </c>
      <c r="H25" s="270">
        <f>'DMDT HIỆU QUẢ'!M26</f>
        <v>4.2308904212437971E-2</v>
      </c>
    </row>
    <row r="26" spans="3:8" x14ac:dyDescent="0.25">
      <c r="C26" s="265">
        <v>45338</v>
      </c>
      <c r="D26" s="268">
        <f>'DMDT HIỆU QUẢ'!I27</f>
        <v>2.5706940874035988E-3</v>
      </c>
      <c r="E26" s="268">
        <f>'DMDT HIỆU QUẢ'!J27</f>
        <v>-2.5252525252525255E-3</v>
      </c>
      <c r="F26" s="268">
        <f>'DMDT HIỆU QUẢ'!K27</f>
        <v>1.0752688172043012E-2</v>
      </c>
      <c r="G26" s="268">
        <f>'DMDT HIỆU QUẢ'!L27</f>
        <v>5.987525987526025E-3</v>
      </c>
      <c r="H26" s="270">
        <f>'DMDT HIỆU QUẢ'!M27</f>
        <v>3.4879448349219517E-3</v>
      </c>
    </row>
    <row r="27" spans="3:8" x14ac:dyDescent="0.25">
      <c r="C27" s="265">
        <v>45341</v>
      </c>
      <c r="D27" s="268">
        <f>'DMDT HIỆU QUẢ'!I28</f>
        <v>-2.9487179487179487E-2</v>
      </c>
      <c r="E27" s="268">
        <f>'DMDT HIỆU QUẢ'!J28</f>
        <v>-2.5316455696202532E-3</v>
      </c>
      <c r="F27" s="268">
        <f>'DMDT HIỆU QUẢ'!K28</f>
        <v>0</v>
      </c>
      <c r="G27" s="268">
        <f>'DMDT HIỆU QUẢ'!L28</f>
        <v>1.2622964371331719E-2</v>
      </c>
      <c r="H27" s="270">
        <f>'DMDT HIỆU QUẢ'!M28</f>
        <v>-1.8412287263151243E-2</v>
      </c>
    </row>
    <row r="28" spans="3:8" x14ac:dyDescent="0.25">
      <c r="C28" s="265">
        <v>45342</v>
      </c>
      <c r="D28" s="268">
        <f>'DMDT HIỆU QUẢ'!I29</f>
        <v>6.6050198150594455E-3</v>
      </c>
      <c r="E28" s="268">
        <f>'DMDT HIỆU QUẢ'!J29</f>
        <v>0</v>
      </c>
      <c r="F28" s="268">
        <f>'DMDT HIỆU QUẢ'!K29</f>
        <v>-1.0638297872340425E-2</v>
      </c>
      <c r="G28" s="268">
        <f>'DMDT HIỆU QUẢ'!L29</f>
        <v>4.1552038009093429E-3</v>
      </c>
      <c r="H28" s="270">
        <f>'DMDT HIỆU QUẢ'!M29</f>
        <v>1.6986180373683556E-3</v>
      </c>
    </row>
    <row r="29" spans="3:8" x14ac:dyDescent="0.25">
      <c r="C29" s="265">
        <v>45343</v>
      </c>
      <c r="D29" s="268">
        <f>'DMDT HIỆU QUẢ'!I30</f>
        <v>-5.2493438320209973E-3</v>
      </c>
      <c r="E29" s="268">
        <f>'DMDT HIỆU QUẢ'!J30</f>
        <v>-7.6142131979695434E-3</v>
      </c>
      <c r="F29" s="268">
        <f>'DMDT HIỆU QUẢ'!K30</f>
        <v>-1.0752688172043012E-2</v>
      </c>
      <c r="G29" s="268">
        <f>'DMDT HIỆU QUẢ'!L30</f>
        <v>-1.625936946163749E-5</v>
      </c>
      <c r="H29" s="270">
        <f>'DMDT HIỆU QUẢ'!M30</f>
        <v>-6.859288087265299E-3</v>
      </c>
    </row>
    <row r="30" spans="3:8" x14ac:dyDescent="0.25">
      <c r="C30" s="265">
        <v>45344</v>
      </c>
      <c r="D30" s="268">
        <f>'DMDT HIỆU QUẢ'!I31</f>
        <v>-1.4511873350923483E-2</v>
      </c>
      <c r="E30" s="268">
        <f>'DMDT HIỆU QUẢ'!J31</f>
        <v>2.5575447570332483E-3</v>
      </c>
      <c r="F30" s="268">
        <f>'DMDT HIỆU QUẢ'!K31</f>
        <v>0</v>
      </c>
      <c r="G30" s="268">
        <f>'DMDT HIỆU QUẢ'!L31</f>
        <v>-2.2194400182108049E-3</v>
      </c>
      <c r="H30" s="270">
        <f>'DMDT HIỆU QUẢ'!M31</f>
        <v>-8.409439630830887E-3</v>
      </c>
    </row>
    <row r="31" spans="3:8" x14ac:dyDescent="0.25">
      <c r="C31" s="265">
        <v>45345</v>
      </c>
      <c r="D31" s="268">
        <f>'DMDT HIỆU QUẢ'!I32</f>
        <v>-3.3467202141900937E-2</v>
      </c>
      <c r="E31" s="268">
        <f>'DMDT HIỆU QUẢ'!J32</f>
        <v>-2.5510204081632651E-3</v>
      </c>
      <c r="F31" s="268">
        <f>'DMDT HIỆU QUẢ'!K32</f>
        <v>-1.0869565217391304E-2</v>
      </c>
      <c r="G31" s="268">
        <f>'DMDT HIỆU QUẢ'!L32</f>
        <v>-1.2474435961574456E-2</v>
      </c>
      <c r="H31" s="270">
        <f>'DMDT HIỆU QUẢ'!M32</f>
        <v>-2.3221296123650766E-2</v>
      </c>
    </row>
    <row r="32" spans="3:8" x14ac:dyDescent="0.25">
      <c r="C32" s="265">
        <v>45348</v>
      </c>
      <c r="D32" s="268">
        <f>'DMDT HIỆU QUẢ'!I33</f>
        <v>2.9085872576177285E-2</v>
      </c>
      <c r="E32" s="268">
        <f>'DMDT HIỆU QUẢ'!J33</f>
        <v>-1.0230179028132993E-2</v>
      </c>
      <c r="F32" s="268">
        <f>'DMDT HIỆU QUẢ'!K33</f>
        <v>1.098901098901099E-2</v>
      </c>
      <c r="G32" s="268">
        <f>'DMDT HIỆU QUẢ'!L33</f>
        <v>4.6089108910891005E-2</v>
      </c>
      <c r="H32" s="270">
        <f>'DMDT HIỆU QUẢ'!M33</f>
        <v>1.8385111433023751E-2</v>
      </c>
    </row>
    <row r="33" spans="3:8" x14ac:dyDescent="0.25">
      <c r="C33" s="265">
        <v>45349</v>
      </c>
      <c r="D33" s="268">
        <f>'DMDT HIỆU QUẢ'!I34</f>
        <v>1.7496635262449527E-2</v>
      </c>
      <c r="E33" s="268">
        <f>'DMDT HIỆU QUẢ'!J34</f>
        <v>7.7519379844961239E-3</v>
      </c>
      <c r="F33" s="268">
        <f>'DMDT HIỆU QUẢ'!K34</f>
        <v>1.0869565217391304E-2</v>
      </c>
      <c r="G33" s="268">
        <f>'DMDT HIỆU QUẢ'!L34</f>
        <v>-3.4459640654330784E-2</v>
      </c>
      <c r="H33" s="270">
        <f>'DMDT HIỆU QUẢ'!M34</f>
        <v>1.4375637252792756E-2</v>
      </c>
    </row>
    <row r="34" spans="3:8" x14ac:dyDescent="0.25">
      <c r="C34" s="265">
        <v>45350</v>
      </c>
      <c r="D34" s="268">
        <f>'DMDT HIỆU QUẢ'!I35</f>
        <v>-7.9365079365079361E-3</v>
      </c>
      <c r="E34" s="268">
        <f>'DMDT HIỆU QUẢ'!J35</f>
        <v>5.1282051282051282E-3</v>
      </c>
      <c r="F34" s="268">
        <f>'DMDT HIỆU QUẢ'!K35</f>
        <v>1.0752688172043012E-2</v>
      </c>
      <c r="G34" s="268">
        <f>'DMDT HIỆU QUẢ'!L35</f>
        <v>4.7411715693081807E-2</v>
      </c>
      <c r="H34" s="270">
        <f>'DMDT HIỆU QUẢ'!M35</f>
        <v>-1.6062768635183257E-3</v>
      </c>
    </row>
    <row r="35" spans="3:8" x14ac:dyDescent="0.25">
      <c r="C35" s="265">
        <v>45351</v>
      </c>
      <c r="D35" s="268">
        <f>'DMDT HIỆU QUẢ'!I36</f>
        <v>0</v>
      </c>
      <c r="E35" s="268">
        <f>'DMDT HIỆU QUẢ'!J36</f>
        <v>0</v>
      </c>
      <c r="F35" s="268">
        <f>'DMDT HIỆU QUẢ'!K36</f>
        <v>0</v>
      </c>
      <c r="G35" s="268">
        <f>'DMDT HIỆU QUẢ'!L36</f>
        <v>-3.4900679295903167E-2</v>
      </c>
      <c r="H35" s="270">
        <f>'DMDT HIỆU QUẢ'!M36</f>
        <v>0</v>
      </c>
    </row>
    <row r="36" spans="3:8" x14ac:dyDescent="0.25">
      <c r="C36" s="265">
        <v>45352</v>
      </c>
      <c r="D36" s="268">
        <f>'DMDT HIỆU QUẢ'!I37</f>
        <v>2.4E-2</v>
      </c>
      <c r="E36" s="268">
        <f>'DMDT HIỆU QUẢ'!J37</f>
        <v>0</v>
      </c>
      <c r="F36" s="268">
        <f>'DMDT HIỆU QUẢ'!K37</f>
        <v>0</v>
      </c>
      <c r="G36" s="268">
        <f>'DMDT HIỆU QUẢ'!L37</f>
        <v>3.6873919156982758E-2</v>
      </c>
      <c r="H36" s="270">
        <f>'DMDT HIỆU QUẢ'!M37</f>
        <v>1.4632769556236136E-2</v>
      </c>
    </row>
    <row r="37" spans="3:8" x14ac:dyDescent="0.25">
      <c r="C37" s="265">
        <v>45355</v>
      </c>
      <c r="D37" s="268">
        <f>'DMDT HIỆU QUẢ'!I38</f>
        <v>3.90625E-2</v>
      </c>
      <c r="E37" s="268">
        <f>'DMDT HIỆU QUẢ'!J38</f>
        <v>1.020408163265306E-2</v>
      </c>
      <c r="F37" s="268">
        <f>'DMDT HIỆU QUẢ'!K38</f>
        <v>0</v>
      </c>
      <c r="G37" s="268">
        <f>'DMDT HIỆU QUẢ'!L38</f>
        <v>-2.2243178576717117E-2</v>
      </c>
      <c r="H37" s="270">
        <f>'DMDT HIỆU QUẢ'!M38</f>
        <v>2.5565607484663407E-2</v>
      </c>
    </row>
    <row r="38" spans="3:8" x14ac:dyDescent="0.25">
      <c r="C38" s="265">
        <v>45356</v>
      </c>
      <c r="D38" s="268">
        <f>'DMDT HIỆU QUẢ'!I39</f>
        <v>-3.7593984962406013E-3</v>
      </c>
      <c r="E38" s="268">
        <f>'DMDT HIỆU QUẢ'!J39</f>
        <v>6.8181818181818177E-2</v>
      </c>
      <c r="F38" s="268">
        <f>'DMDT HIỆU QUẢ'!K39</f>
        <v>0</v>
      </c>
      <c r="G38" s="268">
        <f>'DMDT HIỆU QUẢ'!L39</f>
        <v>2.8400621736877851E-2</v>
      </c>
      <c r="H38" s="270">
        <f>'DMDT HIỆU QUẢ'!M39</f>
        <v>9.3960752057778898E-3</v>
      </c>
    </row>
    <row r="39" spans="3:8" x14ac:dyDescent="0.25">
      <c r="C39" s="265">
        <v>45357</v>
      </c>
      <c r="D39" s="268">
        <f>'DMDT HIỆU QUẢ'!I40</f>
        <v>-2.5157232704402517E-2</v>
      </c>
      <c r="E39" s="268">
        <f>'DMDT HIỆU QUẢ'!J40</f>
        <v>2.6004728132387706E-2</v>
      </c>
      <c r="F39" s="268">
        <f>'DMDT HIỆU QUẢ'!K40</f>
        <v>-1.0638297872340425E-2</v>
      </c>
      <c r="G39" s="268">
        <f>'DMDT HIỆU QUẢ'!L40</f>
        <v>-2.9026957478801442E-2</v>
      </c>
      <c r="H39" s="270">
        <f>'DMDT HIỆU QUẢ'!M40</f>
        <v>-1.3208885505758567E-2</v>
      </c>
    </row>
    <row r="40" spans="3:8" x14ac:dyDescent="0.25">
      <c r="C40" s="265">
        <v>45358</v>
      </c>
      <c r="D40" s="268">
        <f>'DMDT HIỆU QUẢ'!I41</f>
        <v>3.2258064516129031E-2</v>
      </c>
      <c r="E40" s="268">
        <f>'DMDT HIỆU QUẢ'!J41</f>
        <v>-6.9124423963133647E-2</v>
      </c>
      <c r="F40" s="268">
        <f>'DMDT HIỆU QUẢ'!K41</f>
        <v>0</v>
      </c>
      <c r="G40" s="268">
        <f>'DMDT HIỆU QUẢ'!L41</f>
        <v>2.503332721336593E-2</v>
      </c>
      <c r="H40" s="270">
        <f>'DMDT HIỆU QUẢ'!M41</f>
        <v>7.8179376337797288E-3</v>
      </c>
    </row>
    <row r="41" spans="3:8" x14ac:dyDescent="0.25">
      <c r="C41" s="265">
        <v>45359</v>
      </c>
      <c r="D41" s="268">
        <f>'DMDT HIỆU QUẢ'!I42</f>
        <v>-0.01</v>
      </c>
      <c r="E41" s="268">
        <f>'DMDT HIỆU QUẢ'!J42</f>
        <v>-2.4752475247524753E-3</v>
      </c>
      <c r="F41" s="268">
        <f>'DMDT HIỆU QUẢ'!K42</f>
        <v>0</v>
      </c>
      <c r="G41" s="268">
        <f>'DMDT HIỆU QUẢ'!L42</f>
        <v>-2.0099837238822783E-2</v>
      </c>
      <c r="H41" s="270">
        <f>'DMDT HIỆU QUẢ'!M42</f>
        <v>-6.5213105253357946E-3</v>
      </c>
    </row>
    <row r="42" spans="3:8" x14ac:dyDescent="0.25">
      <c r="C42" s="265">
        <v>45362</v>
      </c>
      <c r="D42" s="268">
        <f>'DMDT HIỆU QUẢ'!I43</f>
        <v>-5.1767676767676768E-2</v>
      </c>
      <c r="E42" s="268">
        <f>'DMDT HIỆU QUẢ'!J43</f>
        <v>-5.2109181141439205E-2</v>
      </c>
      <c r="F42" s="268">
        <f>'DMDT HIỆU QUẢ'!K43</f>
        <v>0</v>
      </c>
      <c r="G42" s="268">
        <f>'DMDT HIỆU QUẢ'!L43</f>
        <v>2.4875226499667079E-3</v>
      </c>
      <c r="H42" s="270">
        <f>'DMDT HIỆU QUẢ'!M43</f>
        <v>-4.0495585408474165E-2</v>
      </c>
    </row>
    <row r="43" spans="3:8" x14ac:dyDescent="0.25">
      <c r="C43" s="265">
        <v>45363</v>
      </c>
      <c r="D43" s="268">
        <f>'DMDT HIỆU QUẢ'!I44</f>
        <v>1.4647137150466045E-2</v>
      </c>
      <c r="E43" s="268">
        <f>'DMDT HIỆU QUẢ'!J44</f>
        <v>1.0471204188481676E-2</v>
      </c>
      <c r="F43" s="268">
        <f>'DMDT HIỆU QUẢ'!K44</f>
        <v>0</v>
      </c>
      <c r="G43" s="268">
        <f>'DMDT HIỆU QUẢ'!L44</f>
        <v>6.793984509398162E-3</v>
      </c>
      <c r="H43" s="270">
        <f>'DMDT HIỆU QUẢ'!M44</f>
        <v>2.6445120824868055E-3</v>
      </c>
    </row>
    <row r="44" spans="3:8" x14ac:dyDescent="0.25">
      <c r="C44" s="265">
        <v>45364</v>
      </c>
      <c r="D44" s="268">
        <f>'DMDT HIỆU QUẢ'!I45</f>
        <v>3.6745406824146981E-2</v>
      </c>
      <c r="E44" s="268">
        <f>'DMDT HIỆU QUẢ'!J45</f>
        <v>5.1813471502590676E-3</v>
      </c>
      <c r="F44" s="268">
        <f>'DMDT HIỆU QUẢ'!K45</f>
        <v>1.0752688172043012E-2</v>
      </c>
      <c r="G44" s="268">
        <f>'DMDT HIỆU QUẢ'!L45</f>
        <v>-5.7087513189184079E-3</v>
      </c>
      <c r="H44" s="270">
        <f>'DMDT HIỆU QUẢ'!M45</f>
        <v>1.5445622895466554E-2</v>
      </c>
    </row>
    <row r="45" spans="3:8" x14ac:dyDescent="0.25">
      <c r="C45" s="265">
        <v>45365</v>
      </c>
      <c r="D45" s="268">
        <f>'DMDT HIỆU QUẢ'!I46</f>
        <v>2.1518987341772152E-2</v>
      </c>
      <c r="E45" s="268">
        <f>'DMDT HIỆU QUẢ'!J46</f>
        <v>-1.0309278350515464E-2</v>
      </c>
      <c r="F45" s="268">
        <f>'DMDT HIỆU QUẢ'!K46</f>
        <v>3.1914893617021274E-2</v>
      </c>
      <c r="G45" s="268">
        <f>'DMDT HIỆU QUẢ'!L46</f>
        <v>4.5377871754056828E-3</v>
      </c>
      <c r="H45" s="270">
        <f>'DMDT HIỆU QUẢ'!M46</f>
        <v>3.003793298840983E-2</v>
      </c>
    </row>
    <row r="46" spans="3:8" x14ac:dyDescent="0.25">
      <c r="C46" s="265">
        <v>45366</v>
      </c>
      <c r="D46" s="268">
        <f>'DMDT HIỆU QUẢ'!I47</f>
        <v>1.1152416356877323E-2</v>
      </c>
      <c r="E46" s="268">
        <f>'DMDT HIỆU QUẢ'!J47</f>
        <v>1.0416666666666666E-2</v>
      </c>
      <c r="F46" s="268">
        <f>'DMDT HIỆU QUẢ'!K47</f>
        <v>1.0309278350515464E-2</v>
      </c>
      <c r="G46" s="268">
        <f>'DMDT HIỆU QUẢ'!L47</f>
        <v>-1.6642227583053566E-2</v>
      </c>
      <c r="H46" s="270">
        <f>'DMDT HIỆU QUẢ'!M47</f>
        <v>1.0461505275280541E-2</v>
      </c>
    </row>
    <row r="47" spans="3:8" x14ac:dyDescent="0.25">
      <c r="C47" s="265">
        <v>45369</v>
      </c>
      <c r="D47" s="268">
        <f>'DMDT HIỆU QUẢ'!I48</f>
        <v>-2.6960784313725492E-2</v>
      </c>
      <c r="E47" s="268">
        <f>'DMDT HIỆU QUẢ'!J48</f>
        <v>-1.2886597938144329E-2</v>
      </c>
      <c r="F47" s="268">
        <f>'DMDT HIỆU QUẢ'!K48</f>
        <v>-3.0612244897959183E-2</v>
      </c>
      <c r="G47" s="268">
        <f>'DMDT HIỆU QUẢ'!L48</f>
        <v>1.2402292860865057E-2</v>
      </c>
      <c r="H47" s="270">
        <f>'DMDT HIỆU QUẢ'!M48</f>
        <v>-2.9952980801874498E-2</v>
      </c>
    </row>
    <row r="48" spans="3:8" x14ac:dyDescent="0.25">
      <c r="C48" s="265">
        <v>45370</v>
      </c>
      <c r="D48" s="268">
        <f>'DMDT HIỆU QUẢ'!I49</f>
        <v>-1.5113350125944584E-2</v>
      </c>
      <c r="E48" s="268">
        <f>'DMDT HIỆU QUẢ'!J49</f>
        <v>-1.3054830287206266E-2</v>
      </c>
      <c r="F48" s="268">
        <f>'DMDT HIỆU QUẢ'!K49</f>
        <v>0</v>
      </c>
      <c r="G48" s="268">
        <f>'DMDT HIỆU QUẢ'!L49</f>
        <v>-2.1642039245498113E-2</v>
      </c>
      <c r="H48" s="270">
        <f>'DMDT HIỆU QUẢ'!M49</f>
        <v>-2.7286859271091241E-3</v>
      </c>
    </row>
    <row r="49" spans="3:8" x14ac:dyDescent="0.25">
      <c r="C49" s="265">
        <v>45371</v>
      </c>
      <c r="D49" s="268">
        <f>'DMDT HIỆU QUẢ'!I50</f>
        <v>2.4296675191815855E-2</v>
      </c>
      <c r="E49" s="268">
        <f>'DMDT HIỆU QUẢ'!J50</f>
        <v>2.6455026455026454E-3</v>
      </c>
      <c r="F49" s="268">
        <f>'DMDT HIỆU QUẢ'!K50</f>
        <v>1.0526315789473684E-2</v>
      </c>
      <c r="G49" s="268">
        <f>'DMDT HIỆU QUẢ'!L50</f>
        <v>7.697350848651135E-3</v>
      </c>
      <c r="H49" s="270">
        <f>'DMDT HIỆU QUẢ'!M50</f>
        <v>1.3012527357344539E-2</v>
      </c>
    </row>
    <row r="50" spans="3:8" x14ac:dyDescent="0.25">
      <c r="C50" s="265">
        <v>45372</v>
      </c>
      <c r="D50" s="268">
        <f>'DMDT HIỆU QUẢ'!I51</f>
        <v>1.2484394506866416E-2</v>
      </c>
      <c r="E50" s="268">
        <f>'DMDT HIỆU QUẢ'!J51</f>
        <v>1.3192612137203167E-2</v>
      </c>
      <c r="F50" s="268">
        <f>'DMDT HIỆU QUẢ'!K51</f>
        <v>1.0416666666666666E-2</v>
      </c>
      <c r="G50" s="268">
        <f>'DMDT HIỆU QUẢ'!L51</f>
        <v>2.0489959839357422E-2</v>
      </c>
      <c r="H50" s="270">
        <f>'DMDT HIỆU QUẢ'!M51</f>
        <v>1.0789990900646994E-2</v>
      </c>
    </row>
    <row r="51" spans="3:8" x14ac:dyDescent="0.25">
      <c r="C51" s="265">
        <v>45373</v>
      </c>
      <c r="D51" s="268">
        <f>'DMDT HIỆU QUẢ'!I52</f>
        <v>2.5893958076448828E-2</v>
      </c>
      <c r="E51" s="268">
        <f>'DMDT HIỆU QUẢ'!J52</f>
        <v>5.208333333333333E-3</v>
      </c>
      <c r="F51" s="268">
        <f>'DMDT HIỆU QUẢ'!K52</f>
        <v>0</v>
      </c>
      <c r="G51" s="268">
        <f>'DMDT HIỆU QUẢ'!L52</f>
        <v>-4.9192843818624014E-3</v>
      </c>
      <c r="H51" s="270">
        <f>'DMDT HIỆU QUẢ'!M52</f>
        <v>4.6751036938571244E-3</v>
      </c>
    </row>
    <row r="52" spans="3:8" x14ac:dyDescent="0.25">
      <c r="C52" s="265">
        <v>45376</v>
      </c>
      <c r="D52" s="268">
        <f>'DMDT HIỆU QUẢ'!I53</f>
        <v>6.9711538461538464E-2</v>
      </c>
      <c r="E52" s="268">
        <f>'DMDT HIỆU QUẢ'!J53</f>
        <v>-1.0362694300518135E-2</v>
      </c>
      <c r="F52" s="268">
        <f>'DMDT HIỆU QUẢ'!K53</f>
        <v>-1.0309278350515464E-2</v>
      </c>
      <c r="G52" s="268">
        <f>'DMDT HIỆU QUẢ'!L53</f>
        <v>-3.7966873902521488E-4</v>
      </c>
      <c r="H52" s="270">
        <f>'DMDT HIỆU QUẢ'!M53</f>
        <v>4.1383242585177078E-3</v>
      </c>
    </row>
    <row r="53" spans="3:8" x14ac:dyDescent="0.25">
      <c r="C53" s="265">
        <v>45377</v>
      </c>
      <c r="D53" s="268">
        <f>'DMDT HIỆU QUẢ'!I54</f>
        <v>0</v>
      </c>
      <c r="E53" s="268">
        <f>'DMDT HIỆU QUẢ'!J54</f>
        <v>2.0942408376963352E-2</v>
      </c>
      <c r="F53" s="268">
        <f>'DMDT HIỆU QUẢ'!K54</f>
        <v>1.0416666666666666E-2</v>
      </c>
      <c r="G53" s="268">
        <f>'DMDT HIỆU QUẢ'!L54</f>
        <v>-1.5999620187057896E-2</v>
      </c>
      <c r="H53" s="270">
        <f>'DMDT HIỆU QUẢ'!M54</f>
        <v>8.5359577898223536E-3</v>
      </c>
    </row>
    <row r="54" spans="3:8" x14ac:dyDescent="0.25">
      <c r="C54" s="265">
        <v>45378</v>
      </c>
      <c r="D54" s="268">
        <f>'DMDT HIỆU QUẢ'!I55</f>
        <v>-1.3483146067415731E-2</v>
      </c>
      <c r="E54" s="268">
        <f>'DMDT HIỆU QUẢ'!J55</f>
        <v>5.1282051282051282E-3</v>
      </c>
      <c r="F54" s="268">
        <f>'DMDT HIỆU QUẢ'!K55</f>
        <v>1.0309278350515464E-2</v>
      </c>
      <c r="G54" s="268">
        <f>'DMDT HIỆU QUẢ'!L55</f>
        <v>-8.8455723889471283E-4</v>
      </c>
      <c r="H54" s="270">
        <f>'DMDT HIỆU QUẢ'!M55</f>
        <v>6.013602465288214E-3</v>
      </c>
    </row>
    <row r="55" spans="3:8" x14ac:dyDescent="0.25">
      <c r="C55" s="265">
        <v>45379</v>
      </c>
      <c r="D55" s="268">
        <f>'DMDT HIỆU QUẢ'!I56</f>
        <v>2.2779043280182231E-3</v>
      </c>
      <c r="E55" s="268">
        <f>'DMDT HIỆU QUẢ'!J56</f>
        <v>7.6530612244897957E-3</v>
      </c>
      <c r="F55" s="268">
        <f>'DMDT HIỆU QUẢ'!K56</f>
        <v>9.1836734693877556E-2</v>
      </c>
      <c r="G55" s="268">
        <f>'DMDT HIỆU QUẢ'!L56</f>
        <v>1.418154306778479E-2</v>
      </c>
      <c r="H55" s="270">
        <f>'DMDT HIỆU QUẢ'!M56</f>
        <v>7.5667062316066472E-2</v>
      </c>
    </row>
    <row r="56" spans="3:8" x14ac:dyDescent="0.25">
      <c r="C56" s="265">
        <v>45380</v>
      </c>
      <c r="D56" s="268">
        <f>'DMDT HIỆU QUẢ'!I57</f>
        <v>-1.4772727272727272E-2</v>
      </c>
      <c r="E56" s="268">
        <f>'DMDT HIỆU QUẢ'!J57</f>
        <v>-2.5316455696202532E-3</v>
      </c>
      <c r="F56" s="268">
        <f>'DMDT HIỆU QUẢ'!K57</f>
        <v>2.8037383177570093E-2</v>
      </c>
      <c r="G56" s="268">
        <f>'DMDT HIỆU QUẢ'!L57</f>
        <v>1.2967430639324604E-2</v>
      </c>
      <c r="H56" s="270">
        <f>'DMDT HIỆU QUẢ'!M57</f>
        <v>2.0308101122284365E-2</v>
      </c>
    </row>
    <row r="57" spans="3:8" x14ac:dyDescent="0.25">
      <c r="C57" s="265">
        <v>45383</v>
      </c>
      <c r="D57" s="268">
        <f>'DMDT HIỆU QUẢ'!I58</f>
        <v>-4.61361014994233E-3</v>
      </c>
      <c r="E57" s="268">
        <f>'DMDT HIỆU QUẢ'!J58</f>
        <v>-1.2690355329949238E-2</v>
      </c>
      <c r="F57" s="268">
        <f>'DMDT HIỆU QUẢ'!K58</f>
        <v>-5.4545454545454543E-2</v>
      </c>
      <c r="G57" s="268">
        <f>'DMDT HIỆU QUẢ'!L58</f>
        <v>4.2149135864369735E-3</v>
      </c>
      <c r="H57" s="270">
        <f>'DMDT HIỆU QUẢ'!M58</f>
        <v>-4.5530357298237067E-2</v>
      </c>
    </row>
    <row r="58" spans="3:8" x14ac:dyDescent="0.25">
      <c r="C58" s="265">
        <v>45384</v>
      </c>
      <c r="D58" s="268">
        <f>'DMDT HIỆU QUẢ'!I59</f>
        <v>-2.3174971031286211E-3</v>
      </c>
      <c r="E58" s="268">
        <f>'DMDT HIỆU QUẢ'!J59</f>
        <v>-1.7994858611825194E-2</v>
      </c>
      <c r="F58" s="268">
        <f>'DMDT HIỆU QUẢ'!K59</f>
        <v>2.8846153846153848E-2</v>
      </c>
      <c r="G58" s="268">
        <f>'DMDT HIỆU QUẢ'!L59</f>
        <v>-2.184428147916779E-4</v>
      </c>
      <c r="H58" s="270">
        <f>'DMDT HIỆU QUẢ'!M59</f>
        <v>2.3219617368535301E-2</v>
      </c>
    </row>
    <row r="59" spans="3:8" x14ac:dyDescent="0.25">
      <c r="C59" s="265">
        <v>45385</v>
      </c>
      <c r="D59" s="268">
        <f>'DMDT HIỆU QUẢ'!I60</f>
        <v>-3.6004645760743324E-2</v>
      </c>
      <c r="E59" s="268">
        <f>'DMDT HIỆU QUẢ'!J60</f>
        <v>-5.235602094240838E-3</v>
      </c>
      <c r="F59" s="268">
        <f>'DMDT HIỆU QUẢ'!K60</f>
        <v>-2.8037383177570093E-2</v>
      </c>
      <c r="G59" s="268">
        <f>'DMDT HIỆU QUẢ'!L60</f>
        <v>4.3073849803358369E-3</v>
      </c>
      <c r="H59" s="270">
        <f>'DMDT HIỆU QUẢ'!M60</f>
        <v>-2.9475856918145135E-2</v>
      </c>
    </row>
    <row r="60" spans="3:8" x14ac:dyDescent="0.25">
      <c r="C60" s="265">
        <v>45386</v>
      </c>
      <c r="D60" s="268">
        <f>'DMDT HIỆU QUẢ'!I61</f>
        <v>-2.5301204819277109E-2</v>
      </c>
      <c r="E60" s="268">
        <f>'DMDT HIỆU QUẢ'!J61</f>
        <v>5.263157894736842E-3</v>
      </c>
      <c r="F60" s="268">
        <f>'DMDT HIỆU QUẢ'!K61</f>
        <v>1.9230769230769232E-2</v>
      </c>
      <c r="G60" s="268">
        <f>'DMDT HIỆU QUẢ'!L61</f>
        <v>-1.209752610641467E-2</v>
      </c>
      <c r="H60" s="270">
        <f>'DMDT HIỆU QUẢ'!M61</f>
        <v>1.1190608056434258E-2</v>
      </c>
    </row>
    <row r="61" spans="3:8" x14ac:dyDescent="0.25">
      <c r="C61" s="265">
        <v>45387</v>
      </c>
      <c r="D61" s="268">
        <f>'DMDT HIỆU QUẢ'!I62</f>
        <v>-3.9555006180469712E-2</v>
      </c>
      <c r="E61" s="268">
        <f>'DMDT HIỆU QUẢ'!J62</f>
        <v>0</v>
      </c>
      <c r="F61" s="268">
        <f>'DMDT HIỆU QUẢ'!K62</f>
        <v>9.433962264150943E-3</v>
      </c>
      <c r="G61" s="268">
        <f>'DMDT HIỆU QUẢ'!L62</f>
        <v>-2.5325017499430009E-3</v>
      </c>
      <c r="H61" s="270">
        <f>'DMDT HIỆU QUẢ'!M62</f>
        <v>5.890994333115334E-4</v>
      </c>
    </row>
    <row r="62" spans="3:8" x14ac:dyDescent="0.25">
      <c r="C62" s="265">
        <v>45390</v>
      </c>
      <c r="D62" s="268">
        <f>'DMDT HIỆU QUẢ'!I63</f>
        <v>2.5740025740025738E-2</v>
      </c>
      <c r="E62" s="268">
        <f>'DMDT HIỆU QUẢ'!J63</f>
        <v>0</v>
      </c>
      <c r="F62" s="268">
        <f>'DMDT HIỆU QUẢ'!K63</f>
        <v>1.8691588785046728E-2</v>
      </c>
      <c r="G62" s="268">
        <f>'DMDT HIỆU QUẢ'!L63</f>
        <v>-1.0360733293909009E-2</v>
      </c>
      <c r="H62" s="270">
        <f>'DMDT HIỆU QUẢ'!M63</f>
        <v>1.9964170348160948E-2</v>
      </c>
    </row>
    <row r="63" spans="3:8" x14ac:dyDescent="0.25">
      <c r="C63" s="265">
        <v>45391</v>
      </c>
      <c r="D63" s="268">
        <f>'DMDT HIỆU QUẢ'!I64</f>
        <v>-2.509410288582183E-3</v>
      </c>
      <c r="E63" s="268">
        <f>'DMDT HIỆU QUẢ'!J64</f>
        <v>1.832460732984293E-2</v>
      </c>
      <c r="F63" s="268">
        <f>'DMDT HIỆU QUẢ'!K64</f>
        <v>-9.1743119266055051E-3</v>
      </c>
      <c r="G63" s="268">
        <f>'DMDT HIỆU QUẢ'!L64</f>
        <v>-3.7924962752268654E-3</v>
      </c>
      <c r="H63" s="270">
        <f>'DMDT HIỆU QUẢ'!M64</f>
        <v>-7.970976917908738E-3</v>
      </c>
    </row>
    <row r="64" spans="3:8" x14ac:dyDescent="0.25">
      <c r="C64" s="265">
        <v>45392</v>
      </c>
      <c r="D64" s="268">
        <f>'DMDT HIỆU QUẢ'!I65</f>
        <v>-5.0314465408805029E-3</v>
      </c>
      <c r="E64" s="268">
        <f>'DMDT HIỆU QUẢ'!J65</f>
        <v>-5.1413881748071976E-3</v>
      </c>
      <c r="F64" s="268">
        <f>'DMDT HIỆU QUẢ'!K65</f>
        <v>-2.7777777777777776E-2</v>
      </c>
      <c r="G64" s="268">
        <f>'DMDT HIỆU QUẢ'!L65</f>
        <v>6.566161474787089E-3</v>
      </c>
      <c r="H64" s="270">
        <f>'DMDT HIỆU QUẢ'!M65</f>
        <v>-2.3670971978781895E-2</v>
      </c>
    </row>
    <row r="65" spans="3:8" x14ac:dyDescent="0.25">
      <c r="C65" s="265">
        <v>45393</v>
      </c>
      <c r="D65" s="268">
        <f>'DMDT HIỆU QUẢ'!I66</f>
        <v>-7.5853350189633373E-3</v>
      </c>
      <c r="E65" s="268">
        <f>'DMDT HIỆU QUẢ'!J66</f>
        <v>0</v>
      </c>
      <c r="F65" s="268">
        <f>'DMDT HIỆU QUẢ'!K66</f>
        <v>0</v>
      </c>
      <c r="G65" s="268">
        <f>'DMDT HIỆU QUẢ'!L66</f>
        <v>-2.8604118993127064E-4</v>
      </c>
      <c r="H65" s="270">
        <f>'DMDT HIỆU QUẢ'!M66</f>
        <v>-1.3695174627842254E-3</v>
      </c>
    </row>
    <row r="66" spans="3:8" x14ac:dyDescent="0.25">
      <c r="C66" s="265">
        <v>45394</v>
      </c>
      <c r="D66" s="268">
        <f>'DMDT HIỆU QUẢ'!I67</f>
        <v>1.1464968152866241E-2</v>
      </c>
      <c r="E66" s="268">
        <f>'DMDT HIỆU QUẢ'!J67</f>
        <v>0</v>
      </c>
      <c r="F66" s="268">
        <f>'DMDT HIỆU QUẢ'!K67</f>
        <v>0</v>
      </c>
      <c r="G66" s="268">
        <f>'DMDT HIỆU QUẢ'!L67</f>
        <v>1.462406612621194E-2</v>
      </c>
      <c r="H66" s="270">
        <f>'DMDT HIỆU QUẢ'!M67</f>
        <v>2.0699776682719532E-3</v>
      </c>
    </row>
    <row r="67" spans="3:8" x14ac:dyDescent="0.25">
      <c r="C67" s="265">
        <v>45397</v>
      </c>
      <c r="D67" s="268">
        <f>'DMDT HIỆU QUẢ'!I68</f>
        <v>-6.9269521410579349E-2</v>
      </c>
      <c r="E67" s="268">
        <f>'DMDT HIỆU QUẢ'!J68</f>
        <v>-4.909560723514212E-2</v>
      </c>
      <c r="F67" s="268">
        <f>'DMDT HIỆU QUẢ'!K68</f>
        <v>-4.7619047619047616E-2</v>
      </c>
      <c r="G67" s="268">
        <f>'DMDT HIỆU QUẢ'!L68</f>
        <v>-4.6992010026633252E-2</v>
      </c>
      <c r="H67" s="270">
        <f>'DMDT HIỆU QUẢ'!M68</f>
        <v>-5.1527998490819016E-2</v>
      </c>
    </row>
    <row r="68" spans="3:8" x14ac:dyDescent="0.25">
      <c r="C68" s="265">
        <v>45398</v>
      </c>
      <c r="D68" s="268">
        <f>'DMDT HIỆU QUẢ'!I69</f>
        <v>-3.9242219215155617E-2</v>
      </c>
      <c r="E68" s="268">
        <f>'DMDT HIỆU QUẢ'!J69</f>
        <v>-2.4456521739130436E-2</v>
      </c>
      <c r="F68" s="268">
        <f>'DMDT HIỆU QUẢ'!K69</f>
        <v>0</v>
      </c>
      <c r="G68" s="268">
        <f>'DMDT HIỆU QUẢ'!L69</f>
        <v>-7.6441916472808568E-4</v>
      </c>
      <c r="H68" s="270">
        <f>'DMDT HIỆU QUẢ'!M69</f>
        <v>-7.0851062424012968E-3</v>
      </c>
    </row>
    <row r="69" spans="3:8" x14ac:dyDescent="0.25">
      <c r="C69" s="265">
        <v>45399</v>
      </c>
      <c r="D69" s="268">
        <f>'DMDT HIỆU QUẢ'!I70</f>
        <v>-1.4084507042253521E-2</v>
      </c>
      <c r="E69" s="268">
        <f>'DMDT HIỆU QUẢ'!J70</f>
        <v>-8.356545961002786E-3</v>
      </c>
      <c r="F69" s="268">
        <f>'DMDT HIỆU QUẢ'!K70</f>
        <v>-0.02</v>
      </c>
      <c r="G69" s="268">
        <f>'DMDT HIỆU QUẢ'!L70</f>
        <v>-1.8647999473545729E-2</v>
      </c>
      <c r="H69" s="270">
        <f>'DMDT HIỆU QUẢ'!M70</f>
        <v>-1.8931969268811789E-2</v>
      </c>
    </row>
    <row r="70" spans="3:8" x14ac:dyDescent="0.25">
      <c r="C70" s="265">
        <v>45401</v>
      </c>
      <c r="D70" s="268">
        <f>'DMDT HIỆU QUẢ'!I71</f>
        <v>-4.1428571428571426E-2</v>
      </c>
      <c r="E70" s="268">
        <f>'DMDT HIỆU QUẢ'!J71</f>
        <v>3.6516853932584269E-2</v>
      </c>
      <c r="F70" s="268">
        <f>'DMDT HIỆU QUẢ'!K71</f>
        <v>-1.020408163265306E-2</v>
      </c>
      <c r="G70" s="268">
        <f>'DMDT HIỆU QUẢ'!L71</f>
        <v>-1.5222001492024444E-2</v>
      </c>
      <c r="H70" s="270">
        <f>'DMDT HIỆU QUẢ'!M71</f>
        <v>-1.5841602445528409E-2</v>
      </c>
    </row>
    <row r="71" spans="3:8" x14ac:dyDescent="0.25">
      <c r="C71" s="265">
        <v>45404</v>
      </c>
      <c r="D71" s="268">
        <f>'DMDT HIỆU QUẢ'!I72</f>
        <v>6.8554396423248884E-2</v>
      </c>
      <c r="E71" s="268">
        <f>'DMDT HIỆU QUẢ'!J72</f>
        <v>-1.6260162601626018E-2</v>
      </c>
      <c r="F71" s="268">
        <f>'DMDT HIỆU QUẢ'!K72</f>
        <v>1.0309278350515464E-2</v>
      </c>
      <c r="G71" s="268">
        <f>'DMDT HIỆU QUẢ'!L72</f>
        <v>1.3082521172915793E-2</v>
      </c>
      <c r="H71" s="270">
        <f>'DMDT HIỆU QUẢ'!M72</f>
        <v>2.0825320967369991E-2</v>
      </c>
    </row>
    <row r="72" spans="3:8" x14ac:dyDescent="0.25">
      <c r="C72" s="265">
        <v>45405</v>
      </c>
      <c r="D72" s="268">
        <f>'DMDT HIỆU QUẢ'!I73</f>
        <v>4.6025104602510462E-2</v>
      </c>
      <c r="E72" s="268">
        <f>'DMDT HIỆU QUẢ'!J73</f>
        <v>-4.6831955922865015E-2</v>
      </c>
      <c r="F72" s="268">
        <f>'DMDT HIỆU QUẢ'!K73</f>
        <v>-1.020408163265306E-2</v>
      </c>
      <c r="G72" s="268">
        <f>'DMDT HIỆU QUẢ'!L73</f>
        <v>-1.077111794458162E-2</v>
      </c>
      <c r="H72" s="270">
        <f>'DMDT HIỆU QUẢ'!M73</f>
        <v>-5.201158239348351E-5</v>
      </c>
    </row>
    <row r="73" spans="3:8" x14ac:dyDescent="0.25">
      <c r="C73" s="265">
        <v>45406</v>
      </c>
      <c r="D73" s="268">
        <f>'DMDT HIỆU QUẢ'!I74</f>
        <v>2.1333333333333333E-2</v>
      </c>
      <c r="E73" s="268">
        <f>'DMDT HIỆU QUẢ'!J74</f>
        <v>-1.1560693641618497E-2</v>
      </c>
      <c r="F73" s="268">
        <f>'DMDT HIỆU QUẢ'!K74</f>
        <v>1.0309278350515464E-2</v>
      </c>
      <c r="G73" s="268">
        <f>'DMDT HIỆU QUẢ'!L74</f>
        <v>2.3959571938168684E-2</v>
      </c>
      <c r="H73" s="270">
        <f>'DMDT HIỆU QUẢ'!M74</f>
        <v>1.2299650004755972E-2</v>
      </c>
    </row>
    <row r="74" spans="3:8" ht="14.4" thickBot="1" x14ac:dyDescent="0.3">
      <c r="C74" s="266">
        <v>45407</v>
      </c>
      <c r="D74" s="269">
        <f>'DMDT HIỆU QUẢ'!I75</f>
        <v>2.4804177545691905E-2</v>
      </c>
      <c r="E74" s="269">
        <f>'DMDT HIỆU QUẢ'!J75</f>
        <v>8.771929824561403E-3</v>
      </c>
      <c r="F74" s="269">
        <f>'DMDT HIỆU QUẢ'!K75</f>
        <v>0</v>
      </c>
      <c r="G74" s="269">
        <f>'DMDT HIỆU QUẢ'!L75</f>
        <v>-5.3085160209344047E-4</v>
      </c>
      <c r="H74" s="271">
        <f>'DMDT HIỆU QUẢ'!M75</f>
        <v>4.4783459417284868E-3</v>
      </c>
    </row>
    <row r="75" spans="3:8" x14ac:dyDescent="0.25">
      <c r="C75" s="158"/>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C1:H75"/>
  <sheetViews>
    <sheetView zoomScale="147" zoomScaleNormal="184" workbookViewId="0"/>
  </sheetViews>
  <sheetFormatPr defaultRowHeight="13.8" x14ac:dyDescent="0.25"/>
  <cols>
    <col min="1" max="2" width="8.88671875" style="21"/>
    <col min="3" max="3" width="10.5546875" style="21" bestFit="1" customWidth="1"/>
    <col min="4" max="6" width="18.33203125" style="21" bestFit="1" customWidth="1"/>
    <col min="7" max="7" width="16.6640625" style="21" bestFit="1" customWidth="1"/>
    <col min="8" max="16384" width="8.88671875" style="21"/>
  </cols>
  <sheetData>
    <row r="1" spans="3:7" ht="14.4" thickBot="1" x14ac:dyDescent="0.3">
      <c r="C1" s="249" t="s">
        <v>22</v>
      </c>
      <c r="D1" s="249" t="s">
        <v>74</v>
      </c>
      <c r="E1" s="249" t="s">
        <v>17</v>
      </c>
      <c r="F1" s="249" t="s">
        <v>75</v>
      </c>
      <c r="G1" s="249" t="s">
        <v>153</v>
      </c>
    </row>
    <row r="2" spans="3:7" ht="15" thickTop="1" thickBot="1" x14ac:dyDescent="0.3">
      <c r="C2" s="356">
        <v>45299</v>
      </c>
      <c r="D2" s="353">
        <f>'DMDT HIỆU QUẢ'!E3*'DMDT HIỆU QUẢ'!$T$37</f>
        <v>6096987315.0983896</v>
      </c>
      <c r="E2" s="354">
        <f>'DMDT HIỆU QUẢ'!F3*'DMDT HIỆU QUẢ'!$T$38</f>
        <v>1575149960.8509142</v>
      </c>
      <c r="F2" s="355">
        <f>'DMDT HIỆU QUẢ'!G3*'DMDT HIỆU QUẢ'!$T$39</f>
        <v>2188746915.5424948</v>
      </c>
      <c r="G2" s="355">
        <f>SUM(D2:F2)</f>
        <v>9860884191.4917984</v>
      </c>
    </row>
    <row r="3" spans="3:7" ht="15" thickTop="1" thickBot="1" x14ac:dyDescent="0.3">
      <c r="C3" s="356">
        <v>45300</v>
      </c>
      <c r="D3" s="353">
        <f>'DMDT HIỆU QUẢ'!E4*'DMDT HIỆU QUẢ'!$T$37</f>
        <v>6041860847.5116053</v>
      </c>
      <c r="E3" s="354">
        <f>'DMDT HIỆU QUẢ'!F4*'DMDT HIỆU QUẢ'!$T$38</f>
        <v>1597587994.4812691</v>
      </c>
      <c r="F3" s="355">
        <f>'DMDT HIỆU QUẢ'!G4*'DMDT HIỆU QUẢ'!$T$39</f>
        <v>2114968929.6253319</v>
      </c>
      <c r="G3" s="355">
        <f t="shared" ref="G3:G66" si="0">SUM(D3:F3)</f>
        <v>9754417771.618206</v>
      </c>
    </row>
    <row r="4" spans="3:7" ht="15" thickTop="1" thickBot="1" x14ac:dyDescent="0.3">
      <c r="C4" s="356">
        <v>45301</v>
      </c>
      <c r="D4" s="353">
        <f>'DMDT HIỆU QUẢ'!E5*'DMDT HIỆU QUẢ'!$T$37</f>
        <v>5931607912.3380356</v>
      </c>
      <c r="E4" s="354">
        <f>'DMDT HIỆU QUẢ'!F5*'DMDT HIỆU QUẢ'!$T$38</f>
        <v>1557199533.9466305</v>
      </c>
      <c r="F4" s="355">
        <f>'DMDT HIỆU QUẢ'!G5*'DMDT HIỆU QUẢ'!$T$39</f>
        <v>2090376267.6529443</v>
      </c>
      <c r="G4" s="355">
        <f t="shared" si="0"/>
        <v>9579183713.9376106</v>
      </c>
    </row>
    <row r="5" spans="3:7" ht="15" thickTop="1" thickBot="1" x14ac:dyDescent="0.3">
      <c r="C5" s="356">
        <v>45302</v>
      </c>
      <c r="D5" s="353">
        <f>'DMDT HIỆU QUẢ'!E6*'DMDT HIỆU QUẢ'!$T$37</f>
        <v>5997759673.4421768</v>
      </c>
      <c r="E5" s="354">
        <f>'DMDT HIỆU QUẢ'!F6*'DMDT HIỆU QUẢ'!$T$38</f>
        <v>1561687140.6727014</v>
      </c>
      <c r="F5" s="355">
        <f>'DMDT HIỆU QUẢ'!G6*'DMDT HIỆU QUẢ'!$T$39</f>
        <v>2164154253.570107</v>
      </c>
      <c r="G5" s="355">
        <f t="shared" si="0"/>
        <v>9723601067.6849842</v>
      </c>
    </row>
    <row r="6" spans="3:7" ht="15" thickTop="1" thickBot="1" x14ac:dyDescent="0.3">
      <c r="C6" s="356">
        <v>45303</v>
      </c>
      <c r="D6" s="353">
        <f>'DMDT HIỆU QUẢ'!E7*'DMDT HIỆU QUẢ'!$T$37</f>
        <v>5920582618.8206787</v>
      </c>
      <c r="E6" s="354">
        <f>'DMDT HIỆU QUẢ'!F7*'DMDT HIỆU QUẢ'!$T$38</f>
        <v>1579637567.5769854</v>
      </c>
      <c r="F6" s="355">
        <f>'DMDT HIỆU QUẢ'!G7*'DMDT HIỆU QUẢ'!$T$39</f>
        <v>2164154253.570107</v>
      </c>
      <c r="G6" s="355">
        <f t="shared" si="0"/>
        <v>9664374439.9677715</v>
      </c>
    </row>
    <row r="7" spans="3:7" ht="15" thickTop="1" thickBot="1" x14ac:dyDescent="0.3">
      <c r="C7" s="356">
        <v>45306</v>
      </c>
      <c r="D7" s="353">
        <f>'DMDT HIỆU QUẢ'!E8*'DMDT HIỆU QUẢ'!$T$37</f>
        <v>5887506738.2686081</v>
      </c>
      <c r="E7" s="354">
        <f>'DMDT HIỆU QUẢ'!F8*'DMDT HIỆU QUẢ'!$T$38</f>
        <v>1660414488.6462629</v>
      </c>
      <c r="F7" s="355">
        <f>'DMDT HIỆU QUẢ'!G8*'DMDT HIỆU QUẢ'!$T$39</f>
        <v>2139561591.5977194</v>
      </c>
      <c r="G7" s="355">
        <f t="shared" si="0"/>
        <v>9687482818.5125904</v>
      </c>
    </row>
    <row r="8" spans="3:7" ht="15" thickTop="1" thickBot="1" x14ac:dyDescent="0.3">
      <c r="C8" s="356">
        <v>45307</v>
      </c>
      <c r="D8" s="353">
        <f>'DMDT HIỆU QUẢ'!E9*'DMDT HIỆU QUẢ'!$T$37</f>
        <v>5942633205.8553925</v>
      </c>
      <c r="E8" s="354">
        <f>'DMDT HIỆU QUẢ'!F9*'DMDT HIỆU QUẢ'!$T$38</f>
        <v>1651439275.1941209</v>
      </c>
      <c r="F8" s="355">
        <f>'DMDT HIỆU QUẢ'!G9*'DMDT HIỆU QUẢ'!$T$39</f>
        <v>2164154253.570107</v>
      </c>
      <c r="G8" s="355">
        <f t="shared" si="0"/>
        <v>9758226734.6196194</v>
      </c>
    </row>
    <row r="9" spans="3:7" ht="15" thickTop="1" thickBot="1" x14ac:dyDescent="0.3">
      <c r="C9" s="356">
        <v>45308</v>
      </c>
      <c r="D9" s="353">
        <f>'DMDT HIỆU QUẢ'!E10*'DMDT HIỆU QUẢ'!$T$37</f>
        <v>5953658499.3727493</v>
      </c>
      <c r="E9" s="354">
        <f>'DMDT HIỆU QUẢ'!F10*'DMDT HIỆU QUẢ'!$T$38</f>
        <v>1624513634.8376951</v>
      </c>
      <c r="F9" s="355">
        <f>'DMDT HIỆU QUẢ'!G10*'DMDT HIỆU QUẢ'!$T$39</f>
        <v>2139561591.5977194</v>
      </c>
      <c r="G9" s="355">
        <f t="shared" si="0"/>
        <v>9717733725.8081646</v>
      </c>
    </row>
    <row r="10" spans="3:7" ht="15" thickTop="1" thickBot="1" x14ac:dyDescent="0.3">
      <c r="C10" s="356">
        <v>45309</v>
      </c>
      <c r="D10" s="353">
        <f>'DMDT HIỆU QUẢ'!E11*'DMDT HIỆU QUẢ'!$T$37</f>
        <v>6361594359.5149565</v>
      </c>
      <c r="E10" s="354">
        <f>'DMDT HIỆU QUẢ'!F11*'DMDT HIỆU QUẢ'!$T$38</f>
        <v>1633488848.2898371</v>
      </c>
      <c r="F10" s="355">
        <f>'DMDT HIỆU QUẢ'!G11*'DMDT HIỆU QUẢ'!$T$39</f>
        <v>2139561591.5977194</v>
      </c>
      <c r="G10" s="355">
        <f t="shared" si="0"/>
        <v>10134644799.402514</v>
      </c>
    </row>
    <row r="11" spans="3:7" ht="15" thickTop="1" thickBot="1" x14ac:dyDescent="0.3">
      <c r="C11" s="356">
        <v>45310</v>
      </c>
      <c r="D11" s="353">
        <f>'DMDT HIỆU QUẢ'!E12*'DMDT HIỆU QUẢ'!$T$37</f>
        <v>6802606100.2092342</v>
      </c>
      <c r="E11" s="354">
        <f>'DMDT HIỆU QUẢ'!F12*'DMDT HIỆU QUẢ'!$T$38</f>
        <v>1723240982.8112566</v>
      </c>
      <c r="F11" s="355">
        <f>'DMDT HIỆU QUẢ'!G12*'DMDT HIỆU QUẢ'!$T$39</f>
        <v>2139561591.5977194</v>
      </c>
      <c r="G11" s="355">
        <f t="shared" si="0"/>
        <v>10665408674.61821</v>
      </c>
    </row>
    <row r="12" spans="3:7" ht="15" thickTop="1" thickBot="1" x14ac:dyDescent="0.3">
      <c r="C12" s="356">
        <v>45313</v>
      </c>
      <c r="D12" s="353">
        <f>'DMDT HIỆU QUẢ'!E13*'DMDT HIỆU QUẢ'!$T$37</f>
        <v>7276693721.4555826</v>
      </c>
      <c r="E12" s="354">
        <f>'DMDT HIỆU QUẢ'!F13*'DMDT HIỆU QUẢ'!$T$38</f>
        <v>1781579870.2501795</v>
      </c>
      <c r="F12" s="355">
        <f>'DMDT HIỆU QUẢ'!G13*'DMDT HIỆU QUẢ'!$T$39</f>
        <v>2139561591.5977194</v>
      </c>
      <c r="G12" s="355">
        <f t="shared" si="0"/>
        <v>11197835183.303482</v>
      </c>
    </row>
    <row r="13" spans="3:7" ht="15" thickTop="1" thickBot="1" x14ac:dyDescent="0.3">
      <c r="C13" s="356">
        <v>45314</v>
      </c>
      <c r="D13" s="353">
        <f>'DMDT HIỆU QUẢ'!E14*'DMDT HIỆU QUẢ'!$T$37</f>
        <v>7783857223.2540016</v>
      </c>
      <c r="E13" s="354">
        <f>'DMDT HIỆU QUẢ'!F14*'DMDT HIỆU QUẢ'!$T$38</f>
        <v>1786067476.9762504</v>
      </c>
      <c r="F13" s="355">
        <f>'DMDT HIỆU QUẢ'!G14*'DMDT HIỆU QUẢ'!$T$39</f>
        <v>2164154253.570107</v>
      </c>
      <c r="G13" s="355">
        <f t="shared" si="0"/>
        <v>11734078953.800358</v>
      </c>
    </row>
    <row r="14" spans="3:7" ht="15" thickTop="1" thickBot="1" x14ac:dyDescent="0.3">
      <c r="C14" s="356">
        <v>45315</v>
      </c>
      <c r="D14" s="353">
        <f>'DMDT HIỆU QUẢ'!E15*'DMDT HIỆU QUẢ'!$T$37</f>
        <v>8103590735.2573538</v>
      </c>
      <c r="E14" s="354">
        <f>'DMDT HIỆU QUẢ'!F15*'DMDT HIỆU QUẢ'!$T$38</f>
        <v>1777092263.5241084</v>
      </c>
      <c r="F14" s="355">
        <f>'DMDT HIỆU QUẢ'!G15*'DMDT HIỆU QUẢ'!$T$39</f>
        <v>2188746915.5424948</v>
      </c>
      <c r="G14" s="355">
        <f t="shared" si="0"/>
        <v>12069429914.323956</v>
      </c>
    </row>
    <row r="15" spans="3:7" ht="15" thickTop="1" thickBot="1" x14ac:dyDescent="0.3">
      <c r="C15" s="356">
        <v>45316</v>
      </c>
      <c r="D15" s="353">
        <f>'DMDT HIỆU QUẢ'!E16*'DMDT HIỆU QUẢ'!$T$37</f>
        <v>8037438974.1532116</v>
      </c>
      <c r="E15" s="354">
        <f>'DMDT HIỆU QUẢ'!F16*'DMDT HIỆU QUẢ'!$T$38</f>
        <v>1763629443.3458955</v>
      </c>
      <c r="F15" s="355">
        <f>'DMDT HIỆU QUẢ'!G16*'DMDT HIỆU QUẢ'!$T$39</f>
        <v>2188746915.5424948</v>
      </c>
      <c r="G15" s="355">
        <f t="shared" si="0"/>
        <v>11989815333.041603</v>
      </c>
    </row>
    <row r="16" spans="3:7" ht="15" thickTop="1" thickBot="1" x14ac:dyDescent="0.3">
      <c r="C16" s="356">
        <v>45317</v>
      </c>
      <c r="D16" s="353">
        <f>'DMDT HIỆU QUẢ'!E17*'DMDT HIỆU QUẢ'!$T$37</f>
        <v>7960261919.5317135</v>
      </c>
      <c r="E16" s="354">
        <f>'DMDT HIỆU QUẢ'!F17*'DMDT HIỆU QUẢ'!$T$38</f>
        <v>1754654229.8937535</v>
      </c>
      <c r="F16" s="355">
        <f>'DMDT HIỆU QUẢ'!G17*'DMDT HIỆU QUẢ'!$T$39</f>
        <v>2188746915.5424948</v>
      </c>
      <c r="G16" s="355">
        <f t="shared" si="0"/>
        <v>11903663064.96796</v>
      </c>
    </row>
    <row r="17" spans="3:7" ht="15" thickTop="1" thickBot="1" x14ac:dyDescent="0.3">
      <c r="C17" s="356">
        <v>45320</v>
      </c>
      <c r="D17" s="353">
        <f>'DMDT HIỆU QUẢ'!E18*'DMDT HIỆU QUẢ'!$T$37</f>
        <v>7761806636.2192879</v>
      </c>
      <c r="E17" s="354">
        <f>'DMDT HIỆU QUẢ'!F18*'DMDT HIỆU QUẢ'!$T$38</f>
        <v>1777092263.5241084</v>
      </c>
      <c r="F17" s="355">
        <f>'DMDT HIỆU QUẢ'!G18*'DMDT HIỆU QUẢ'!$T$39</f>
        <v>2188746915.5424948</v>
      </c>
      <c r="G17" s="355">
        <f t="shared" si="0"/>
        <v>11727645815.285892</v>
      </c>
    </row>
    <row r="18" spans="3:7" ht="15" thickTop="1" thickBot="1" x14ac:dyDescent="0.3">
      <c r="C18" s="356">
        <v>45321</v>
      </c>
      <c r="D18" s="353">
        <f>'DMDT HIỆU QUẢ'!E19*'DMDT HIỆU QUẢ'!$T$37</f>
        <v>7519250178.8374357</v>
      </c>
      <c r="E18" s="354">
        <f>'DMDT HIỆU QUẢ'!F19*'DMDT HIỆU QUẢ'!$T$38</f>
        <v>1772604656.7980375</v>
      </c>
      <c r="F18" s="355">
        <f>'DMDT HIỆU QUẢ'!G19*'DMDT HIỆU QUẢ'!$T$39</f>
        <v>2188746915.5424948</v>
      </c>
      <c r="G18" s="355">
        <f t="shared" si="0"/>
        <v>11480601751.177967</v>
      </c>
    </row>
    <row r="19" spans="3:7" ht="15" thickTop="1" thickBot="1" x14ac:dyDescent="0.3">
      <c r="C19" s="356">
        <v>45322</v>
      </c>
      <c r="D19" s="353">
        <f>'DMDT HIỆU QUẢ'!E20*'DMDT HIỆU QUẢ'!$T$37</f>
        <v>7530275472.3547926</v>
      </c>
      <c r="E19" s="354">
        <f>'DMDT HIỆU QUẢ'!F20*'DMDT HIỆU QUẢ'!$T$38</f>
        <v>1772604656.7980375</v>
      </c>
      <c r="F19" s="355">
        <f>'DMDT HIỆU QUẢ'!G20*'DMDT HIỆU QUẢ'!$T$39</f>
        <v>2188746915.5424948</v>
      </c>
      <c r="G19" s="355">
        <f t="shared" si="0"/>
        <v>11491627044.695324</v>
      </c>
    </row>
    <row r="20" spans="3:7" ht="15" thickTop="1" thickBot="1" x14ac:dyDescent="0.3">
      <c r="C20" s="356">
        <v>45323</v>
      </c>
      <c r="D20" s="353">
        <f>'DMDT HIỆU QUẢ'!E21*'DMDT HIỆU QUẢ'!$T$37</f>
        <v>7805907810.2887163</v>
      </c>
      <c r="E20" s="354">
        <f>'DMDT HIỆU QUẢ'!F21*'DMDT HIỆU QUẢ'!$T$38</f>
        <v>1759141836.6198246</v>
      </c>
      <c r="F20" s="355">
        <f>'DMDT HIỆU QUẢ'!G21*'DMDT HIỆU QUẢ'!$T$39</f>
        <v>2188746915.5424948</v>
      </c>
      <c r="G20" s="355">
        <f t="shared" si="0"/>
        <v>11753796562.451035</v>
      </c>
    </row>
    <row r="21" spans="3:7" ht="15" thickTop="1" thickBot="1" x14ac:dyDescent="0.3">
      <c r="C21" s="356">
        <v>45324</v>
      </c>
      <c r="D21" s="353">
        <f>'DMDT HIỆU QUẢ'!E22*'DMDT HIỆU QUẢ'!$T$37</f>
        <v>7706680168.6325035</v>
      </c>
      <c r="E21" s="354">
        <f>'DMDT HIỆU QUẢ'!F22*'DMDT HIỆU QUẢ'!$T$38</f>
        <v>1750166623.1676826</v>
      </c>
      <c r="F21" s="355">
        <f>'DMDT HIỆU QUẢ'!G22*'DMDT HIỆU QUẢ'!$T$39</f>
        <v>2213339577.5148821</v>
      </c>
      <c r="G21" s="355">
        <f t="shared" si="0"/>
        <v>11670186369.315067</v>
      </c>
    </row>
    <row r="22" spans="3:7" ht="15" thickTop="1" thickBot="1" x14ac:dyDescent="0.3">
      <c r="C22" s="356">
        <v>45327</v>
      </c>
      <c r="D22" s="353">
        <f>'DMDT HIỆU QUẢ'!E23*'DMDT HIỆU QUẢ'!$T$37</f>
        <v>7640528407.5283613</v>
      </c>
      <c r="E22" s="354">
        <f>'DMDT HIỆU QUẢ'!F23*'DMDT HIỆU QUẢ'!$T$38</f>
        <v>1745679016.4416115</v>
      </c>
      <c r="F22" s="355">
        <f>'DMDT HIỆU QUẢ'!G23*'DMDT HIỆU QUẢ'!$T$39</f>
        <v>2287117563.432045</v>
      </c>
      <c r="G22" s="355">
        <f t="shared" si="0"/>
        <v>11673324987.402018</v>
      </c>
    </row>
    <row r="23" spans="3:7" ht="15" thickTop="1" thickBot="1" x14ac:dyDescent="0.3">
      <c r="C23" s="356">
        <v>45328</v>
      </c>
      <c r="D23" s="353">
        <f>'DMDT HIỆU QUẢ'!E24*'DMDT HIỆU QUẢ'!$T$37</f>
        <v>7772831929.7366447</v>
      </c>
      <c r="E23" s="354">
        <f>'DMDT HIỆU QUẢ'!F24*'DMDT HIỆU QUẢ'!$T$38</f>
        <v>1750166623.1676826</v>
      </c>
      <c r="F23" s="355">
        <f>'DMDT HIỆU QUẢ'!G24*'DMDT HIỆU QUẢ'!$T$39</f>
        <v>2287117563.432045</v>
      </c>
      <c r="G23" s="355">
        <f t="shared" si="0"/>
        <v>11810116116.336372</v>
      </c>
    </row>
    <row r="24" spans="3:7" ht="15" thickTop="1" thickBot="1" x14ac:dyDescent="0.3">
      <c r="C24" s="356">
        <v>45329</v>
      </c>
      <c r="D24" s="353">
        <f>'DMDT HIỆU QUẢ'!E25*'DMDT HIỆU QUẢ'!$T$37</f>
        <v>8026413680.6358547</v>
      </c>
      <c r="E24" s="354">
        <f>'DMDT HIỆU QUẢ'!F25*'DMDT HIỆU QUẢ'!$T$38</f>
        <v>1772604656.7980375</v>
      </c>
      <c r="F24" s="355">
        <f>'DMDT HIỆU QUẢ'!G25*'DMDT HIỆU QUẢ'!$T$39</f>
        <v>2287117563.432045</v>
      </c>
      <c r="G24" s="355">
        <f t="shared" si="0"/>
        <v>12086135900.865936</v>
      </c>
    </row>
    <row r="25" spans="3:7" ht="15" thickTop="1" thickBot="1" x14ac:dyDescent="0.3">
      <c r="C25" s="356">
        <v>45337</v>
      </c>
      <c r="D25" s="353">
        <f>'DMDT HIỆU QUẢ'!E26*'DMDT HIỆU QUẢ'!$T$37</f>
        <v>8577678356.5037022</v>
      </c>
      <c r="E25" s="354">
        <f>'DMDT HIỆU QUẢ'!F26*'DMDT HIỆU QUẢ'!$T$38</f>
        <v>1777092263.5241084</v>
      </c>
      <c r="F25" s="355">
        <f>'DMDT HIỆU QUẢ'!G26*'DMDT HIỆU QUẢ'!$T$39</f>
        <v>2287117563.432045</v>
      </c>
      <c r="G25" s="355">
        <f t="shared" si="0"/>
        <v>12641888183.459856</v>
      </c>
    </row>
    <row r="26" spans="3:7" ht="15" thickTop="1" thickBot="1" x14ac:dyDescent="0.3">
      <c r="C26" s="356">
        <v>45338</v>
      </c>
      <c r="D26" s="353">
        <f>'DMDT HIỆU QUẢ'!E27*'DMDT HIỆU QUẢ'!$T$37</f>
        <v>8599728943.5384159</v>
      </c>
      <c r="E26" s="354">
        <f>'DMDT HIỆU QUẢ'!F27*'DMDT HIỆU QUẢ'!$T$38</f>
        <v>1772604656.7980375</v>
      </c>
      <c r="F26" s="355">
        <f>'DMDT HIỆU QUẢ'!G27*'DMDT HIỆU QUẢ'!$T$39</f>
        <v>2311710225.4044328</v>
      </c>
      <c r="G26" s="355">
        <f t="shared" si="0"/>
        <v>12684043825.740885</v>
      </c>
    </row>
    <row r="27" spans="3:7" ht="15" thickTop="1" thickBot="1" x14ac:dyDescent="0.3">
      <c r="C27" s="356">
        <v>45341</v>
      </c>
      <c r="D27" s="353">
        <f>'DMDT HIỆU QUẢ'!E28*'DMDT HIỆU QUẢ'!$T$37</f>
        <v>8346147192.6392059</v>
      </c>
      <c r="E27" s="354">
        <f>'DMDT HIỆU QUẢ'!F28*'DMDT HIỆU QUẢ'!$T$38</f>
        <v>1768117050.0719664</v>
      </c>
      <c r="F27" s="355">
        <f>'DMDT HIỆU QUẢ'!G28*'DMDT HIỆU QUẢ'!$T$39</f>
        <v>2311710225.4044328</v>
      </c>
      <c r="G27" s="355">
        <f t="shared" si="0"/>
        <v>12425974468.115604</v>
      </c>
    </row>
    <row r="28" spans="3:7" ht="15" thickTop="1" thickBot="1" x14ac:dyDescent="0.3">
      <c r="C28" s="356">
        <v>45342</v>
      </c>
      <c r="D28" s="353">
        <f>'DMDT HIỆU QUẢ'!E29*'DMDT HIỆU QUẢ'!$T$37</f>
        <v>8401273660.2259912</v>
      </c>
      <c r="E28" s="354">
        <f>'DMDT HIỆU QUẢ'!F29*'DMDT HIỆU QUẢ'!$T$38</f>
        <v>1768117050.0719664</v>
      </c>
      <c r="F28" s="355">
        <f>'DMDT HIỆU QUẢ'!G29*'DMDT HIỆU QUẢ'!$T$39</f>
        <v>2287117563.432045</v>
      </c>
      <c r="G28" s="355">
        <f t="shared" si="0"/>
        <v>12456508273.730003</v>
      </c>
    </row>
    <row r="29" spans="3:7" ht="15" thickTop="1" thickBot="1" x14ac:dyDescent="0.3">
      <c r="C29" s="356">
        <v>45343</v>
      </c>
      <c r="D29" s="353">
        <f>'DMDT HIỆU QUẢ'!E30*'DMDT HIỆU QUẢ'!$T$37</f>
        <v>8357172486.1565628</v>
      </c>
      <c r="E29" s="354">
        <f>'DMDT HIỆU QUẢ'!F30*'DMDT HIỆU QUẢ'!$T$38</f>
        <v>1754654229.8937535</v>
      </c>
      <c r="F29" s="355">
        <f>'DMDT HIỆU QUẢ'!G30*'DMDT HIỆU QUẢ'!$T$39</f>
        <v>2262524901.4596572</v>
      </c>
      <c r="G29" s="355">
        <f t="shared" si="0"/>
        <v>12374351617.509974</v>
      </c>
    </row>
    <row r="30" spans="3:7" ht="15" thickTop="1" thickBot="1" x14ac:dyDescent="0.3">
      <c r="C30" s="356">
        <v>45344</v>
      </c>
      <c r="D30" s="353">
        <f>'DMDT HIỆU QUẢ'!E31*'DMDT HIỆU QUẢ'!$T$37</f>
        <v>8235894257.4656363</v>
      </c>
      <c r="E30" s="354">
        <f>'DMDT HIỆU QUẢ'!F31*'DMDT HIỆU QUẢ'!$T$38</f>
        <v>1759141836.6198246</v>
      </c>
      <c r="F30" s="355">
        <f>'DMDT HIỆU QUẢ'!G31*'DMDT HIỆU QUẢ'!$T$39</f>
        <v>2262524901.4596572</v>
      </c>
      <c r="G30" s="355">
        <f t="shared" si="0"/>
        <v>12257560995.545118</v>
      </c>
    </row>
    <row r="31" spans="3:7" ht="15" thickTop="1" thickBot="1" x14ac:dyDescent="0.3">
      <c r="C31" s="356">
        <v>45345</v>
      </c>
      <c r="D31" s="353">
        <f>'DMDT HIỆU QUẢ'!E32*'DMDT HIỆU QUẢ'!$T$37</f>
        <v>7960261919.5317135</v>
      </c>
      <c r="E31" s="354">
        <f>'DMDT HIỆU QUẢ'!F32*'DMDT HIỆU QUẢ'!$T$38</f>
        <v>1754654229.8937535</v>
      </c>
      <c r="F31" s="355">
        <f>'DMDT HIỆU QUẢ'!G32*'DMDT HIỆU QUẢ'!$T$39</f>
        <v>2237932239.4872699</v>
      </c>
      <c r="G31" s="355">
        <f t="shared" si="0"/>
        <v>11952848388.912737</v>
      </c>
    </row>
    <row r="32" spans="3:7" ht="15" thickTop="1" thickBot="1" x14ac:dyDescent="0.3">
      <c r="C32" s="356">
        <v>45348</v>
      </c>
      <c r="D32" s="353">
        <f>'DMDT HIỆU QUẢ'!E33*'DMDT HIỆU QUẢ'!$T$37</f>
        <v>8191793083.3962088</v>
      </c>
      <c r="E32" s="354">
        <f>'DMDT HIỆU QUẢ'!F33*'DMDT HIỆU QUẢ'!$T$38</f>
        <v>1736703802.9894695</v>
      </c>
      <c r="F32" s="355">
        <f>'DMDT HIỆU QUẢ'!G33*'DMDT HIỆU QUẢ'!$T$39</f>
        <v>2262524901.4596572</v>
      </c>
      <c r="G32" s="355">
        <f t="shared" si="0"/>
        <v>12191021787.845335</v>
      </c>
    </row>
    <row r="33" spans="3:8" ht="15" thickTop="1" thickBot="1" x14ac:dyDescent="0.3">
      <c r="C33" s="356">
        <v>45349</v>
      </c>
      <c r="D33" s="353">
        <f>'DMDT HIỆU QUẢ'!E34*'DMDT HIỆU QUẢ'!$T$37</f>
        <v>8335121899.1218491</v>
      </c>
      <c r="E33" s="354">
        <f>'DMDT HIỆU QUẢ'!F34*'DMDT HIỆU QUẢ'!$T$38</f>
        <v>1750166623.1676826</v>
      </c>
      <c r="F33" s="355">
        <f>'DMDT HIỆU QUẢ'!G34*'DMDT HIỆU QUẢ'!$T$39</f>
        <v>2287117563.432045</v>
      </c>
      <c r="G33" s="355">
        <f t="shared" si="0"/>
        <v>12372406085.721577</v>
      </c>
    </row>
    <row r="34" spans="3:8" ht="15" thickTop="1" thickBot="1" x14ac:dyDescent="0.3">
      <c r="C34" s="356">
        <v>45350</v>
      </c>
      <c r="D34" s="353">
        <f>'DMDT HIỆU QUẢ'!E35*'DMDT HIỆU QUẢ'!$T$37</f>
        <v>8268970138.0177078</v>
      </c>
      <c r="E34" s="354">
        <f>'DMDT HIỆU QUẢ'!F35*'DMDT HIỆU QUẢ'!$T$38</f>
        <v>1759141836.6198246</v>
      </c>
      <c r="F34" s="355">
        <f>'DMDT HIỆU QUẢ'!G35*'DMDT HIỆU QUẢ'!$T$39</f>
        <v>2311710225.4044328</v>
      </c>
      <c r="G34" s="355">
        <f t="shared" si="0"/>
        <v>12339822200.041965</v>
      </c>
    </row>
    <row r="35" spans="3:8" ht="15" thickTop="1" thickBot="1" x14ac:dyDescent="0.3">
      <c r="C35" s="356">
        <v>45351</v>
      </c>
      <c r="D35" s="353">
        <f>'DMDT HIỆU QUẢ'!E36*'DMDT HIỆU QUẢ'!$T$37</f>
        <v>8268970138.0177078</v>
      </c>
      <c r="E35" s="354">
        <f>'DMDT HIỆU QUẢ'!F36*'DMDT HIỆU QUẢ'!$T$38</f>
        <v>1759141836.6198246</v>
      </c>
      <c r="F35" s="355">
        <f>'DMDT HIỆU QUẢ'!G36*'DMDT HIỆU QUẢ'!$T$39</f>
        <v>2311710225.4044328</v>
      </c>
      <c r="G35" s="355">
        <f t="shared" si="0"/>
        <v>12339822200.041965</v>
      </c>
    </row>
    <row r="36" spans="3:8" ht="15" thickTop="1" thickBot="1" x14ac:dyDescent="0.3">
      <c r="C36" s="356">
        <v>45352</v>
      </c>
      <c r="D36" s="353">
        <f>'DMDT HIỆU QUẢ'!E37*'DMDT HIỆU QUẢ'!$T$37</f>
        <v>8467425421.3301325</v>
      </c>
      <c r="E36" s="354">
        <f>'DMDT HIỆU QUẢ'!F37*'DMDT HIỆU QUẢ'!$T$38</f>
        <v>1759141836.6198246</v>
      </c>
      <c r="F36" s="355">
        <f>'DMDT HIỆU QUẢ'!G37*'DMDT HIỆU QUẢ'!$T$39</f>
        <v>2311710225.4044328</v>
      </c>
      <c r="G36" s="355">
        <f t="shared" si="0"/>
        <v>12538277483.354389</v>
      </c>
    </row>
    <row r="37" spans="3:8" ht="15" thickTop="1" thickBot="1" x14ac:dyDescent="0.3">
      <c r="C37" s="356">
        <v>45355</v>
      </c>
      <c r="D37" s="353">
        <f>'DMDT HIỆU QUẢ'!E38*'DMDT HIỆU QUẢ'!$T$37</f>
        <v>8798184226.8508415</v>
      </c>
      <c r="E37" s="354">
        <f>'DMDT HIỆU QUẢ'!F38*'DMDT HIỆU QUẢ'!$T$38</f>
        <v>1777092263.5241084</v>
      </c>
      <c r="F37" s="355">
        <f>'DMDT HIỆU QUẢ'!G38*'DMDT HIỆU QUẢ'!$T$39</f>
        <v>2311710225.4044328</v>
      </c>
      <c r="G37" s="355">
        <f t="shared" si="0"/>
        <v>12886986715.779383</v>
      </c>
    </row>
    <row r="38" spans="3:8" ht="15" thickTop="1" thickBot="1" x14ac:dyDescent="0.3">
      <c r="C38" s="356">
        <v>45356</v>
      </c>
      <c r="D38" s="353">
        <f>'DMDT HIỆU QUẢ'!E39*'DMDT HIỆU QUẢ'!$T$37</f>
        <v>8765108346.2987709</v>
      </c>
      <c r="E38" s="354">
        <f>'DMDT HIỆU QUẢ'!F39*'DMDT HIỆU QUẢ'!$T$38</f>
        <v>1898257645.1280251</v>
      </c>
      <c r="F38" s="355">
        <f>'DMDT HIỆU QUẢ'!G39*'DMDT HIỆU QUẢ'!$T$39</f>
        <v>2311710225.4044328</v>
      </c>
      <c r="G38" s="355">
        <f t="shared" si="0"/>
        <v>12975076216.831228</v>
      </c>
    </row>
    <row r="39" spans="3:8" ht="15" thickTop="1" thickBot="1" x14ac:dyDescent="0.3">
      <c r="C39" s="356">
        <v>45357</v>
      </c>
      <c r="D39" s="353">
        <f>'DMDT HIỆU QUẢ'!E40*'DMDT HIỆU QUẢ'!$T$37</f>
        <v>8544602475.9516315</v>
      </c>
      <c r="E39" s="354">
        <f>'DMDT HIỆU QUẢ'!F40*'DMDT HIỆU QUẢ'!$T$38</f>
        <v>1947621319.1148057</v>
      </c>
      <c r="F39" s="355">
        <f>'DMDT HIỆU QUẢ'!G40*'DMDT HIỆU QUẢ'!$T$39</f>
        <v>2287117563.432045</v>
      </c>
      <c r="G39" s="355">
        <f t="shared" si="0"/>
        <v>12779341358.498482</v>
      </c>
      <c r="H39" s="357"/>
    </row>
    <row r="40" spans="3:8" ht="15" thickTop="1" thickBot="1" x14ac:dyDescent="0.3">
      <c r="C40" s="356">
        <v>45358</v>
      </c>
      <c r="D40" s="353">
        <f>'DMDT HIỆU QUẢ'!E41*'DMDT HIỆU QUẢ'!$T$37</f>
        <v>8820234813.8855553</v>
      </c>
      <c r="E40" s="354">
        <f>'DMDT HIỆU QUẢ'!F41*'DMDT HIỆU QUẢ'!$T$38</f>
        <v>1812993117.3326764</v>
      </c>
      <c r="F40" s="355">
        <f>'DMDT HIỆU QUẢ'!G41*'DMDT HIỆU QUẢ'!$T$39</f>
        <v>2287117563.432045</v>
      </c>
      <c r="G40" s="355">
        <f t="shared" si="0"/>
        <v>12920345494.650276</v>
      </c>
      <c r="H40" s="26"/>
    </row>
    <row r="41" spans="3:8" ht="15" thickTop="1" thickBot="1" x14ac:dyDescent="0.3">
      <c r="C41" s="356">
        <v>45359</v>
      </c>
      <c r="D41" s="353">
        <f>'DMDT HIỆU QUẢ'!E42*'DMDT HIỆU QUẢ'!$T$37</f>
        <v>8732032465.7466984</v>
      </c>
      <c r="E41" s="354">
        <f>'DMDT HIỆU QUẢ'!F42*'DMDT HIỆU QUẢ'!$T$38</f>
        <v>1808505510.6066053</v>
      </c>
      <c r="F41" s="355">
        <f>'DMDT HIỆU QUẢ'!G42*'DMDT HIỆU QUẢ'!$T$39</f>
        <v>2287117563.432045</v>
      </c>
      <c r="G41" s="355">
        <f t="shared" si="0"/>
        <v>12827655539.785349</v>
      </c>
    </row>
    <row r="42" spans="3:8" ht="15" thickTop="1" thickBot="1" x14ac:dyDescent="0.3">
      <c r="C42" s="362">
        <v>45362</v>
      </c>
      <c r="D42" s="363">
        <f>'DMDT HIỆU QUẢ'!E43*'DMDT HIỆU QUẢ'!$T$37</f>
        <v>8279995431.5350647</v>
      </c>
      <c r="E42" s="364">
        <f>'DMDT HIỆU QUẢ'!F43*'DMDT HIỆU QUẢ'!$T$38</f>
        <v>1714265769.3591146</v>
      </c>
      <c r="F42" s="365">
        <f>'DMDT HIỆU QUẢ'!G43*'DMDT HIỆU QUẢ'!$T$39</f>
        <v>2287117563.432045</v>
      </c>
      <c r="G42" s="365">
        <f t="shared" si="0"/>
        <v>12281378764.326225</v>
      </c>
    </row>
    <row r="43" spans="3:8" ht="15" thickTop="1" thickBot="1" x14ac:dyDescent="0.3">
      <c r="C43" s="358">
        <v>45363</v>
      </c>
      <c r="D43" s="359">
        <f>'DMDT HIỆU QUẢ'!E44*'DMDT HIỆU QUẢ'!$S$47</f>
        <v>2249857268.4795885</v>
      </c>
      <c r="E43" s="360">
        <f>'DMDT HIỆU QUẢ'!F44*'DMDT HIỆU QUẢ'!$S$48</f>
        <v>0</v>
      </c>
      <c r="F43" s="361">
        <f>'DMDT HIỆU QUẢ'!G44*'DMDT HIỆU QUẢ'!$S$49</f>
        <v>10063999750.378492</v>
      </c>
      <c r="G43" s="361">
        <f t="shared" si="0"/>
        <v>12313857018.858082</v>
      </c>
      <c r="H43" s="357"/>
    </row>
    <row r="44" spans="3:8" ht="15" thickTop="1" thickBot="1" x14ac:dyDescent="0.3">
      <c r="C44" s="356">
        <v>45364</v>
      </c>
      <c r="D44" s="353">
        <f>'DMDT HIỆU QUẢ'!E45*'DMDT HIỆU QUẢ'!$S$47</f>
        <v>2332529189.1061354</v>
      </c>
      <c r="E44" s="354">
        <f>'DMDT HIỆU QUẢ'!F45*'DMDT HIỆU QUẢ'!$S$48</f>
        <v>0</v>
      </c>
      <c r="F44" s="355">
        <f>'DMDT HIỆU QUẢ'!G45*'DMDT HIỆU QUẢ'!$S$49</f>
        <v>10172214801.45783</v>
      </c>
      <c r="G44" s="355">
        <f t="shared" si="0"/>
        <v>12504743990.563965</v>
      </c>
    </row>
    <row r="45" spans="3:8" ht="15" thickTop="1" thickBot="1" x14ac:dyDescent="0.3">
      <c r="C45" s="356">
        <v>45365</v>
      </c>
      <c r="D45" s="353">
        <f>'DMDT HIỆU QUẢ'!E46*'DMDT HIỆU QUẢ'!$S$47</f>
        <v>2382722855.2008243</v>
      </c>
      <c r="E45" s="354">
        <f>'DMDT HIỆU QUẢ'!F46*'DMDT HIỆU QUẢ'!$S$48</f>
        <v>0</v>
      </c>
      <c r="F45" s="355">
        <f>'DMDT HIỆU QUẢ'!G46*'DMDT HIỆU QUẢ'!$S$49</f>
        <v>10496859954.695847</v>
      </c>
      <c r="G45" s="355">
        <f t="shared" si="0"/>
        <v>12879582809.896671</v>
      </c>
      <c r="H45" s="357"/>
    </row>
    <row r="46" spans="3:8" ht="15" thickTop="1" thickBot="1" x14ac:dyDescent="0.3">
      <c r="C46" s="356">
        <v>45366</v>
      </c>
      <c r="D46" s="353">
        <f>'DMDT HIỆU QUẢ'!E47*'DMDT HIỆU QUẢ'!$S$47</f>
        <v>2409295972.5450711</v>
      </c>
      <c r="E46" s="354">
        <f>'DMDT HIỆU QUẢ'!F47*'DMDT HIỆU QUẢ'!$S$48</f>
        <v>0</v>
      </c>
      <c r="F46" s="355">
        <f>'DMDT HIỆU QUẢ'!G47*'DMDT HIỆU QUẢ'!$S$49</f>
        <v>10605075005.775185</v>
      </c>
      <c r="G46" s="355">
        <f t="shared" si="0"/>
        <v>13014370978.320255</v>
      </c>
    </row>
    <row r="47" spans="3:8" ht="15" thickTop="1" thickBot="1" x14ac:dyDescent="0.3">
      <c r="C47" s="356">
        <v>45369</v>
      </c>
      <c r="D47" s="353">
        <f>'DMDT HIỆU QUẢ'!E48*'DMDT HIỆU QUẢ'!$S$47</f>
        <v>2344339463.4813561</v>
      </c>
      <c r="E47" s="354">
        <f>'DMDT HIỆU QUẢ'!F48*'DMDT HIỆU QUẢ'!$S$48</f>
        <v>0</v>
      </c>
      <c r="F47" s="355">
        <f>'DMDT HIỆU QUẢ'!G48*'DMDT HIỆU QUẢ'!$S$49</f>
        <v>10280429852.53717</v>
      </c>
      <c r="G47" s="355">
        <f t="shared" si="0"/>
        <v>12624769316.018526</v>
      </c>
    </row>
    <row r="48" spans="3:8" ht="15" thickTop="1" thickBot="1" x14ac:dyDescent="0.3">
      <c r="C48" s="356">
        <v>45370</v>
      </c>
      <c r="D48" s="353">
        <f>'DMDT HIỆU QUẢ'!E49*'DMDT HIỆU QUẢ'!$S$47</f>
        <v>2308908640.3556933</v>
      </c>
      <c r="E48" s="354">
        <f>'DMDT HIỆU QUẢ'!F49*'DMDT HIỆU QUẢ'!$S$48</f>
        <v>0</v>
      </c>
      <c r="F48" s="355">
        <f>'DMDT HIỆU QUẢ'!G49*'DMDT HIỆU QUẢ'!$S$49</f>
        <v>10280429852.53717</v>
      </c>
      <c r="G48" s="355">
        <f t="shared" si="0"/>
        <v>12589338492.892864</v>
      </c>
    </row>
    <row r="49" spans="3:7" ht="15" thickTop="1" thickBot="1" x14ac:dyDescent="0.3">
      <c r="C49" s="356">
        <v>45371</v>
      </c>
      <c r="D49" s="353">
        <f>'DMDT HIỆU QUẢ'!E50*'DMDT HIỆU QUẢ'!$S$47</f>
        <v>2365007443.6379929</v>
      </c>
      <c r="E49" s="354">
        <f>'DMDT HIỆU QUẢ'!F50*'DMDT HIỆU QUẢ'!$S$48</f>
        <v>0</v>
      </c>
      <c r="F49" s="355">
        <f>'DMDT HIỆU QUẢ'!G50*'DMDT HIỆU QUẢ'!$S$49</f>
        <v>10388644903.616508</v>
      </c>
      <c r="G49" s="355">
        <f t="shared" si="0"/>
        <v>12753652347.254501</v>
      </c>
    </row>
    <row r="50" spans="3:7" ht="15" thickTop="1" thickBot="1" x14ac:dyDescent="0.3">
      <c r="C50" s="356">
        <v>45372</v>
      </c>
      <c r="D50" s="353">
        <f>'DMDT HIỆU QUẢ'!E51*'DMDT HIỆU QUẢ'!$S$47</f>
        <v>2394533129.576045</v>
      </c>
      <c r="E50" s="354">
        <f>'DMDT HIỆU QUẢ'!F51*'DMDT HIỆU QUẢ'!$S$48</f>
        <v>0</v>
      </c>
      <c r="F50" s="355">
        <f>'DMDT HIỆU QUẢ'!G51*'DMDT HIỆU QUẢ'!$S$49</f>
        <v>10496859954.695847</v>
      </c>
      <c r="G50" s="355">
        <f t="shared" si="0"/>
        <v>12891393084.271893</v>
      </c>
    </row>
    <row r="51" spans="3:7" ht="15" thickTop="1" thickBot="1" x14ac:dyDescent="0.3">
      <c r="C51" s="356">
        <v>45373</v>
      </c>
      <c r="D51" s="353">
        <f>'DMDT HIỆU QUẢ'!E52*'DMDT HIỆU QUẢ'!$S$47</f>
        <v>2456537070.0459552</v>
      </c>
      <c r="E51" s="354">
        <f>'DMDT HIỆU QUẢ'!F52*'DMDT HIỆU QUẢ'!$S$48</f>
        <v>0</v>
      </c>
      <c r="F51" s="355">
        <f>'DMDT HIỆU QUẢ'!G52*'DMDT HIỆU QUẢ'!$S$49</f>
        <v>10496859954.695847</v>
      </c>
      <c r="G51" s="355">
        <f t="shared" si="0"/>
        <v>12953397024.741802</v>
      </c>
    </row>
    <row r="52" spans="3:7" ht="15" thickTop="1" thickBot="1" x14ac:dyDescent="0.3">
      <c r="C52" s="356">
        <v>45376</v>
      </c>
      <c r="D52" s="353">
        <f>'DMDT HIỆU QUẢ'!E53*'DMDT HIỆU QUẢ'!$S$47</f>
        <v>2627786048.4866586</v>
      </c>
      <c r="E52" s="354">
        <f>'DMDT HIỆU QUẢ'!F53*'DMDT HIỆU QUẢ'!$S$48</f>
        <v>0</v>
      </c>
      <c r="F52" s="355">
        <f>'DMDT HIỆU QUẢ'!G53*'DMDT HIỆU QUẢ'!$S$49</f>
        <v>10388644903.616508</v>
      </c>
      <c r="G52" s="355">
        <f t="shared" si="0"/>
        <v>13016430952.103167</v>
      </c>
    </row>
    <row r="53" spans="3:7" ht="15" thickTop="1" thickBot="1" x14ac:dyDescent="0.3">
      <c r="C53" s="356">
        <v>45377</v>
      </c>
      <c r="D53" s="353">
        <f>'DMDT HIỆU QUẢ'!E54*'DMDT HIỆU QUẢ'!$S$47</f>
        <v>2627786048.4866586</v>
      </c>
      <c r="E53" s="354">
        <f>'DMDT HIỆU QUẢ'!F54*'DMDT HIỆU QUẢ'!$S$48</f>
        <v>0</v>
      </c>
      <c r="F53" s="355">
        <f>'DMDT HIỆU QUẢ'!G54*'DMDT HIỆU QUẢ'!$S$49</f>
        <v>10496859954.695847</v>
      </c>
      <c r="G53" s="355">
        <f t="shared" si="0"/>
        <v>13124646003.182505</v>
      </c>
    </row>
    <row r="54" spans="3:7" ht="15" thickTop="1" thickBot="1" x14ac:dyDescent="0.3">
      <c r="C54" s="356">
        <v>45378</v>
      </c>
      <c r="D54" s="353">
        <f>'DMDT HIỆU QUẢ'!E55*'DMDT HIỆU QUẢ'!$S$47</f>
        <v>2592355225.3609958</v>
      </c>
      <c r="E54" s="354">
        <f>'DMDT HIỆU QUẢ'!F55*'DMDT HIỆU QUẢ'!$S$48</f>
        <v>0</v>
      </c>
      <c r="F54" s="355">
        <f>'DMDT HIỆU QUẢ'!G55*'DMDT HIỆU QUẢ'!$S$49</f>
        <v>10605075005.775185</v>
      </c>
      <c r="G54" s="355">
        <f t="shared" si="0"/>
        <v>13197430231.136181</v>
      </c>
    </row>
    <row r="55" spans="3:7" ht="15" thickTop="1" thickBot="1" x14ac:dyDescent="0.3">
      <c r="C55" s="356">
        <v>45379</v>
      </c>
      <c r="D55" s="353">
        <f>'DMDT HIỆU QUẢ'!E56*'DMDT HIỆU QUẢ'!$S$47</f>
        <v>2598260362.5486064</v>
      </c>
      <c r="E55" s="354">
        <f>'DMDT HIỆU QUẢ'!F56*'DMDT HIỆU QUẢ'!$S$48</f>
        <v>0</v>
      </c>
      <c r="F55" s="355">
        <f>'DMDT HIỆU QUẢ'!G56*'DMDT HIỆU QUẢ'!$S$49</f>
        <v>11579010465.489233</v>
      </c>
      <c r="G55" s="355">
        <f t="shared" si="0"/>
        <v>14177270828.03784</v>
      </c>
    </row>
    <row r="56" spans="3:7" ht="15" thickTop="1" thickBot="1" x14ac:dyDescent="0.3">
      <c r="C56" s="356">
        <v>45380</v>
      </c>
      <c r="D56" s="353">
        <f>'DMDT HIỆU QUẢ'!E57*'DMDT HIỆU QUẢ'!$S$47</f>
        <v>2559876970.8291383</v>
      </c>
      <c r="E56" s="354">
        <f>'DMDT HIỆU QUẢ'!F57*'DMDT HIỆU QUẢ'!$S$48</f>
        <v>0</v>
      </c>
      <c r="F56" s="355">
        <f>'DMDT HIỆU QUẢ'!G57*'DMDT HIỆU QUẢ'!$S$49</f>
        <v>11903655618.727249</v>
      </c>
      <c r="G56" s="355">
        <f t="shared" si="0"/>
        <v>14463532589.556387</v>
      </c>
    </row>
    <row r="57" spans="3:7" ht="15" thickTop="1" thickBot="1" x14ac:dyDescent="0.3">
      <c r="C57" s="356">
        <v>45383</v>
      </c>
      <c r="D57" s="353">
        <f>'DMDT HIỆU QUẢ'!E58*'DMDT HIỆU QUẢ'!$S$47</f>
        <v>2548066696.4539175</v>
      </c>
      <c r="E57" s="354">
        <f>'DMDT HIỆU QUẢ'!F58*'DMDT HIỆU QUẢ'!$S$48</f>
        <v>0</v>
      </c>
      <c r="F57" s="355">
        <f>'DMDT HIỆU QUẢ'!G58*'DMDT HIỆU QUẢ'!$S$49</f>
        <v>11254365312.251217</v>
      </c>
      <c r="G57" s="355">
        <f t="shared" si="0"/>
        <v>13802432008.705135</v>
      </c>
    </row>
    <row r="58" spans="3:7" ht="15" thickTop="1" thickBot="1" x14ac:dyDescent="0.3">
      <c r="C58" s="356">
        <v>45384</v>
      </c>
      <c r="D58" s="353">
        <f>'DMDT HIỆU QUẢ'!E59*'DMDT HIỆU QUẢ'!$S$47</f>
        <v>2542161559.2663069</v>
      </c>
      <c r="E58" s="354">
        <f>'DMDT HIỆU QUẢ'!F59*'DMDT HIỆU QUẢ'!$S$48</f>
        <v>0</v>
      </c>
      <c r="F58" s="355">
        <f>'DMDT HIỆU QUẢ'!G59*'DMDT HIỆU QUẢ'!$S$49</f>
        <v>11579010465.489233</v>
      </c>
      <c r="G58" s="355">
        <f t="shared" si="0"/>
        <v>14121172024.755539</v>
      </c>
    </row>
    <row r="59" spans="3:7" ht="15" thickTop="1" thickBot="1" x14ac:dyDescent="0.3">
      <c r="C59" s="356">
        <v>45385</v>
      </c>
      <c r="D59" s="353">
        <f>'DMDT HIỆU QUẢ'!E60*'DMDT HIỆU QUẢ'!$S$47</f>
        <v>2450631932.8583446</v>
      </c>
      <c r="E59" s="354">
        <f>'DMDT HIỆU QUẢ'!F60*'DMDT HIỆU QUẢ'!$S$48</f>
        <v>0</v>
      </c>
      <c r="F59" s="355">
        <f>'DMDT HIỆU QUẢ'!G60*'DMDT HIỆU QUẢ'!$S$49</f>
        <v>11254365312.251217</v>
      </c>
      <c r="G59" s="355">
        <f t="shared" si="0"/>
        <v>13704997245.109562</v>
      </c>
    </row>
    <row r="60" spans="3:7" ht="15" thickTop="1" thickBot="1" x14ac:dyDescent="0.3">
      <c r="C60" s="356">
        <v>45386</v>
      </c>
      <c r="D60" s="353">
        <f>'DMDT HIỆU QUẢ'!E61*'DMDT HIỆU QUẢ'!$S$47</f>
        <v>2388627992.3884344</v>
      </c>
      <c r="E60" s="354">
        <f>'DMDT HIỆU QUẢ'!F61*'DMDT HIỆU QUẢ'!$S$48</f>
        <v>0</v>
      </c>
      <c r="F60" s="355">
        <f>'DMDT HIỆU QUẢ'!G61*'DMDT HIỆU QUẢ'!$S$49</f>
        <v>11470795414.409895</v>
      </c>
      <c r="G60" s="355">
        <f t="shared" si="0"/>
        <v>13859423406.798328</v>
      </c>
    </row>
    <row r="61" spans="3:7" ht="15" thickTop="1" thickBot="1" x14ac:dyDescent="0.3">
      <c r="C61" s="356">
        <v>45387</v>
      </c>
      <c r="D61" s="353">
        <f>'DMDT HIỆU QUẢ'!E62*'DMDT HIỆU QUẢ'!$S$47</f>
        <v>2294145797.3866673</v>
      </c>
      <c r="E61" s="354">
        <f>'DMDT HIỆU QUẢ'!F62*'DMDT HIỆU QUẢ'!$S$48</f>
        <v>0</v>
      </c>
      <c r="F61" s="355">
        <f>'DMDT HIỆU QUẢ'!G62*'DMDT HIỆU QUẢ'!$S$49</f>
        <v>11579010465.489233</v>
      </c>
      <c r="G61" s="355">
        <f t="shared" si="0"/>
        <v>13873156262.8759</v>
      </c>
    </row>
    <row r="62" spans="3:7" ht="15" thickTop="1" thickBot="1" x14ac:dyDescent="0.3">
      <c r="C62" s="356">
        <v>45390</v>
      </c>
      <c r="D62" s="353">
        <f>'DMDT HIỆU QUẢ'!E63*'DMDT HIỆU QUẢ'!$S$47</f>
        <v>2353197169.2627716</v>
      </c>
      <c r="E62" s="354">
        <f>'DMDT HIỆU QUẢ'!F63*'DMDT HIỆU QUẢ'!$S$48</f>
        <v>0</v>
      </c>
      <c r="F62" s="355">
        <f>'DMDT HIỆU QUẢ'!G63*'DMDT HIỆU QUẢ'!$S$49</f>
        <v>11795440567.647911</v>
      </c>
      <c r="G62" s="355">
        <f t="shared" si="0"/>
        <v>14148637736.910683</v>
      </c>
    </row>
    <row r="63" spans="3:7" ht="15" thickTop="1" thickBot="1" x14ac:dyDescent="0.3">
      <c r="C63" s="356">
        <v>45391</v>
      </c>
      <c r="D63" s="353">
        <f>'DMDT HIỆU QUẢ'!E64*'DMDT HIỆU QUẢ'!$S$47</f>
        <v>2347292032.0751615</v>
      </c>
      <c r="E63" s="354">
        <f>'DMDT HIỆU QUẢ'!F64*'DMDT HIỆU QUẢ'!$S$48</f>
        <v>0</v>
      </c>
      <c r="F63" s="355">
        <f>'DMDT HIỆU QUẢ'!G64*'DMDT HIỆU QUẢ'!$S$49</f>
        <v>11687225516.568571</v>
      </c>
      <c r="G63" s="355">
        <f t="shared" si="0"/>
        <v>14034517548.643732</v>
      </c>
    </row>
    <row r="64" spans="3:7" ht="15" thickTop="1" thickBot="1" x14ac:dyDescent="0.3">
      <c r="C64" s="356">
        <v>45392</v>
      </c>
      <c r="D64" s="353">
        <f>'DMDT HIỆU QUẢ'!E65*'DMDT HIỆU QUẢ'!$S$47</f>
        <v>2335481757.6999402</v>
      </c>
      <c r="E64" s="354">
        <f>'DMDT HIỆU QUẢ'!F65*'DMDT HIỆU QUẢ'!$S$48</f>
        <v>0</v>
      </c>
      <c r="F64" s="355">
        <f>'DMDT HIỆU QUẢ'!G65*'DMDT HIỆU QUẢ'!$S$49</f>
        <v>11362580363.330555</v>
      </c>
      <c r="G64" s="355">
        <f t="shared" si="0"/>
        <v>13698062121.030495</v>
      </c>
    </row>
    <row r="65" spans="3:7" ht="15" thickTop="1" thickBot="1" x14ac:dyDescent="0.3">
      <c r="C65" s="356">
        <v>45393</v>
      </c>
      <c r="D65" s="353">
        <f>'DMDT HIỆU QUẢ'!E66*'DMDT HIỆU QUẢ'!$S$47</f>
        <v>2317766346.1371088</v>
      </c>
      <c r="E65" s="354">
        <f>'DMDT HIỆU QUẢ'!F66*'DMDT HIỆU QUẢ'!$S$48</f>
        <v>0</v>
      </c>
      <c r="F65" s="355">
        <f>'DMDT HIỆU QUẢ'!G66*'DMDT HIỆU QUẢ'!$S$49</f>
        <v>11362580363.330555</v>
      </c>
      <c r="G65" s="355">
        <f t="shared" si="0"/>
        <v>13680346709.467663</v>
      </c>
    </row>
    <row r="66" spans="3:7" ht="15" thickTop="1" thickBot="1" x14ac:dyDescent="0.3">
      <c r="C66" s="356">
        <v>45394</v>
      </c>
      <c r="D66" s="353">
        <f>'DMDT HIỆU QUẢ'!E67*'DMDT HIỆU QUẢ'!$S$47</f>
        <v>2344339463.4813561</v>
      </c>
      <c r="E66" s="354">
        <f>'DMDT HIỆU QUẢ'!F67*'DMDT HIỆU QUẢ'!$S$48</f>
        <v>0</v>
      </c>
      <c r="F66" s="355">
        <f>'DMDT HIỆU QUẢ'!G67*'DMDT HIỆU QUẢ'!$S$49</f>
        <v>11362580363.330555</v>
      </c>
      <c r="G66" s="355">
        <f t="shared" si="0"/>
        <v>13706919826.811911</v>
      </c>
    </row>
    <row r="67" spans="3:7" ht="15" thickTop="1" thickBot="1" x14ac:dyDescent="0.3">
      <c r="C67" s="356">
        <v>45397</v>
      </c>
      <c r="D67" s="353">
        <f>'DMDT HIỆU QUẢ'!E68*'DMDT HIỆU QUẢ'!$S$47</f>
        <v>2181948190.8220682</v>
      </c>
      <c r="E67" s="354">
        <f>'DMDT HIỆU QUẢ'!F68*'DMDT HIỆU QUẢ'!$S$48</f>
        <v>0</v>
      </c>
      <c r="F67" s="355">
        <f>'DMDT HIỆU QUẢ'!G68*'DMDT HIỆU QUẢ'!$S$49</f>
        <v>10821505107.933863</v>
      </c>
      <c r="G67" s="355">
        <f t="shared" ref="G67:G74" si="1">SUM(D67:F67)</f>
        <v>13003453298.755932</v>
      </c>
    </row>
    <row r="68" spans="3:7" ht="15" thickTop="1" thickBot="1" x14ac:dyDescent="0.3">
      <c r="C68" s="356">
        <v>45398</v>
      </c>
      <c r="D68" s="353">
        <f>'DMDT HIỆU QUẢ'!E69*'DMDT HIỆU QUẢ'!$S$47</f>
        <v>2096323701.6017165</v>
      </c>
      <c r="E68" s="354">
        <f>'DMDT HIỆU QUẢ'!F69*'DMDT HIỆU QUẢ'!$S$48</f>
        <v>0</v>
      </c>
      <c r="F68" s="355">
        <f>'DMDT HIỆU QUẢ'!G69*'DMDT HIỆU QUẢ'!$S$49</f>
        <v>10821505107.933863</v>
      </c>
      <c r="G68" s="355">
        <f t="shared" si="1"/>
        <v>12917828809.53558</v>
      </c>
    </row>
    <row r="69" spans="3:7" ht="15" thickTop="1" thickBot="1" x14ac:dyDescent="0.3">
      <c r="C69" s="356">
        <v>45399</v>
      </c>
      <c r="D69" s="353">
        <f>'DMDT HIỆU QUẢ'!E70*'DMDT HIỆU QUẢ'!$S$47</f>
        <v>2066798015.6636641</v>
      </c>
      <c r="E69" s="354">
        <f>'DMDT HIỆU QUẢ'!F70*'DMDT HIỆU QUẢ'!$S$48</f>
        <v>0</v>
      </c>
      <c r="F69" s="355">
        <f>'DMDT HIỆU QUẢ'!G70*'DMDT HIỆU QUẢ'!$S$49</f>
        <v>10605075005.775185</v>
      </c>
      <c r="G69" s="355">
        <f t="shared" si="1"/>
        <v>12671873021.438848</v>
      </c>
    </row>
    <row r="70" spans="3:7" ht="15" thickTop="1" thickBot="1" x14ac:dyDescent="0.3">
      <c r="C70" s="356">
        <v>45401</v>
      </c>
      <c r="D70" s="353">
        <f>'DMDT HIỆU QUẢ'!E71*'DMDT HIỆU QUẢ'!$S$47</f>
        <v>1981173526.4433124</v>
      </c>
      <c r="E70" s="354">
        <f>'DMDT HIỆU QUẢ'!F71*'DMDT HIỆU QUẢ'!$S$48</f>
        <v>0</v>
      </c>
      <c r="F70" s="355">
        <f>'DMDT HIỆU QUẢ'!G71*'DMDT HIỆU QUẢ'!$S$49</f>
        <v>10496859954.695847</v>
      </c>
      <c r="G70" s="355">
        <f t="shared" si="1"/>
        <v>12478033481.139158</v>
      </c>
    </row>
    <row r="71" spans="3:7" ht="15" thickTop="1" thickBot="1" x14ac:dyDescent="0.3">
      <c r="C71" s="356">
        <v>45404</v>
      </c>
      <c r="D71" s="353">
        <f>'DMDT HIỆU QUẢ'!E72*'DMDT HIỆU QUẢ'!$S$47</f>
        <v>2116991681.758353</v>
      </c>
      <c r="E71" s="354">
        <f>'DMDT HIỆU QUẢ'!F72*'DMDT HIỆU QUẢ'!$S$48</f>
        <v>0</v>
      </c>
      <c r="F71" s="355">
        <f>'DMDT HIỆU QUẢ'!G72*'DMDT HIỆU QUẢ'!$S$49</f>
        <v>10605075005.775185</v>
      </c>
      <c r="G71" s="355">
        <f t="shared" si="1"/>
        <v>12722066687.533537</v>
      </c>
    </row>
    <row r="72" spans="3:7" ht="15" thickTop="1" thickBot="1" x14ac:dyDescent="0.3">
      <c r="C72" s="356">
        <v>45405</v>
      </c>
      <c r="D72" s="353">
        <f>'DMDT HIỆU QUẢ'!E73*'DMDT HIỆU QUẢ'!$S$47</f>
        <v>2214426445.3539257</v>
      </c>
      <c r="E72" s="354">
        <f>'DMDT HIỆU QUẢ'!F73*'DMDT HIỆU QUẢ'!$S$48</f>
        <v>0</v>
      </c>
      <c r="F72" s="355">
        <f>'DMDT HIỆU QUẢ'!G73*'DMDT HIỆU QUẢ'!$S$49</f>
        <v>10496859954.695847</v>
      </c>
      <c r="G72" s="355">
        <f t="shared" si="1"/>
        <v>12711286400.049772</v>
      </c>
    </row>
    <row r="73" spans="3:7" ht="15" thickTop="1" thickBot="1" x14ac:dyDescent="0.3">
      <c r="C73" s="356">
        <v>45406</v>
      </c>
      <c r="D73" s="353">
        <f>'DMDT HIỆU QUẢ'!E74*'DMDT HIỆU QUẢ'!$S$47</f>
        <v>2261667542.8548098</v>
      </c>
      <c r="E73" s="354">
        <f>'DMDT HIỆU QUẢ'!F74*'DMDT HIỆU QUẢ'!$S$48</f>
        <v>0</v>
      </c>
      <c r="F73" s="355">
        <f>'DMDT HIỆU QUẢ'!G74*'DMDT HIỆU QUẢ'!$S$49</f>
        <v>10605075005.775185</v>
      </c>
      <c r="G73" s="355">
        <f t="shared" si="1"/>
        <v>12866742548.629993</v>
      </c>
    </row>
    <row r="74" spans="3:7" ht="15" thickTop="1" thickBot="1" x14ac:dyDescent="0.3">
      <c r="C74" s="356">
        <v>45407</v>
      </c>
      <c r="D74" s="353">
        <f>'DMDT HIỆU QUẢ'!E75*'DMDT HIỆU QUẢ'!$S$47</f>
        <v>2317766346.1371088</v>
      </c>
      <c r="E74" s="354">
        <f>'DMDT HIỆU QUẢ'!F75*'DMDT HIỆU QUẢ'!$S$48</f>
        <v>0</v>
      </c>
      <c r="F74" s="355">
        <f>'DMDT HIỆU QUẢ'!G75*'DMDT HIỆU QUẢ'!$S$49</f>
        <v>10605075005.775185</v>
      </c>
      <c r="G74" s="355">
        <f t="shared" si="1"/>
        <v>12922841351.912292</v>
      </c>
    </row>
    <row r="75" spans="3:7" ht="14.4" thickTop="1" x14ac:dyDescent="0.25"/>
  </sheetData>
  <pageMargins left="0.7" right="0.7" top="0.75" bottom="0.75" header="0.3" footer="0.3"/>
  <ignoredErrors>
    <ignoredError sqref="E2" calculatedColumn="1"/>
  </ignoredErrors>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C1:AF220"/>
  <sheetViews>
    <sheetView zoomScale="98" zoomScaleNormal="112" workbookViewId="0"/>
  </sheetViews>
  <sheetFormatPr defaultRowHeight="13.8" x14ac:dyDescent="0.25"/>
  <cols>
    <col min="1" max="2" width="8.88671875" style="21"/>
    <col min="3" max="3" width="13.6640625" style="21" bestFit="1" customWidth="1"/>
    <col min="4" max="4" width="16.21875" style="21" bestFit="1" customWidth="1"/>
    <col min="5" max="5" width="17" style="21" bestFit="1" customWidth="1"/>
    <col min="6" max="6" width="21.33203125" style="21" bestFit="1" customWidth="1"/>
    <col min="7" max="7" width="10.33203125" style="21" bestFit="1" customWidth="1"/>
    <col min="8" max="8" width="20.77734375" style="21" bestFit="1" customWidth="1"/>
    <col min="9" max="9" width="14.5546875" style="21" bestFit="1" customWidth="1"/>
    <col min="10" max="10" width="19.33203125" style="21" bestFit="1" customWidth="1"/>
    <col min="11" max="11" width="8.88671875" style="21" customWidth="1"/>
    <col min="12" max="13" width="8.88671875" style="21"/>
    <col min="14" max="14" width="9.6640625" style="21" bestFit="1" customWidth="1"/>
    <col min="15" max="26" width="8.88671875" style="21"/>
    <col min="27" max="30" width="8.88671875" style="322"/>
    <col min="31" max="16384" width="8.88671875" style="21"/>
  </cols>
  <sheetData>
    <row r="1" spans="3:32" ht="14.4" thickBot="1" x14ac:dyDescent="0.3">
      <c r="C1" s="272" t="s">
        <v>22</v>
      </c>
      <c r="D1" s="273" t="s">
        <v>150</v>
      </c>
      <c r="E1" s="274" t="s">
        <v>47</v>
      </c>
      <c r="F1" s="274" t="s">
        <v>152</v>
      </c>
      <c r="G1" s="275" t="s">
        <v>48</v>
      </c>
      <c r="H1" s="274" t="s">
        <v>105</v>
      </c>
      <c r="I1" s="274" t="s">
        <v>145</v>
      </c>
      <c r="J1" s="276" t="s">
        <v>151</v>
      </c>
      <c r="K1" s="274" t="s">
        <v>85</v>
      </c>
      <c r="L1" s="161"/>
      <c r="M1" s="161"/>
      <c r="N1" s="26"/>
      <c r="O1" s="162"/>
      <c r="P1" s="163"/>
      <c r="Q1" s="164"/>
      <c r="AA1" s="318"/>
      <c r="AB1" s="318"/>
      <c r="AC1" s="318"/>
      <c r="AD1" s="318"/>
    </row>
    <row r="2" spans="3:32" x14ac:dyDescent="0.25">
      <c r="C2" s="257">
        <f t="array" aca="1" ref="C2" ca="1">INDEX($C$2:$C$1000, CEILING(ROWS(C$2:$D2)/3,1))</f>
        <v>45299</v>
      </c>
      <c r="D2" s="277" t="s">
        <v>74</v>
      </c>
      <c r="E2" s="282">
        <f>HLOOKUP(D2,'GIÁ ĐÓNG CỬA'!$D$1:$F$74,2+INT((ROW()-ROW($C$2))/3),FALSE)</f>
        <v>5530</v>
      </c>
      <c r="F2" s="283">
        <v>1160.19</v>
      </c>
      <c r="G2" s="278"/>
      <c r="H2" s="284"/>
      <c r="I2" s="285"/>
      <c r="J2" s="286">
        <f>HLOOKUP(D2,TTS!$D$1:$F$74,2+INT((ROW()-ROW($C$2))/3),FALSE)</f>
        <v>6096987315.0983896</v>
      </c>
      <c r="K2" s="287">
        <f>'DMDT HIỆU QUẢ'!S3</f>
        <v>0.18054805217705372</v>
      </c>
      <c r="L2" s="26"/>
      <c r="M2" s="26"/>
      <c r="N2" s="26"/>
      <c r="O2" s="162"/>
      <c r="P2" s="163"/>
      <c r="Q2" s="164"/>
      <c r="AA2" s="318"/>
      <c r="AB2" s="318"/>
      <c r="AC2" s="318"/>
      <c r="AD2" s="318"/>
    </row>
    <row r="3" spans="3:32" x14ac:dyDescent="0.25">
      <c r="C3" s="256">
        <f t="array" aca="1" ref="C3" ca="1">INDEX($C$2:$C$1000, CEILING(ROWS(C$2:$D3)/3,1))</f>
        <v>45299</v>
      </c>
      <c r="D3" s="279" t="s">
        <v>17</v>
      </c>
      <c r="E3" s="288">
        <f>HLOOKUP(D3,'GIÁ ĐÓNG CỬA'!$D$1:$F$74,2+INT((ROW()-ROW($C$2))/3),FALSE)</f>
        <v>17550</v>
      </c>
      <c r="F3" s="289">
        <v>1160.19</v>
      </c>
      <c r="G3" s="280"/>
      <c r="H3" s="290"/>
      <c r="I3" s="291"/>
      <c r="J3" s="292">
        <f>HLOOKUP(D3,TTS!$D$1:$F$74,2+INT((ROW()-ROW($C$2))/3),FALSE)</f>
        <v>1575149960.8509142</v>
      </c>
      <c r="K3" s="293">
        <f>'DMDT HIỆU QUẢ'!S4</f>
        <v>0</v>
      </c>
      <c r="L3" s="26"/>
      <c r="M3" s="26"/>
      <c r="N3" s="26"/>
      <c r="O3" s="162"/>
      <c r="P3" s="163"/>
      <c r="Q3" s="164"/>
      <c r="AA3" s="318"/>
      <c r="AB3" s="318"/>
      <c r="AC3" s="318"/>
      <c r="AD3" s="318"/>
    </row>
    <row r="4" spans="3:32" x14ac:dyDescent="0.25">
      <c r="C4" s="256">
        <f t="array" aca="1" ref="C4" ca="1">INDEX($C$2:$C$1000, CEILING(ROWS(C$2:$D4)/3,1))</f>
        <v>45299</v>
      </c>
      <c r="D4" s="279" t="s">
        <v>75</v>
      </c>
      <c r="E4" s="288">
        <f>HLOOKUP(D4,'GIÁ ĐÓNG CỬA'!$D$1:$F$74,2+INT((ROW()-ROW($C$2))/3),FALSE)</f>
        <v>8900</v>
      </c>
      <c r="F4" s="289">
        <v>1160.19</v>
      </c>
      <c r="G4" s="280"/>
      <c r="H4" s="290"/>
      <c r="I4" s="291"/>
      <c r="J4" s="292">
        <f>HLOOKUP(D4,TTS!$D$1:$F$74,2+INT((ROW()-ROW($C$2))/3),FALSE)</f>
        <v>2188746915.5424948</v>
      </c>
      <c r="K4" s="293">
        <f>'DMDT HIỆU QUẢ'!S5</f>
        <v>0.81945194782294606</v>
      </c>
      <c r="L4" s="26"/>
      <c r="M4" s="26"/>
      <c r="N4" s="26"/>
      <c r="O4" s="162"/>
      <c r="P4" s="163"/>
      <c r="Q4" s="164"/>
      <c r="AA4" s="318"/>
      <c r="AB4" s="318"/>
      <c r="AC4" s="318"/>
      <c r="AD4" s="318"/>
    </row>
    <row r="5" spans="3:32" x14ac:dyDescent="0.25">
      <c r="C5" s="256">
        <f t="array" aca="1" ref="C5" ca="1">INDEX($C$2:$C$1000, CEILING(ROWS(C$2:$D5)/3,1))</f>
        <v>45300</v>
      </c>
      <c r="D5" s="279" t="s">
        <v>74</v>
      </c>
      <c r="E5" s="288">
        <f>HLOOKUP(D5,'GIÁ ĐÓNG CỬA'!$D$1:$F$74,2+INT((ROW()-ROW($C$2))/3),FALSE)</f>
        <v>5480</v>
      </c>
      <c r="F5" s="289">
        <v>1158.5899999999999</v>
      </c>
      <c r="G5" s="294">
        <f>HLOOKUP(D5,LSSL!$D$1:$F$74,2+INT((ROW()-ROW($C$2))/3),FALSE)</f>
        <v>-9.0415913200723331E-3</v>
      </c>
      <c r="H5" s="268">
        <f t="shared" ref="H5:H65" si="0">AB5</f>
        <v>-1.3790844603040332E-3</v>
      </c>
      <c r="I5" s="268">
        <f t="shared" ref="I5:I65" si="1">AD5</f>
        <v>-2.4558222838179298E-2</v>
      </c>
      <c r="J5" s="292">
        <f>HLOOKUP(D5,TTS!$D$1:$F$74,2+INT((ROW()-ROW($C$2))/3),FALSE)</f>
        <v>6041860847.5116053</v>
      </c>
      <c r="K5" s="293"/>
      <c r="L5" s="26"/>
      <c r="O5" s="162"/>
      <c r="P5" s="163"/>
      <c r="Q5" s="164"/>
      <c r="AA5" s="320">
        <f>'DMDT HIỆU QUẢ'!L4</f>
        <v>-1.3790844603040332E-3</v>
      </c>
      <c r="AB5" s="321">
        <f>INDEX($AA$5:$AA$76, CEILING(ROWS($AB$5:AB5)/3,1))</f>
        <v>-1.3790844603040332E-3</v>
      </c>
      <c r="AC5" s="320">
        <f>'DMDT HIỆU QUẢ'!M4</f>
        <v>-2.4558222838179298E-2</v>
      </c>
      <c r="AD5" s="321">
        <f>INDEX($AC$5:$AC$76, CEILING(ROWS($AD$5:AD5)/3,1))</f>
        <v>-2.4558222838179298E-2</v>
      </c>
      <c r="AE5" s="165"/>
      <c r="AF5" s="164"/>
    </row>
    <row r="6" spans="3:32" x14ac:dyDescent="0.25">
      <c r="C6" s="256">
        <f t="array" aca="1" ref="C6" ca="1">INDEX($C$2:$C$1000, CEILING(ROWS(C$2:$D6)/3,1))</f>
        <v>45300</v>
      </c>
      <c r="D6" s="279" t="s">
        <v>17</v>
      </c>
      <c r="E6" s="288">
        <f>HLOOKUP(D6,'GIÁ ĐÓNG CỬA'!$D$1:$F$74,2+INT((ROW()-ROW($C$2))/3),FALSE)</f>
        <v>17800</v>
      </c>
      <c r="F6" s="289">
        <v>1158.5899999999999</v>
      </c>
      <c r="G6" s="294">
        <f>HLOOKUP(D6,LSSL!$D$1:$F$74,2+INT((ROW()-ROW($C$2))/3),FALSE)</f>
        <v>1.4245014245014245E-2</v>
      </c>
      <c r="H6" s="268">
        <f t="shared" si="0"/>
        <v>-1.3790844603040332E-3</v>
      </c>
      <c r="I6" s="268">
        <f t="shared" si="1"/>
        <v>-2.4558222838179298E-2</v>
      </c>
      <c r="J6" s="292">
        <f>HLOOKUP(D6,TTS!$D$1:$F$74,2+INT((ROW()-ROW($C$2))/3),FALSE)</f>
        <v>1597587994.4812691</v>
      </c>
      <c r="K6" s="293"/>
      <c r="L6" s="26"/>
      <c r="O6" s="162"/>
      <c r="P6" s="163"/>
      <c r="Q6" s="164"/>
      <c r="AA6" s="320">
        <f>'DMDT HIỆU QUẢ'!L5</f>
        <v>2.5461983963266086E-3</v>
      </c>
      <c r="AB6" s="321">
        <f>INDEX($AA$5:$AA$76, CEILING(ROWS($AB$5:AB6)/3,1))</f>
        <v>-1.3790844603040332E-3</v>
      </c>
      <c r="AC6" s="320">
        <f>'DMDT HIỆU QUẢ'!M5</f>
        <v>-1.8004761770329791E-2</v>
      </c>
      <c r="AD6" s="321">
        <f>INDEX($AC$5:$AC$76, CEILING(ROWS($AD$5:AD6)/3,1))</f>
        <v>-2.4558222838179298E-2</v>
      </c>
      <c r="AE6" s="165"/>
      <c r="AF6" s="164"/>
    </row>
    <row r="7" spans="3:32" x14ac:dyDescent="0.25">
      <c r="C7" s="256">
        <f t="array" aca="1" ref="C7" ca="1">INDEX($C$2:$C$1000, CEILING(ROWS(C$2:$D7)/3,1))</f>
        <v>45300</v>
      </c>
      <c r="D7" s="279" t="s">
        <v>75</v>
      </c>
      <c r="E7" s="288">
        <f>HLOOKUP(D7,'GIÁ ĐÓNG CỬA'!$D$1:$F$74,2+INT((ROW()-ROW($C$2))/3),FALSE)</f>
        <v>8600</v>
      </c>
      <c r="F7" s="289">
        <v>1158.5899999999999</v>
      </c>
      <c r="G7" s="294">
        <f>HLOOKUP(D7,LSSL!$D$1:$F$74,2+INT((ROW()-ROW($C$2))/3),FALSE)</f>
        <v>-3.3707865168539325E-2</v>
      </c>
      <c r="H7" s="268">
        <f t="shared" si="0"/>
        <v>-1.3790844603040332E-3</v>
      </c>
      <c r="I7" s="268">
        <f t="shared" si="1"/>
        <v>-2.4558222838179298E-2</v>
      </c>
      <c r="J7" s="292">
        <f>HLOOKUP(D7,TTS!$D$1:$F$74,2+INT((ROW()-ROW($C$2))/3),FALSE)</f>
        <v>2114968929.6253319</v>
      </c>
      <c r="K7" s="293"/>
      <c r="L7" s="26"/>
      <c r="O7" s="162"/>
      <c r="P7" s="163"/>
      <c r="Q7" s="164"/>
      <c r="AA7" s="320">
        <f>'DMDT HIỆU QUẢ'!L6</f>
        <v>5.8542968817265324E-4</v>
      </c>
      <c r="AB7" s="321">
        <f>INDEX($AA$5:$AA$76, CEILING(ROWS($AB$5:AB7)/3,1))</f>
        <v>-1.3790844603040332E-3</v>
      </c>
      <c r="AC7" s="320">
        <f>'DMDT HIỆU QUẢ'!M6</f>
        <v>1.5018627937131636E-2</v>
      </c>
      <c r="AD7" s="321">
        <f>INDEX($AC$5:$AC$76, CEILING(ROWS($AD$5:AD7)/3,1))</f>
        <v>-2.4558222838179298E-2</v>
      </c>
      <c r="AE7" s="165"/>
      <c r="AF7" s="164"/>
    </row>
    <row r="8" spans="3:32" x14ac:dyDescent="0.25">
      <c r="C8" s="256">
        <f t="array" aca="1" ref="C8" ca="1">INDEX($C$2:$C$1000, CEILING(ROWS(C$2:$D8)/3,1))</f>
        <v>45301</v>
      </c>
      <c r="D8" s="279" t="s">
        <v>74</v>
      </c>
      <c r="E8" s="288">
        <f>HLOOKUP(D8,'GIÁ ĐÓNG CỬA'!$D$1:$F$74,2+INT((ROW()-ROW($C$2))/3),FALSE)</f>
        <v>5380</v>
      </c>
      <c r="F8" s="289">
        <v>1161.54</v>
      </c>
      <c r="G8" s="294">
        <f>HLOOKUP(D8,LSSL!$D$1:$F$74,2+INT((ROW()-ROW($C$2))/3),FALSE)</f>
        <v>-1.824817518248175E-2</v>
      </c>
      <c r="H8" s="268">
        <f t="shared" si="0"/>
        <v>2.5461983963266086E-3</v>
      </c>
      <c r="I8" s="268">
        <f t="shared" si="1"/>
        <v>-1.8004761770329791E-2</v>
      </c>
      <c r="J8" s="292">
        <f>HLOOKUP(D8,TTS!$D$1:$F$74,2+INT((ROW()-ROW($C$2))/3),FALSE)</f>
        <v>5931607912.3380356</v>
      </c>
      <c r="K8" s="293"/>
      <c r="L8" s="26"/>
      <c r="O8" s="162"/>
      <c r="P8" s="163"/>
      <c r="Q8" s="164"/>
      <c r="AA8" s="320">
        <f>'DMDT HIỆU QUẢ'!L7</f>
        <v>-6.4703756603740961E-3</v>
      </c>
      <c r="AB8" s="321">
        <f>INDEX($AA$5:$AA$76, CEILING(ROWS($AB$5:AB8)/3,1))</f>
        <v>2.5461983963266086E-3</v>
      </c>
      <c r="AC8" s="320">
        <f>'DMDT HIỆU QUẢ'!M7</f>
        <v>-5.8749676647303108E-3</v>
      </c>
      <c r="AD8" s="321">
        <f>INDEX($AC$5:$AC$76, CEILING(ROWS($AD$5:AD8)/3,1))</f>
        <v>-1.8004761770329791E-2</v>
      </c>
      <c r="AE8" s="165"/>
      <c r="AF8" s="164"/>
    </row>
    <row r="9" spans="3:32" x14ac:dyDescent="0.25">
      <c r="C9" s="256">
        <f t="array" aca="1" ref="C9" ca="1">INDEX($C$2:$C$1000, CEILING(ROWS(C$2:$D9)/3,1))</f>
        <v>45301</v>
      </c>
      <c r="D9" s="279" t="s">
        <v>17</v>
      </c>
      <c r="E9" s="288">
        <f>HLOOKUP(D9,'GIÁ ĐÓNG CỬA'!$D$1:$F$74,2+INT((ROW()-ROW($C$2))/3),FALSE)</f>
        <v>17350</v>
      </c>
      <c r="F9" s="289">
        <v>1161.54</v>
      </c>
      <c r="G9" s="294">
        <f>HLOOKUP(D9,LSSL!$D$1:$F$74,2+INT((ROW()-ROW($C$2))/3),FALSE)</f>
        <v>-2.5280898876404494E-2</v>
      </c>
      <c r="H9" s="268">
        <f t="shared" si="0"/>
        <v>2.5461983963266086E-3</v>
      </c>
      <c r="I9" s="268">
        <f t="shared" si="1"/>
        <v>-1.8004761770329791E-2</v>
      </c>
      <c r="J9" s="292">
        <f>HLOOKUP(D9,TTS!$D$1:$F$74,2+INT((ROW()-ROW($C$2))/3),FALSE)</f>
        <v>1557199533.9466305</v>
      </c>
      <c r="K9" s="293"/>
      <c r="L9" s="26"/>
      <c r="O9" s="162"/>
      <c r="P9" s="163"/>
      <c r="Q9" s="164"/>
      <c r="AA9" s="320">
        <f>'DMDT HIỆU QUẢ'!L8</f>
        <v>-5.0229496839019195E-4</v>
      </c>
      <c r="AB9" s="321">
        <f>INDEX($AA$5:$AA$76, CEILING(ROWS($AB$5:AB9)/3,1))</f>
        <v>2.5461983963266086E-3</v>
      </c>
      <c r="AC9" s="320">
        <f>'DMDT HIỆU QUẢ'!M8</f>
        <v>2.8727812062468382E-3</v>
      </c>
      <c r="AD9" s="321">
        <f>INDEX($AC$5:$AC$76, CEILING(ROWS($AD$5:AD9)/3,1))</f>
        <v>-1.8004761770329791E-2</v>
      </c>
      <c r="AE9" s="165"/>
      <c r="AF9" s="164"/>
    </row>
    <row r="10" spans="3:32" x14ac:dyDescent="0.25">
      <c r="C10" s="256">
        <f t="array" aca="1" ref="C10" ca="1">INDEX($C$2:$C$1000, CEILING(ROWS(C$2:$D10)/3,1))</f>
        <v>45301</v>
      </c>
      <c r="D10" s="279" t="s">
        <v>75</v>
      </c>
      <c r="E10" s="288">
        <f>HLOOKUP(D10,'GIÁ ĐÓNG CỬA'!$D$1:$F$74,2+INT((ROW()-ROW($C$2))/3),FALSE)</f>
        <v>8500</v>
      </c>
      <c r="F10" s="289">
        <v>1161.54</v>
      </c>
      <c r="G10" s="294">
        <f>HLOOKUP(D10,LSSL!$D$1:$F$74,2+INT((ROW()-ROW($C$2))/3),FALSE)</f>
        <v>-1.1627906976744186E-2</v>
      </c>
      <c r="H10" s="268">
        <f t="shared" si="0"/>
        <v>2.5461983963266086E-3</v>
      </c>
      <c r="I10" s="268">
        <f t="shared" si="1"/>
        <v>-1.8004761770329791E-2</v>
      </c>
      <c r="J10" s="292">
        <f>HLOOKUP(D10,TTS!$D$1:$F$74,2+INT((ROW()-ROW($C$2))/3),FALSE)</f>
        <v>2090376267.6529443</v>
      </c>
      <c r="K10" s="293"/>
      <c r="L10" s="26"/>
      <c r="O10" s="162"/>
      <c r="P10" s="163"/>
      <c r="Q10" s="164"/>
      <c r="AA10" s="320">
        <f>'DMDT HIỆU QUẢ'!L9</f>
        <v>7.7981492392472191E-3</v>
      </c>
      <c r="AB10" s="321">
        <f>INDEX($AA$5:$AA$76, CEILING(ROWS($AB$5:AB10)/3,1))</f>
        <v>2.5461983963266086E-3</v>
      </c>
      <c r="AC10" s="320">
        <f>'DMDT HIỆU QUẢ'!M9</f>
        <v>7.2979605276268164E-3</v>
      </c>
      <c r="AD10" s="321">
        <f>INDEX($AC$5:$AC$76, CEILING(ROWS($AD$5:AD10)/3,1))</f>
        <v>-1.8004761770329791E-2</v>
      </c>
      <c r="AE10" s="165"/>
      <c r="AF10" s="164"/>
    </row>
    <row r="11" spans="3:32" x14ac:dyDescent="0.25">
      <c r="C11" s="256">
        <f t="array" aca="1" ref="C11" ca="1">INDEX($C$2:$C$1000, CEILING(ROWS(C$2:$D11)/3,1))</f>
        <v>45302</v>
      </c>
      <c r="D11" s="279" t="s">
        <v>74</v>
      </c>
      <c r="E11" s="288">
        <f>HLOOKUP(D11,'GIÁ ĐÓNG CỬA'!$D$1:$F$74,2+INT((ROW()-ROW($C$2))/3),FALSE)</f>
        <v>5440</v>
      </c>
      <c r="F11" s="289">
        <v>1162.22</v>
      </c>
      <c r="G11" s="294">
        <f>HLOOKUP(D11,LSSL!$D$1:$F$74,2+INT((ROW()-ROW($C$2))/3),FALSE)</f>
        <v>1.1152416356877323E-2</v>
      </c>
      <c r="H11" s="268">
        <f t="shared" si="0"/>
        <v>5.8542968817265324E-4</v>
      </c>
      <c r="I11" s="268">
        <f t="shared" si="1"/>
        <v>1.5018627937131636E-2</v>
      </c>
      <c r="J11" s="292">
        <f>HLOOKUP(D11,TTS!$D$1:$F$74,2+INT((ROW()-ROW($C$2))/3),FALSE)</f>
        <v>5997759673.4421768</v>
      </c>
      <c r="K11" s="293"/>
      <c r="L11" s="26"/>
      <c r="O11" s="162"/>
      <c r="P11" s="163"/>
      <c r="Q11" s="164"/>
      <c r="AA11" s="320">
        <f>'DMDT HIỆU QUẢ'!L10</f>
        <v>-5.0725634500302483E-4</v>
      </c>
      <c r="AB11" s="321">
        <f>INDEX($AA$5:$AA$76, CEILING(ROWS($AB$5:AB11)/3,1))</f>
        <v>5.8542968817265324E-4</v>
      </c>
      <c r="AC11" s="320">
        <f>'DMDT HIỆU QUẢ'!M10</f>
        <v>-4.1510444632693148E-3</v>
      </c>
      <c r="AD11" s="321">
        <f>INDEX($AC$5:$AC$76, CEILING(ROWS($AD$5:AD11)/3,1))</f>
        <v>1.5018627937131636E-2</v>
      </c>
      <c r="AE11" s="165"/>
      <c r="AF11" s="164"/>
    </row>
    <row r="12" spans="3:32" x14ac:dyDescent="0.25">
      <c r="C12" s="256">
        <f t="array" aca="1" ref="C12" ca="1">INDEX($C$2:$C$1000, CEILING(ROWS(C$2:$D12)/3,1))</f>
        <v>45302</v>
      </c>
      <c r="D12" s="279" t="s">
        <v>17</v>
      </c>
      <c r="E12" s="288">
        <f>HLOOKUP(D12,'GIÁ ĐÓNG CỬA'!$D$1:$F$74,2+INT((ROW()-ROW($C$2))/3),FALSE)</f>
        <v>17400</v>
      </c>
      <c r="F12" s="289">
        <v>1162.22</v>
      </c>
      <c r="G12" s="294">
        <f>HLOOKUP(D12,LSSL!$D$1:$F$74,2+INT((ROW()-ROW($C$2))/3),FALSE)</f>
        <v>2.881844380403458E-3</v>
      </c>
      <c r="H12" s="268">
        <f t="shared" si="0"/>
        <v>5.8542968817265324E-4</v>
      </c>
      <c r="I12" s="268">
        <f t="shared" si="1"/>
        <v>1.5018627937131636E-2</v>
      </c>
      <c r="J12" s="292">
        <f>HLOOKUP(D12,TTS!$D$1:$F$74,2+INT((ROW()-ROW($C$2))/3),FALSE)</f>
        <v>1561687140.6727014</v>
      </c>
      <c r="K12" s="293"/>
      <c r="L12" s="26"/>
      <c r="O12" s="162"/>
      <c r="P12" s="163"/>
      <c r="Q12" s="164"/>
      <c r="AA12" s="320">
        <f>'DMDT HIỆU QUẢ'!L11</f>
        <v>5.6170593447050594E-3</v>
      </c>
      <c r="AB12" s="321">
        <f>INDEX($AA$5:$AA$76, CEILING(ROWS($AB$5:AB12)/3,1))</f>
        <v>5.8542968817265324E-4</v>
      </c>
      <c r="AC12" s="320">
        <f>'DMDT HIỆU QUẢ'!M11</f>
        <v>4.272276198554107E-2</v>
      </c>
      <c r="AD12" s="321">
        <f>INDEX($AC$5:$AC$76, CEILING(ROWS($AD$5:AD12)/3,1))</f>
        <v>1.5018627937131636E-2</v>
      </c>
      <c r="AE12" s="165"/>
      <c r="AF12" s="164"/>
    </row>
    <row r="13" spans="3:32" x14ac:dyDescent="0.25">
      <c r="C13" s="256">
        <f t="array" aca="1" ref="C13" ca="1">INDEX($C$2:$C$1000, CEILING(ROWS(C$2:$D13)/3,1))</f>
        <v>45302</v>
      </c>
      <c r="D13" s="279" t="s">
        <v>75</v>
      </c>
      <c r="E13" s="288">
        <f>HLOOKUP(D13,'GIÁ ĐÓNG CỬA'!$D$1:$F$74,2+INT((ROW()-ROW($C$2))/3),FALSE)</f>
        <v>8800</v>
      </c>
      <c r="F13" s="289">
        <v>1162.22</v>
      </c>
      <c r="G13" s="294">
        <f>HLOOKUP(D13,LSSL!$D$1:$F$74,2+INT((ROW()-ROW($C$2))/3),FALSE)</f>
        <v>3.5294117647058823E-2</v>
      </c>
      <c r="H13" s="268">
        <f t="shared" si="0"/>
        <v>5.8542968817265324E-4</v>
      </c>
      <c r="I13" s="268">
        <f t="shared" si="1"/>
        <v>1.5018627937131636E-2</v>
      </c>
      <c r="J13" s="292">
        <f>HLOOKUP(D13,TTS!$D$1:$F$74,2+INT((ROW()-ROW($C$2))/3),FALSE)</f>
        <v>2164154253.570107</v>
      </c>
      <c r="K13" s="293"/>
      <c r="L13" s="26"/>
      <c r="O13" s="162"/>
      <c r="P13" s="163"/>
      <c r="Q13" s="164"/>
      <c r="AA13" s="320">
        <f>'DMDT HIỆU QUẢ'!L12</f>
        <v>1.0641027834328482E-2</v>
      </c>
      <c r="AB13" s="321">
        <f>INDEX($AA$5:$AA$76, CEILING(ROWS($AB$5:AB13)/3,1))</f>
        <v>5.8542968817265324E-4</v>
      </c>
      <c r="AC13" s="320">
        <f>'DMDT HIỆU QUẢ'!M12</f>
        <v>5.1685852498827171E-2</v>
      </c>
      <c r="AD13" s="321">
        <f>INDEX($AC$5:$AC$76, CEILING(ROWS($AD$5:AD13)/3,1))</f>
        <v>1.5018627937131636E-2</v>
      </c>
      <c r="AE13" s="319"/>
      <c r="AF13" s="164"/>
    </row>
    <row r="14" spans="3:32" x14ac:dyDescent="0.25">
      <c r="C14" s="256">
        <f t="array" aca="1" ref="C14" ca="1">INDEX($C$2:$C$1000, CEILING(ROWS(C$2:$D14)/3,1))</f>
        <v>45303</v>
      </c>
      <c r="D14" s="279" t="s">
        <v>74</v>
      </c>
      <c r="E14" s="288">
        <f>HLOOKUP(D14,'GIÁ ĐÓNG CỬA'!$D$1:$F$74,2+INT((ROW()-ROW($C$2))/3),FALSE)</f>
        <v>5370</v>
      </c>
      <c r="F14" s="289">
        <v>1154.7</v>
      </c>
      <c r="G14" s="294">
        <f>HLOOKUP(D14,LSSL!$D$1:$F$74,2+INT((ROW()-ROW($C$2))/3),FALSE)</f>
        <v>-1.2867647058823529E-2</v>
      </c>
      <c r="H14" s="268">
        <f t="shared" si="0"/>
        <v>-6.4703756603740961E-3</v>
      </c>
      <c r="I14" s="268">
        <f t="shared" si="1"/>
        <v>-5.8749676647303108E-3</v>
      </c>
      <c r="J14" s="292">
        <f>HLOOKUP(D14,TTS!$D$1:$F$74,2+INT((ROW()-ROW($C$2))/3),FALSE)</f>
        <v>5920582618.8206787</v>
      </c>
      <c r="K14" s="293"/>
      <c r="L14" s="26"/>
      <c r="O14" s="162"/>
      <c r="P14" s="163"/>
      <c r="Q14" s="164"/>
      <c r="AA14" s="320">
        <f>'DMDT HIỆU QUẢ'!L13</f>
        <v>1.1510791366905629E-3</v>
      </c>
      <c r="AB14" s="321">
        <f>INDEX($AA$5:$AA$76, CEILING(ROWS($AB$5:AB14)/3,1))</f>
        <v>-6.4703756603740961E-3</v>
      </c>
      <c r="AC14" s="320">
        <f>'DMDT HIỆU QUẢ'!M13</f>
        <v>4.8294663477062259E-2</v>
      </c>
      <c r="AD14" s="321">
        <f>INDEX($AC$5:$AC$76, CEILING(ROWS($AD$5:AD14)/3,1))</f>
        <v>-5.8749676647303108E-3</v>
      </c>
      <c r="AE14" s="319"/>
      <c r="AF14" s="164"/>
    </row>
    <row r="15" spans="3:32" x14ac:dyDescent="0.25">
      <c r="C15" s="256">
        <f t="array" aca="1" ref="C15" ca="1">INDEX($C$2:$C$1000, CEILING(ROWS(C$2:$D15)/3,1))</f>
        <v>45303</v>
      </c>
      <c r="D15" s="279" t="s">
        <v>17</v>
      </c>
      <c r="E15" s="288">
        <f>HLOOKUP(D15,'GIÁ ĐÓNG CỬA'!$D$1:$F$74,2+INT((ROW()-ROW($C$2))/3),FALSE)</f>
        <v>17600</v>
      </c>
      <c r="F15" s="289">
        <v>1154.7</v>
      </c>
      <c r="G15" s="294">
        <f>HLOOKUP(D15,LSSL!$D$1:$F$74,2+INT((ROW()-ROW($C$2))/3),FALSE)</f>
        <v>1.1494252873563218E-2</v>
      </c>
      <c r="H15" s="268">
        <f t="shared" si="0"/>
        <v>-6.4703756603740961E-3</v>
      </c>
      <c r="I15" s="268">
        <f t="shared" si="1"/>
        <v>-5.8749676647303108E-3</v>
      </c>
      <c r="J15" s="292">
        <f>HLOOKUP(D15,TTS!$D$1:$F$74,2+INT((ROW()-ROW($C$2))/3),FALSE)</f>
        <v>1579637567.5769854</v>
      </c>
      <c r="K15" s="293"/>
      <c r="L15" s="26"/>
      <c r="O15" s="162"/>
      <c r="P15" s="163"/>
      <c r="Q15" s="164"/>
      <c r="AA15" s="320">
        <f>'DMDT HIỆU QUẢ'!L14</f>
        <v>-4.5313900207969672E-3</v>
      </c>
      <c r="AB15" s="321">
        <f>INDEX($AA$5:$AA$76, CEILING(ROWS($AB$5:AB15)/3,1))</f>
        <v>-6.4703756603740961E-3</v>
      </c>
      <c r="AC15" s="320">
        <f>'DMDT HIỆU QUẢ'!M14</f>
        <v>4.5441760046357242E-2</v>
      </c>
      <c r="AD15" s="321">
        <f>INDEX($AC$5:$AC$76, CEILING(ROWS($AD$5:AD15)/3,1))</f>
        <v>-5.8749676647303108E-3</v>
      </c>
      <c r="AE15" s="319"/>
      <c r="AF15" s="164"/>
    </row>
    <row r="16" spans="3:32" x14ac:dyDescent="0.25">
      <c r="C16" s="256">
        <f t="array" aca="1" ref="C16" ca="1">INDEX($C$2:$C$1000, CEILING(ROWS(C$2:$D16)/3,1))</f>
        <v>45303</v>
      </c>
      <c r="D16" s="279" t="s">
        <v>75</v>
      </c>
      <c r="E16" s="288">
        <f>HLOOKUP(D16,'GIÁ ĐÓNG CỬA'!$D$1:$F$74,2+INT((ROW()-ROW($C$2))/3),FALSE)</f>
        <v>8800</v>
      </c>
      <c r="F16" s="289">
        <v>1154.7</v>
      </c>
      <c r="G16" s="294">
        <f>HLOOKUP(D16,LSSL!$D$1:$F$74,2+INT((ROW()-ROW($C$2))/3),FALSE)</f>
        <v>0</v>
      </c>
      <c r="H16" s="268">
        <f t="shared" si="0"/>
        <v>-6.4703756603740961E-3</v>
      </c>
      <c r="I16" s="268">
        <f t="shared" si="1"/>
        <v>-5.8749676647303108E-3</v>
      </c>
      <c r="J16" s="292">
        <f>HLOOKUP(D16,TTS!$D$1:$F$74,2+INT((ROW()-ROW($C$2))/3),FALSE)</f>
        <v>2164154253.570107</v>
      </c>
      <c r="K16" s="293"/>
      <c r="L16" s="26"/>
      <c r="O16" s="162"/>
      <c r="P16" s="163"/>
      <c r="Q16" s="164"/>
      <c r="AA16" s="320">
        <f>'DMDT HIỆU QUẢ'!L15</f>
        <v>-3.8471337579617602E-3</v>
      </c>
      <c r="AB16" s="321">
        <f>INDEX($AA$5:$AA$76, CEILING(ROWS($AB$5:AB16)/3,1))</f>
        <v>-6.4703756603740961E-3</v>
      </c>
      <c r="AC16" s="320">
        <f>'DMDT HIỆU QUẢ'!M15</f>
        <v>2.6670054491420948E-2</v>
      </c>
      <c r="AD16" s="321">
        <f>INDEX($AC$5:$AC$76, CEILING(ROWS($AD$5:AD16)/3,1))</f>
        <v>-5.8749676647303108E-3</v>
      </c>
      <c r="AE16" s="319"/>
      <c r="AF16" s="164"/>
    </row>
    <row r="17" spans="3:32" x14ac:dyDescent="0.25">
      <c r="C17" s="256">
        <f t="array" aca="1" ref="C17" ca="1">INDEX($C$2:$C$1000, CEILING(ROWS(C$2:$D17)/3,1))</f>
        <v>45306</v>
      </c>
      <c r="D17" s="279" t="s">
        <v>74</v>
      </c>
      <c r="E17" s="288">
        <f>HLOOKUP(D17,'GIÁ ĐÓNG CỬA'!$D$1:$F$74,2+INT((ROW()-ROW($C$2))/3),FALSE)</f>
        <v>5340</v>
      </c>
      <c r="F17" s="289">
        <v>1154.1199999999999</v>
      </c>
      <c r="G17" s="294">
        <f>HLOOKUP(D17,LSSL!$D$1:$F$74,2+INT((ROW()-ROW($C$2))/3),FALSE)</f>
        <v>-5.5865921787709499E-3</v>
      </c>
      <c r="H17" s="268">
        <f t="shared" si="0"/>
        <v>-5.0229496839019195E-4</v>
      </c>
      <c r="I17" s="268">
        <f t="shared" si="1"/>
        <v>2.8727812062468382E-3</v>
      </c>
      <c r="J17" s="292">
        <f>HLOOKUP(D17,TTS!$D$1:$F$74,2+INT((ROW()-ROW($C$2))/3),FALSE)</f>
        <v>5887506738.2686081</v>
      </c>
      <c r="K17" s="293"/>
      <c r="L17" s="26"/>
      <c r="O17" s="162"/>
      <c r="P17" s="163"/>
      <c r="Q17" s="164"/>
      <c r="AA17" s="320">
        <f>'DMDT HIỆU QUẢ'!L16</f>
        <v>-2.2165954798504107E-3</v>
      </c>
      <c r="AB17" s="321">
        <f>INDEX($AA$5:$AA$76, CEILING(ROWS($AB$5:AB17)/3,1))</f>
        <v>-5.0229496839019195E-4</v>
      </c>
      <c r="AC17" s="320">
        <f>'DMDT HIỆU QUẢ'!M16</f>
        <v>-6.2758186910295555E-3</v>
      </c>
      <c r="AD17" s="321">
        <f>INDEX($AC$5:$AC$76, CEILING(ROWS($AD$5:AD17)/3,1))</f>
        <v>2.8727812062468382E-3</v>
      </c>
      <c r="AE17" s="319"/>
      <c r="AF17" s="164"/>
    </row>
    <row r="18" spans="3:32" x14ac:dyDescent="0.25">
      <c r="C18" s="256">
        <f t="array" aca="1" ref="C18" ca="1">INDEX($C$2:$C$1000, CEILING(ROWS(C$2:$D18)/3,1))</f>
        <v>45306</v>
      </c>
      <c r="D18" s="279" t="s">
        <v>17</v>
      </c>
      <c r="E18" s="288">
        <f>HLOOKUP(D18,'GIÁ ĐÓNG CỬA'!$D$1:$F$74,2+INT((ROW()-ROW($C$2))/3),FALSE)</f>
        <v>18500</v>
      </c>
      <c r="F18" s="289">
        <v>1154.1199999999999</v>
      </c>
      <c r="G18" s="294">
        <f>HLOOKUP(D18,LSSL!$D$1:$F$74,2+INT((ROW()-ROW($C$2))/3),FALSE)</f>
        <v>5.113636363636364E-2</v>
      </c>
      <c r="H18" s="268">
        <f t="shared" si="0"/>
        <v>-5.0229496839019195E-4</v>
      </c>
      <c r="I18" s="268">
        <f t="shared" si="1"/>
        <v>2.8727812062468382E-3</v>
      </c>
      <c r="J18" s="292">
        <f>HLOOKUP(D18,TTS!$D$1:$F$74,2+INT((ROW()-ROW($C$2))/3),FALSE)</f>
        <v>1660414488.6462629</v>
      </c>
      <c r="K18" s="293"/>
      <c r="L18" s="26"/>
      <c r="O18" s="162"/>
      <c r="P18" s="163"/>
      <c r="Q18" s="164"/>
      <c r="AA18" s="320">
        <f>'DMDT HIỆU QUẢ'!L17</f>
        <v>4.5284824457224489E-3</v>
      </c>
      <c r="AB18" s="321">
        <f>INDEX($AA$5:$AA$76, CEILING(ROWS($AB$5:AB18)/3,1))</f>
        <v>-5.0229496839019195E-4</v>
      </c>
      <c r="AC18" s="320">
        <f>'DMDT HIỆU QUẢ'!M17</f>
        <v>-6.7268458642014617E-3</v>
      </c>
      <c r="AD18" s="321">
        <f>INDEX($AC$5:$AC$76, CEILING(ROWS($AD$5:AD18)/3,1))</f>
        <v>2.8727812062468382E-3</v>
      </c>
      <c r="AE18" s="319"/>
      <c r="AF18" s="164"/>
    </row>
    <row r="19" spans="3:32" x14ac:dyDescent="0.25">
      <c r="C19" s="256">
        <f t="array" aca="1" ref="C19" ca="1">INDEX($C$2:$C$1000, CEILING(ROWS(C$2:$D19)/3,1))</f>
        <v>45306</v>
      </c>
      <c r="D19" s="279" t="s">
        <v>75</v>
      </c>
      <c r="E19" s="288">
        <f>HLOOKUP(D19,'GIÁ ĐÓNG CỬA'!$D$1:$F$74,2+INT((ROW()-ROW($C$2))/3),FALSE)</f>
        <v>8700</v>
      </c>
      <c r="F19" s="289">
        <v>1154.1199999999999</v>
      </c>
      <c r="G19" s="294">
        <f>HLOOKUP(D19,LSSL!$D$1:$F$74,2+INT((ROW()-ROW($C$2))/3),FALSE)</f>
        <v>-1.1363636363636364E-2</v>
      </c>
      <c r="H19" s="268">
        <f t="shared" si="0"/>
        <v>-5.0229496839019195E-4</v>
      </c>
      <c r="I19" s="268">
        <f t="shared" si="1"/>
        <v>2.8727812062468382E-3</v>
      </c>
      <c r="J19" s="292">
        <f>HLOOKUP(D19,TTS!$D$1:$F$74,2+INT((ROW()-ROW($C$2))/3),FALSE)</f>
        <v>2139561591.5977194</v>
      </c>
      <c r="K19" s="293"/>
      <c r="L19" s="26"/>
      <c r="O19" s="162"/>
      <c r="P19" s="163"/>
      <c r="Q19" s="164"/>
      <c r="AA19" s="320">
        <f>'DMDT HIỆU QUẢ'!L18</f>
        <v>1.7011576377709568E-5</v>
      </c>
      <c r="AB19" s="321">
        <f>INDEX($AA$5:$AA$76, CEILING(ROWS($AB$5:AB19)/3,1))</f>
        <v>-5.0229496839019195E-4</v>
      </c>
      <c r="AC19" s="320">
        <f>'DMDT HIỆU QUẢ'!M18</f>
        <v>-1.3008089668608818E-2</v>
      </c>
      <c r="AD19" s="321">
        <f>INDEX($AC$5:$AC$76, CEILING(ROWS($AD$5:AD19)/3,1))</f>
        <v>2.8727812062468382E-3</v>
      </c>
      <c r="AE19" s="319"/>
      <c r="AF19" s="164"/>
    </row>
    <row r="20" spans="3:32" x14ac:dyDescent="0.25">
      <c r="C20" s="256">
        <f t="array" aca="1" ref="C20" ca="1">INDEX($C$2:$C$1000, CEILING(ROWS(C$2:$D20)/3,1))</f>
        <v>45307</v>
      </c>
      <c r="D20" s="279" t="s">
        <v>74</v>
      </c>
      <c r="E20" s="288">
        <f>HLOOKUP(D20,'GIÁ ĐÓNG CỬA'!$D$1:$F$74,2+INT((ROW()-ROW($C$2))/3),FALSE)</f>
        <v>5390</v>
      </c>
      <c r="F20" s="289">
        <v>1163.1199999999999</v>
      </c>
      <c r="G20" s="294">
        <f>HLOOKUP(D20,LSSL!$D$1:$F$74,2+INT((ROW()-ROW($C$2))/3),FALSE)</f>
        <v>9.3632958801498131E-3</v>
      </c>
      <c r="H20" s="268">
        <f t="shared" si="0"/>
        <v>7.7981492392472191E-3</v>
      </c>
      <c r="I20" s="268">
        <f t="shared" si="1"/>
        <v>7.2979605276268164E-3</v>
      </c>
      <c r="J20" s="292">
        <f>HLOOKUP(D20,TTS!$D$1:$F$74,2+INT((ROW()-ROW($C$2))/3),FALSE)</f>
        <v>5942633205.8553925</v>
      </c>
      <c r="K20" s="293"/>
      <c r="L20" s="26"/>
      <c r="O20" s="162"/>
      <c r="P20" s="163"/>
      <c r="Q20" s="164"/>
      <c r="AA20" s="320">
        <f>'DMDT HIỆU QUẢ'!L19</f>
        <v>3.3682348238056256E-3</v>
      </c>
      <c r="AB20" s="321">
        <f>INDEX($AA$5:$AA$76, CEILING(ROWS($AB$5:AB20)/3,1))</f>
        <v>7.7981492392472191E-3</v>
      </c>
      <c r="AC20" s="320">
        <f>'DMDT HIỆU QUẢ'!M19</f>
        <v>-1.9485980755985274E-2</v>
      </c>
      <c r="AD20" s="321">
        <f>INDEX($AC$5:$AC$76, CEILING(ROWS($AD$5:AD20)/3,1))</f>
        <v>7.2979605276268164E-3</v>
      </c>
      <c r="AE20" s="319"/>
      <c r="AF20" s="164"/>
    </row>
    <row r="21" spans="3:32" x14ac:dyDescent="0.25">
      <c r="C21" s="256">
        <f t="array" aca="1" ref="C21" ca="1">INDEX($C$2:$C$1000, CEILING(ROWS(C$2:$D21)/3,1))</f>
        <v>45307</v>
      </c>
      <c r="D21" s="279" t="s">
        <v>17</v>
      </c>
      <c r="E21" s="288">
        <f>HLOOKUP(D21,'GIÁ ĐÓNG CỬA'!$D$1:$F$74,2+INT((ROW()-ROW($C$2))/3),FALSE)</f>
        <v>18400</v>
      </c>
      <c r="F21" s="289">
        <v>1163.1199999999999</v>
      </c>
      <c r="G21" s="294">
        <f>HLOOKUP(D21,LSSL!$D$1:$F$74,2+INT((ROW()-ROW($C$2))/3),FALSE)</f>
        <v>-5.4054054054054057E-3</v>
      </c>
      <c r="H21" s="268">
        <f t="shared" si="0"/>
        <v>7.7981492392472191E-3</v>
      </c>
      <c r="I21" s="268">
        <f t="shared" si="1"/>
        <v>7.2979605276268164E-3</v>
      </c>
      <c r="J21" s="292">
        <f>HLOOKUP(D21,TTS!$D$1:$F$74,2+INT((ROW()-ROW($C$2))/3),FALSE)</f>
        <v>1651439275.1941209</v>
      </c>
      <c r="K21" s="293"/>
      <c r="L21" s="26"/>
      <c r="O21" s="162"/>
      <c r="P21" s="163"/>
      <c r="Q21" s="164"/>
      <c r="AA21" s="320">
        <f>'DMDT HIỆU QUẢ'!L20</f>
        <v>-1.3003857076251553E-2</v>
      </c>
      <c r="AB21" s="321">
        <f>INDEX($AA$5:$AA$76, CEILING(ROWS($AB$5:AB21)/3,1))</f>
        <v>7.7981492392472191E-3</v>
      </c>
      <c r="AC21" s="320">
        <f>'DMDT HIỆU QUẢ'!M20</f>
        <v>8.9398640983847364E-4</v>
      </c>
      <c r="AD21" s="321">
        <f>INDEX($AC$5:$AC$76, CEILING(ROWS($AD$5:AD21)/3,1))</f>
        <v>7.2979605276268164E-3</v>
      </c>
      <c r="AE21" s="319"/>
      <c r="AF21" s="164"/>
    </row>
    <row r="22" spans="3:32" x14ac:dyDescent="0.25">
      <c r="C22" s="256">
        <f t="array" aca="1" ref="C22" ca="1">INDEX($C$2:$C$1000, CEILING(ROWS(C$2:$D22)/3,1))</f>
        <v>45307</v>
      </c>
      <c r="D22" s="279" t="s">
        <v>75</v>
      </c>
      <c r="E22" s="288">
        <f>HLOOKUP(D22,'GIÁ ĐÓNG CỬA'!$D$1:$F$74,2+INT((ROW()-ROW($C$2))/3),FALSE)</f>
        <v>8800</v>
      </c>
      <c r="F22" s="289">
        <v>1163.1199999999999</v>
      </c>
      <c r="G22" s="294">
        <f>HLOOKUP(D22,LSSL!$D$1:$F$74,2+INT((ROW()-ROW($C$2))/3),FALSE)</f>
        <v>1.1494252873563218E-2</v>
      </c>
      <c r="H22" s="268">
        <f t="shared" si="0"/>
        <v>7.7981492392472191E-3</v>
      </c>
      <c r="I22" s="268">
        <f t="shared" si="1"/>
        <v>7.2979605276268164E-3</v>
      </c>
      <c r="J22" s="292">
        <f>HLOOKUP(D22,TTS!$D$1:$F$74,2+INT((ROW()-ROW($C$2))/3),FALSE)</f>
        <v>2164154253.570107</v>
      </c>
      <c r="K22" s="293"/>
      <c r="L22" s="26"/>
      <c r="O22" s="162"/>
      <c r="P22" s="163"/>
      <c r="Q22" s="164"/>
      <c r="AA22" s="320">
        <f>'DMDT HIỆU QUẢ'!L21</f>
        <v>7.4808255533320477E-3</v>
      </c>
      <c r="AB22" s="321">
        <f>INDEX($AA$5:$AA$76, CEILING(ROWS($AB$5:AB22)/3,1))</f>
        <v>7.7981492392472191E-3</v>
      </c>
      <c r="AC22" s="320">
        <f>'DMDT HIỆU QUẢ'!M21</f>
        <v>2.1014963461712024E-2</v>
      </c>
      <c r="AD22" s="321">
        <f>INDEX($AC$5:$AC$76, CEILING(ROWS($AD$5:AD22)/3,1))</f>
        <v>7.2979605276268164E-3</v>
      </c>
      <c r="AE22" s="319"/>
      <c r="AF22" s="164"/>
    </row>
    <row r="23" spans="3:32" x14ac:dyDescent="0.25">
      <c r="C23" s="256">
        <f t="array" aca="1" ref="C23" ca="1">INDEX($C$2:$C$1000, CEILING(ROWS(C$2:$D23)/3,1))</f>
        <v>45308</v>
      </c>
      <c r="D23" s="279" t="s">
        <v>74</v>
      </c>
      <c r="E23" s="288">
        <f>HLOOKUP(D23,'GIÁ ĐÓNG CỬA'!$D$1:$F$74,2+INT((ROW()-ROW($C$2))/3),FALSE)</f>
        <v>5400</v>
      </c>
      <c r="F23" s="289">
        <v>1162.53</v>
      </c>
      <c r="G23" s="294">
        <f>HLOOKUP(D23,LSSL!$D$1:$F$74,2+INT((ROW()-ROW($C$2))/3),FALSE)</f>
        <v>1.8552875695732839E-3</v>
      </c>
      <c r="H23" s="268">
        <f t="shared" si="0"/>
        <v>-5.0725634500302483E-4</v>
      </c>
      <c r="I23" s="268">
        <f t="shared" si="1"/>
        <v>-4.1510444632693148E-3</v>
      </c>
      <c r="J23" s="292">
        <f>HLOOKUP(D23,TTS!$D$1:$F$74,2+INT((ROW()-ROW($C$2))/3),FALSE)</f>
        <v>5953658499.3727493</v>
      </c>
      <c r="K23" s="293"/>
      <c r="L23" s="26"/>
      <c r="O23" s="162"/>
      <c r="P23" s="163"/>
      <c r="Q23" s="164"/>
      <c r="AA23" s="320">
        <f>'DMDT HIỆU QUẢ'!L22</f>
        <v>-4.0067518030385439E-4</v>
      </c>
      <c r="AB23" s="321">
        <f>INDEX($AA$5:$AA$76, CEILING(ROWS($AB$5:AB23)/3,1))</f>
        <v>-5.0725634500302483E-4</v>
      </c>
      <c r="AC23" s="320">
        <f>'DMDT HIỆU QUẢ'!M22</f>
        <v>-6.1657667992300342E-3</v>
      </c>
      <c r="AD23" s="321">
        <f>INDEX($AC$5:$AC$76, CEILING(ROWS($AD$5:AD23)/3,1))</f>
        <v>-4.1510444632693148E-3</v>
      </c>
      <c r="AE23" s="319"/>
      <c r="AF23" s="164"/>
    </row>
    <row r="24" spans="3:32" x14ac:dyDescent="0.25">
      <c r="C24" s="256">
        <f t="array" aca="1" ref="C24" ca="1">INDEX($C$2:$C$1000, CEILING(ROWS(C$2:$D24)/3,1))</f>
        <v>45308</v>
      </c>
      <c r="D24" s="279" t="s">
        <v>17</v>
      </c>
      <c r="E24" s="288">
        <f>HLOOKUP(D24,'GIÁ ĐÓNG CỬA'!$D$1:$F$74,2+INT((ROW()-ROW($C$2))/3),FALSE)</f>
        <v>18100</v>
      </c>
      <c r="F24" s="289">
        <v>1162.53</v>
      </c>
      <c r="G24" s="294">
        <f>HLOOKUP(D24,LSSL!$D$1:$F$74,2+INT((ROW()-ROW($C$2))/3),FALSE)</f>
        <v>-1.6304347826086956E-2</v>
      </c>
      <c r="H24" s="268">
        <f t="shared" si="0"/>
        <v>-5.0725634500302483E-4</v>
      </c>
      <c r="I24" s="268">
        <f t="shared" si="1"/>
        <v>-4.1510444632693148E-3</v>
      </c>
      <c r="J24" s="292">
        <f>HLOOKUP(D24,TTS!$D$1:$F$74,2+INT((ROW()-ROW($C$2))/3),FALSE)</f>
        <v>1624513634.8376951</v>
      </c>
      <c r="K24" s="293"/>
      <c r="L24" s="26"/>
      <c r="O24" s="162"/>
      <c r="P24" s="163"/>
      <c r="Q24" s="164"/>
      <c r="AA24" s="320">
        <f>'DMDT HIỆU QUẢ'!L23</f>
        <v>1.1521896720822133E-2</v>
      </c>
      <c r="AB24" s="321">
        <f>INDEX($AA$5:$AA$76, CEILING(ROWS($AB$5:AB24)/3,1))</f>
        <v>-5.0725634500302483E-4</v>
      </c>
      <c r="AC24" s="320">
        <f>'DMDT HIỆU QUẢ'!M23</f>
        <v>1.6228022198093968E-3</v>
      </c>
      <c r="AD24" s="321">
        <f>INDEX($AC$5:$AC$76, CEILING(ROWS($AD$5:AD24)/3,1))</f>
        <v>-4.1510444632693148E-3</v>
      </c>
      <c r="AE24" s="319"/>
      <c r="AF24" s="164"/>
    </row>
    <row r="25" spans="3:32" x14ac:dyDescent="0.25">
      <c r="C25" s="256">
        <f t="array" aca="1" ref="C25" ca="1">INDEX($C$2:$C$1000, CEILING(ROWS(C$2:$D25)/3,1))</f>
        <v>45308</v>
      </c>
      <c r="D25" s="279" t="s">
        <v>75</v>
      </c>
      <c r="E25" s="288">
        <f>HLOOKUP(D25,'GIÁ ĐÓNG CỬA'!$D$1:$F$74,2+INT((ROW()-ROW($C$2))/3),FALSE)</f>
        <v>8700</v>
      </c>
      <c r="F25" s="289">
        <v>1162.53</v>
      </c>
      <c r="G25" s="294">
        <f>HLOOKUP(D25,LSSL!$D$1:$F$74,2+INT((ROW()-ROW($C$2))/3),FALSE)</f>
        <v>-1.1363636363636364E-2</v>
      </c>
      <c r="H25" s="268">
        <f t="shared" si="0"/>
        <v>-5.0725634500302483E-4</v>
      </c>
      <c r="I25" s="268">
        <f t="shared" si="1"/>
        <v>-4.1510444632693148E-3</v>
      </c>
      <c r="J25" s="292">
        <f>HLOOKUP(D25,TTS!$D$1:$F$74,2+INT((ROW()-ROW($C$2))/3),FALSE)</f>
        <v>2139561591.5977194</v>
      </c>
      <c r="K25" s="293"/>
      <c r="L25" s="26"/>
      <c r="O25" s="162"/>
      <c r="P25" s="163"/>
      <c r="Q25" s="164"/>
      <c r="AA25" s="320">
        <f>'DMDT HIỆU QUẢ'!L24</f>
        <v>2.0403689526668741E-3</v>
      </c>
      <c r="AB25" s="321">
        <f>INDEX($AA$5:$AA$76, CEILING(ROWS($AB$5:AB25)/3,1))</f>
        <v>-5.0725634500302483E-4</v>
      </c>
      <c r="AC25" s="320">
        <f>'DMDT HIỆU QUẢ'!M24</f>
        <v>1.099823908013115E-2</v>
      </c>
      <c r="AD25" s="321">
        <f>INDEX($AC$5:$AC$76, CEILING(ROWS($AD$5:AD25)/3,1))</f>
        <v>-4.1510444632693148E-3</v>
      </c>
      <c r="AE25" s="319"/>
      <c r="AF25" s="164"/>
    </row>
    <row r="26" spans="3:32" x14ac:dyDescent="0.25">
      <c r="C26" s="256">
        <f t="array" aca="1" ref="C26" ca="1">INDEX($C$2:$C$1000, CEILING(ROWS(C$2:$D26)/3,1))</f>
        <v>45309</v>
      </c>
      <c r="D26" s="279" t="s">
        <v>74</v>
      </c>
      <c r="E26" s="288">
        <f>HLOOKUP(D26,'GIÁ ĐÓNG CỬA'!$D$1:$F$74,2+INT((ROW()-ROW($C$2))/3),FALSE)</f>
        <v>5770</v>
      </c>
      <c r="F26" s="289">
        <v>1169.06</v>
      </c>
      <c r="G26" s="294">
        <f>HLOOKUP(D26,LSSL!$D$1:$F$74,2+INT((ROW()-ROW($C$2))/3),FALSE)</f>
        <v>6.851851851851852E-2</v>
      </c>
      <c r="H26" s="268">
        <f t="shared" si="0"/>
        <v>5.6170593447050594E-3</v>
      </c>
      <c r="I26" s="268">
        <f t="shared" si="1"/>
        <v>4.272276198554107E-2</v>
      </c>
      <c r="J26" s="292">
        <f>HLOOKUP(D26,TTS!$D$1:$F$74,2+INT((ROW()-ROW($C$2))/3),FALSE)</f>
        <v>6361594359.5149565</v>
      </c>
      <c r="K26" s="293"/>
      <c r="L26" s="26"/>
      <c r="O26" s="162"/>
      <c r="P26" s="163"/>
      <c r="Q26" s="164"/>
      <c r="AA26" s="320">
        <f>'DMDT HIỆU QUẢ'!L25</f>
        <v>8.4561793214862294E-3</v>
      </c>
      <c r="AB26" s="321">
        <f>INDEX($AA$5:$AA$76, CEILING(ROWS($AB$5:AB26)/3,1))</f>
        <v>5.6170593447050594E-3</v>
      </c>
      <c r="AC26" s="320">
        <f>'DMDT HIỆU QUẢ'!M25</f>
        <v>2.2088657229832127E-2</v>
      </c>
      <c r="AD26" s="321">
        <f>INDEX($AC$5:$AC$76, CEILING(ROWS($AD$5:AD26)/3,1))</f>
        <v>4.272276198554107E-2</v>
      </c>
      <c r="AE26" s="319"/>
      <c r="AF26" s="164"/>
    </row>
    <row r="27" spans="3:32" x14ac:dyDescent="0.25">
      <c r="C27" s="256">
        <f t="array" aca="1" ref="C27" ca="1">INDEX($C$2:$C$1000, CEILING(ROWS(C$2:$D27)/3,1))</f>
        <v>45309</v>
      </c>
      <c r="D27" s="279" t="s">
        <v>17</v>
      </c>
      <c r="E27" s="288">
        <f>HLOOKUP(D27,'GIÁ ĐÓNG CỬA'!$D$1:$F$74,2+INT((ROW()-ROW($C$2))/3),FALSE)</f>
        <v>18200</v>
      </c>
      <c r="F27" s="289">
        <v>1169.06</v>
      </c>
      <c r="G27" s="294">
        <f>HLOOKUP(D27,LSSL!$D$1:$F$74,2+INT((ROW()-ROW($C$2))/3),FALSE)</f>
        <v>5.5248618784530384E-3</v>
      </c>
      <c r="H27" s="268">
        <f t="shared" si="0"/>
        <v>5.6170593447050594E-3</v>
      </c>
      <c r="I27" s="268">
        <f t="shared" si="1"/>
        <v>4.272276198554107E-2</v>
      </c>
      <c r="J27" s="292">
        <f>HLOOKUP(D27,TTS!$D$1:$F$74,2+INT((ROW()-ROW($C$2))/3),FALSE)</f>
        <v>1633488848.2898371</v>
      </c>
      <c r="K27" s="293"/>
      <c r="L27" s="26"/>
      <c r="O27" s="162"/>
      <c r="P27" s="163"/>
      <c r="Q27" s="164"/>
      <c r="AA27" s="320">
        <f>'DMDT HIỆU QUẢ'!L26</f>
        <v>3.3123910123234522E-3</v>
      </c>
      <c r="AB27" s="321">
        <f>INDEX($AA$5:$AA$76, CEILING(ROWS($AB$5:AB27)/3,1))</f>
        <v>5.6170593447050594E-3</v>
      </c>
      <c r="AC27" s="320">
        <f>'DMDT HIỆU QUẢ'!M26</f>
        <v>4.2308904212437971E-2</v>
      </c>
      <c r="AD27" s="321">
        <f>INDEX($AC$5:$AC$76, CEILING(ROWS($AD$5:AD27)/3,1))</f>
        <v>4.272276198554107E-2</v>
      </c>
      <c r="AE27" s="319"/>
      <c r="AF27" s="164"/>
    </row>
    <row r="28" spans="3:32" x14ac:dyDescent="0.25">
      <c r="C28" s="256">
        <f t="array" aca="1" ref="C28" ca="1">INDEX($C$2:$C$1000, CEILING(ROWS(C$2:$D28)/3,1))</f>
        <v>45309</v>
      </c>
      <c r="D28" s="279" t="s">
        <v>75</v>
      </c>
      <c r="E28" s="288">
        <f>HLOOKUP(D28,'GIÁ ĐÓNG CỬA'!$D$1:$F$74,2+INT((ROW()-ROW($C$2))/3),FALSE)</f>
        <v>8700</v>
      </c>
      <c r="F28" s="289">
        <v>1169.06</v>
      </c>
      <c r="G28" s="294">
        <f>HLOOKUP(D28,LSSL!$D$1:$F$74,2+INT((ROW()-ROW($C$2))/3),FALSE)</f>
        <v>0</v>
      </c>
      <c r="H28" s="268">
        <f t="shared" si="0"/>
        <v>5.6170593447050594E-3</v>
      </c>
      <c r="I28" s="268">
        <f t="shared" si="1"/>
        <v>4.272276198554107E-2</v>
      </c>
      <c r="J28" s="292">
        <f>HLOOKUP(D28,TTS!$D$1:$F$74,2+INT((ROW()-ROW($C$2))/3),FALSE)</f>
        <v>2139561591.5977194</v>
      </c>
      <c r="K28" s="293"/>
      <c r="L28" s="26"/>
      <c r="O28" s="162"/>
      <c r="P28" s="163"/>
      <c r="Q28" s="164"/>
      <c r="AA28" s="320">
        <f>'DMDT HIỆU QUẢ'!L27</f>
        <v>5.987525987526025E-3</v>
      </c>
      <c r="AB28" s="321">
        <f>INDEX($AA$5:$AA$76, CEILING(ROWS($AB$5:AB28)/3,1))</f>
        <v>5.6170593447050594E-3</v>
      </c>
      <c r="AC28" s="320">
        <f>'DMDT HIỆU QUẢ'!M27</f>
        <v>3.4879448349219517E-3</v>
      </c>
      <c r="AD28" s="321">
        <f>INDEX($AC$5:$AC$76, CEILING(ROWS($AD$5:AD28)/3,1))</f>
        <v>4.272276198554107E-2</v>
      </c>
      <c r="AE28" s="319"/>
      <c r="AF28" s="164"/>
    </row>
    <row r="29" spans="3:32" x14ac:dyDescent="0.25">
      <c r="C29" s="256">
        <f t="array" aca="1" ref="C29" ca="1">INDEX($C$2:$C$1000, CEILING(ROWS(C$2:$D29)/3,1))</f>
        <v>45310</v>
      </c>
      <c r="D29" s="279" t="s">
        <v>74</v>
      </c>
      <c r="E29" s="288">
        <f>HLOOKUP(D29,'GIÁ ĐÓNG CỬA'!$D$1:$F$74,2+INT((ROW()-ROW($C$2))/3),FALSE)</f>
        <v>6170</v>
      </c>
      <c r="F29" s="289">
        <v>1181.5</v>
      </c>
      <c r="G29" s="294">
        <f>HLOOKUP(D29,LSSL!$D$1:$F$74,2+INT((ROW()-ROW($C$2))/3),FALSE)</f>
        <v>6.9324090121317156E-2</v>
      </c>
      <c r="H29" s="268">
        <f t="shared" si="0"/>
        <v>1.0641027834328482E-2</v>
      </c>
      <c r="I29" s="268">
        <f t="shared" si="1"/>
        <v>5.1685852498827171E-2</v>
      </c>
      <c r="J29" s="292">
        <f>HLOOKUP(D29,TTS!$D$1:$F$74,2+INT((ROW()-ROW($C$2))/3),FALSE)</f>
        <v>6802606100.2092342</v>
      </c>
      <c r="K29" s="293"/>
      <c r="L29" s="26"/>
      <c r="O29" s="162"/>
      <c r="P29" s="163"/>
      <c r="Q29" s="164"/>
      <c r="AA29" s="320">
        <f>'DMDT HIỆU QUẢ'!L28</f>
        <v>1.2622964371331719E-2</v>
      </c>
      <c r="AB29" s="321">
        <f>INDEX($AA$5:$AA$76, CEILING(ROWS($AB$5:AB29)/3,1))</f>
        <v>1.0641027834328482E-2</v>
      </c>
      <c r="AC29" s="320">
        <f>'DMDT HIỆU QUẢ'!M28</f>
        <v>-1.8412287263151243E-2</v>
      </c>
      <c r="AD29" s="321">
        <f>INDEX($AC$5:$AC$76, CEILING(ROWS($AD$5:AD29)/3,1))</f>
        <v>5.1685852498827171E-2</v>
      </c>
      <c r="AE29" s="319"/>
      <c r="AF29" s="164"/>
    </row>
    <row r="30" spans="3:32" x14ac:dyDescent="0.25">
      <c r="C30" s="256">
        <f t="array" aca="1" ref="C30" ca="1">INDEX($C$2:$C$1000, CEILING(ROWS(C$2:$D30)/3,1))</f>
        <v>45310</v>
      </c>
      <c r="D30" s="279" t="s">
        <v>17</v>
      </c>
      <c r="E30" s="288">
        <f>HLOOKUP(D30,'GIÁ ĐÓNG CỬA'!$D$1:$F$74,2+INT((ROW()-ROW($C$2))/3),FALSE)</f>
        <v>19200</v>
      </c>
      <c r="F30" s="289">
        <v>1181.5</v>
      </c>
      <c r="G30" s="294">
        <f>HLOOKUP(D30,LSSL!$D$1:$F$74,2+INT((ROW()-ROW($C$2))/3),FALSE)</f>
        <v>5.4945054945054944E-2</v>
      </c>
      <c r="H30" s="268">
        <f t="shared" si="0"/>
        <v>1.0641027834328482E-2</v>
      </c>
      <c r="I30" s="268">
        <f t="shared" si="1"/>
        <v>5.1685852498827171E-2</v>
      </c>
      <c r="J30" s="292">
        <f>HLOOKUP(D30,TTS!$D$1:$F$74,2+INT((ROW()-ROW($C$2))/3),FALSE)</f>
        <v>1723240982.8112566</v>
      </c>
      <c r="K30" s="293"/>
      <c r="L30" s="26"/>
      <c r="O30" s="162"/>
      <c r="P30" s="163"/>
      <c r="Q30" s="164"/>
      <c r="AA30" s="320">
        <f>'DMDT HIỆU QUẢ'!L29</f>
        <v>4.1552038009093429E-3</v>
      </c>
      <c r="AB30" s="321">
        <f>INDEX($AA$5:$AA$76, CEILING(ROWS($AB$5:AB30)/3,1))</f>
        <v>1.0641027834328482E-2</v>
      </c>
      <c r="AC30" s="320">
        <f>'DMDT HIỆU QUẢ'!M29</f>
        <v>1.6986180373683556E-3</v>
      </c>
      <c r="AD30" s="321">
        <f>INDEX($AC$5:$AC$76, CEILING(ROWS($AD$5:AD30)/3,1))</f>
        <v>5.1685852498827171E-2</v>
      </c>
      <c r="AE30" s="319"/>
      <c r="AF30" s="164"/>
    </row>
    <row r="31" spans="3:32" x14ac:dyDescent="0.25">
      <c r="C31" s="256">
        <f t="array" aca="1" ref="C31" ca="1">INDEX($C$2:$C$1000, CEILING(ROWS(C$2:$D31)/3,1))</f>
        <v>45310</v>
      </c>
      <c r="D31" s="279" t="s">
        <v>75</v>
      </c>
      <c r="E31" s="288">
        <f>HLOOKUP(D31,'GIÁ ĐÓNG CỬA'!$D$1:$F$74,2+INT((ROW()-ROW($C$2))/3),FALSE)</f>
        <v>8700</v>
      </c>
      <c r="F31" s="289">
        <v>1181.5</v>
      </c>
      <c r="G31" s="294">
        <f>HLOOKUP(D31,LSSL!$D$1:$F$74,2+INT((ROW()-ROW($C$2))/3),FALSE)</f>
        <v>0</v>
      </c>
      <c r="H31" s="268">
        <f t="shared" si="0"/>
        <v>1.0641027834328482E-2</v>
      </c>
      <c r="I31" s="268">
        <f t="shared" si="1"/>
        <v>5.1685852498827171E-2</v>
      </c>
      <c r="J31" s="292">
        <f>HLOOKUP(D31,TTS!$D$1:$F$74,2+INT((ROW()-ROW($C$2))/3),FALSE)</f>
        <v>2139561591.5977194</v>
      </c>
      <c r="K31" s="293"/>
      <c r="L31" s="26"/>
      <c r="O31" s="162"/>
      <c r="P31" s="163"/>
      <c r="Q31" s="164"/>
      <c r="AA31" s="320">
        <f>'DMDT HIỆU QUẢ'!L30</f>
        <v>-1.625936946163749E-5</v>
      </c>
      <c r="AB31" s="321">
        <f>INDEX($AA$5:$AA$76, CEILING(ROWS($AB$5:AB31)/3,1))</f>
        <v>1.0641027834328482E-2</v>
      </c>
      <c r="AC31" s="320">
        <f>'DMDT HIỆU QUẢ'!M30</f>
        <v>-6.859288087265299E-3</v>
      </c>
      <c r="AD31" s="321">
        <f>INDEX($AC$5:$AC$76, CEILING(ROWS($AD$5:AD31)/3,1))</f>
        <v>5.1685852498827171E-2</v>
      </c>
      <c r="AE31" s="319"/>
      <c r="AF31" s="164"/>
    </row>
    <row r="32" spans="3:32" x14ac:dyDescent="0.25">
      <c r="C32" s="256">
        <f t="array" aca="1" ref="C32" ca="1">INDEX($C$2:$C$1000, CEILING(ROWS(C$2:$D32)/3,1))</f>
        <v>45313</v>
      </c>
      <c r="D32" s="279" t="s">
        <v>74</v>
      </c>
      <c r="E32" s="288">
        <f>HLOOKUP(D32,'GIÁ ĐÓNG CỬA'!$D$1:$F$74,2+INT((ROW()-ROW($C$2))/3),FALSE)</f>
        <v>6600</v>
      </c>
      <c r="F32" s="289">
        <v>1182.8599999999999</v>
      </c>
      <c r="G32" s="294">
        <f>HLOOKUP(D32,LSSL!$D$1:$F$74,2+INT((ROW()-ROW($C$2))/3),FALSE)</f>
        <v>6.9692058346839544E-2</v>
      </c>
      <c r="H32" s="268">
        <f t="shared" si="0"/>
        <v>1.1510791366905629E-3</v>
      </c>
      <c r="I32" s="268">
        <f t="shared" si="1"/>
        <v>4.8294663477062259E-2</v>
      </c>
      <c r="J32" s="292">
        <f>HLOOKUP(D32,TTS!$D$1:$F$74,2+INT((ROW()-ROW($C$2))/3),FALSE)</f>
        <v>7276693721.4555826</v>
      </c>
      <c r="K32" s="293"/>
      <c r="L32" s="26"/>
      <c r="O32" s="162"/>
      <c r="P32" s="163"/>
      <c r="Q32" s="164"/>
      <c r="AA32" s="320">
        <f>'DMDT HIỆU QUẢ'!L31</f>
        <v>-2.2194400182108049E-3</v>
      </c>
      <c r="AB32" s="321">
        <f>INDEX($AA$5:$AA$76, CEILING(ROWS($AB$5:AB32)/3,1))</f>
        <v>1.1510791366905629E-3</v>
      </c>
      <c r="AC32" s="320">
        <f>'DMDT HIỆU QUẢ'!M31</f>
        <v>-8.409439630830887E-3</v>
      </c>
      <c r="AD32" s="321">
        <f>INDEX($AC$5:$AC$76, CEILING(ROWS($AD$5:AD32)/3,1))</f>
        <v>4.8294663477062259E-2</v>
      </c>
      <c r="AE32" s="319"/>
      <c r="AF32" s="164"/>
    </row>
    <row r="33" spans="3:32" x14ac:dyDescent="0.25">
      <c r="C33" s="256">
        <f t="array" aca="1" ref="C33" ca="1">INDEX($C$2:$C$1000, CEILING(ROWS(C$2:$D33)/3,1))</f>
        <v>45313</v>
      </c>
      <c r="D33" s="279" t="s">
        <v>17</v>
      </c>
      <c r="E33" s="288">
        <f>HLOOKUP(D33,'GIÁ ĐÓNG CỬA'!$D$1:$F$74,2+INT((ROW()-ROW($C$2))/3),FALSE)</f>
        <v>19850</v>
      </c>
      <c r="F33" s="289">
        <v>1182.8599999999999</v>
      </c>
      <c r="G33" s="294">
        <f>HLOOKUP(D33,LSSL!$D$1:$F$74,2+INT((ROW()-ROW($C$2))/3),FALSE)</f>
        <v>3.3854166666666664E-2</v>
      </c>
      <c r="H33" s="268">
        <f t="shared" si="0"/>
        <v>1.1510791366905629E-3</v>
      </c>
      <c r="I33" s="268">
        <f t="shared" si="1"/>
        <v>4.8294663477062259E-2</v>
      </c>
      <c r="J33" s="292">
        <f>HLOOKUP(D33,TTS!$D$1:$F$74,2+INT((ROW()-ROW($C$2))/3),FALSE)</f>
        <v>1781579870.2501795</v>
      </c>
      <c r="K33" s="293"/>
      <c r="L33" s="26"/>
      <c r="O33" s="162"/>
      <c r="P33" s="163"/>
      <c r="Q33" s="164"/>
      <c r="AA33" s="320">
        <f>'DMDT HIỆU QUẢ'!L32</f>
        <v>-1.2474435961574456E-2</v>
      </c>
      <c r="AB33" s="321">
        <f>INDEX($AA$5:$AA$76, CEILING(ROWS($AB$5:AB33)/3,1))</f>
        <v>1.1510791366905629E-3</v>
      </c>
      <c r="AC33" s="320">
        <f>'DMDT HIỆU QUẢ'!M32</f>
        <v>-2.3221296123650766E-2</v>
      </c>
      <c r="AD33" s="321">
        <f>INDEX($AC$5:$AC$76, CEILING(ROWS($AD$5:AD33)/3,1))</f>
        <v>4.8294663477062259E-2</v>
      </c>
      <c r="AE33" s="319"/>
      <c r="AF33" s="164"/>
    </row>
    <row r="34" spans="3:32" x14ac:dyDescent="0.25">
      <c r="C34" s="256">
        <f t="array" aca="1" ref="C34" ca="1">INDEX($C$2:$C$1000, CEILING(ROWS(C$2:$D34)/3,1))</f>
        <v>45313</v>
      </c>
      <c r="D34" s="279" t="s">
        <v>75</v>
      </c>
      <c r="E34" s="288">
        <f>HLOOKUP(D34,'GIÁ ĐÓNG CỬA'!$D$1:$F$74,2+INT((ROW()-ROW($C$2))/3),FALSE)</f>
        <v>8700</v>
      </c>
      <c r="F34" s="289">
        <v>1182.8599999999999</v>
      </c>
      <c r="G34" s="294">
        <f>HLOOKUP(D34,LSSL!$D$1:$F$74,2+INT((ROW()-ROW($C$2))/3),FALSE)</f>
        <v>0</v>
      </c>
      <c r="H34" s="268">
        <f t="shared" si="0"/>
        <v>1.1510791366905629E-3</v>
      </c>
      <c r="I34" s="268">
        <f t="shared" si="1"/>
        <v>4.8294663477062259E-2</v>
      </c>
      <c r="J34" s="292">
        <f>HLOOKUP(D34,TTS!$D$1:$F$74,2+INT((ROW()-ROW($C$2))/3),FALSE)</f>
        <v>2139561591.5977194</v>
      </c>
      <c r="K34" s="293"/>
      <c r="L34" s="26"/>
      <c r="O34" s="162"/>
      <c r="P34" s="163"/>
      <c r="Q34" s="164"/>
      <c r="AA34" s="320">
        <f>'DMDT HIỆU QUẢ'!L33</f>
        <v>4.6089108910891005E-2</v>
      </c>
      <c r="AB34" s="321">
        <f>INDEX($AA$5:$AA$76, CEILING(ROWS($AB$5:AB34)/3,1))</f>
        <v>1.1510791366905629E-3</v>
      </c>
      <c r="AC34" s="320">
        <f>'DMDT HIỆU QUẢ'!M33</f>
        <v>1.8385111433023751E-2</v>
      </c>
      <c r="AD34" s="321">
        <f>INDEX($AC$5:$AC$76, CEILING(ROWS($AD$5:AD34)/3,1))</f>
        <v>4.8294663477062259E-2</v>
      </c>
      <c r="AE34" s="319"/>
      <c r="AF34" s="164"/>
    </row>
    <row r="35" spans="3:32" x14ac:dyDescent="0.25">
      <c r="C35" s="256">
        <f t="array" aca="1" ref="C35" ca="1">INDEX($C$2:$C$1000, CEILING(ROWS(C$2:$D35)/3,1))</f>
        <v>45314</v>
      </c>
      <c r="D35" s="279" t="s">
        <v>74</v>
      </c>
      <c r="E35" s="288">
        <f>HLOOKUP(D35,'GIÁ ĐÓNG CỬA'!$D$1:$F$74,2+INT((ROW()-ROW($C$2))/3),FALSE)</f>
        <v>7060</v>
      </c>
      <c r="F35" s="289">
        <v>1177.5</v>
      </c>
      <c r="G35" s="294">
        <f>HLOOKUP(D35,LSSL!$D$1:$F$74,2+INT((ROW()-ROW($C$2))/3),FALSE)</f>
        <v>6.9696969696969702E-2</v>
      </c>
      <c r="H35" s="268">
        <f t="shared" si="0"/>
        <v>-4.5313900207969672E-3</v>
      </c>
      <c r="I35" s="268">
        <f t="shared" si="1"/>
        <v>4.5441760046357242E-2</v>
      </c>
      <c r="J35" s="292">
        <f>HLOOKUP(D35,TTS!$D$1:$F$74,2+INT((ROW()-ROW($C$2))/3),FALSE)</f>
        <v>7783857223.2540016</v>
      </c>
      <c r="K35" s="293"/>
      <c r="L35" s="26"/>
      <c r="O35" s="162"/>
      <c r="P35" s="163"/>
      <c r="Q35" s="164"/>
      <c r="AA35" s="320">
        <f>'DMDT HIỆU QUẢ'!L34</f>
        <v>-3.4459640654330784E-2</v>
      </c>
      <c r="AB35" s="321">
        <f>INDEX($AA$5:$AA$76, CEILING(ROWS($AB$5:AB35)/3,1))</f>
        <v>-4.5313900207969672E-3</v>
      </c>
      <c r="AC35" s="320">
        <f>'DMDT HIỆU QUẢ'!M34</f>
        <v>1.4375637252792756E-2</v>
      </c>
      <c r="AD35" s="321">
        <f>INDEX($AC$5:$AC$76, CEILING(ROWS($AD$5:AD35)/3,1))</f>
        <v>4.5441760046357242E-2</v>
      </c>
      <c r="AE35" s="319"/>
      <c r="AF35" s="164"/>
    </row>
    <row r="36" spans="3:32" x14ac:dyDescent="0.25">
      <c r="C36" s="256">
        <f t="array" aca="1" ref="C36" ca="1">INDEX($C$2:$C$1000, CEILING(ROWS(C$2:$D36)/3,1))</f>
        <v>45314</v>
      </c>
      <c r="D36" s="279" t="s">
        <v>17</v>
      </c>
      <c r="E36" s="288">
        <f>HLOOKUP(D36,'GIÁ ĐÓNG CỬA'!$D$1:$F$74,2+INT((ROW()-ROW($C$2))/3),FALSE)</f>
        <v>19900</v>
      </c>
      <c r="F36" s="289">
        <v>1177.5</v>
      </c>
      <c r="G36" s="294">
        <f>HLOOKUP(D36,LSSL!$D$1:$F$74,2+INT((ROW()-ROW($C$2))/3),FALSE)</f>
        <v>2.5188916876574307E-3</v>
      </c>
      <c r="H36" s="268">
        <f t="shared" si="0"/>
        <v>-4.5313900207969672E-3</v>
      </c>
      <c r="I36" s="268">
        <f t="shared" si="1"/>
        <v>4.5441760046357242E-2</v>
      </c>
      <c r="J36" s="292">
        <f>HLOOKUP(D36,TTS!$D$1:$F$74,2+INT((ROW()-ROW($C$2))/3),FALSE)</f>
        <v>1786067476.9762504</v>
      </c>
      <c r="K36" s="293"/>
      <c r="L36" s="26"/>
      <c r="O36" s="162"/>
      <c r="P36" s="163"/>
      <c r="Q36" s="164"/>
      <c r="AA36" s="320">
        <f>'DMDT HIỆU QUẢ'!L35</f>
        <v>4.7411715693081807E-2</v>
      </c>
      <c r="AB36" s="321">
        <f>INDEX($AA$5:$AA$76, CEILING(ROWS($AB$5:AB36)/3,1))</f>
        <v>-4.5313900207969672E-3</v>
      </c>
      <c r="AC36" s="320">
        <f>'DMDT HIỆU QUẢ'!M35</f>
        <v>-1.6062768635183257E-3</v>
      </c>
      <c r="AD36" s="321">
        <f>INDEX($AC$5:$AC$76, CEILING(ROWS($AD$5:AD36)/3,1))</f>
        <v>4.5441760046357242E-2</v>
      </c>
      <c r="AE36" s="319"/>
      <c r="AF36" s="164"/>
    </row>
    <row r="37" spans="3:32" x14ac:dyDescent="0.25">
      <c r="C37" s="256">
        <f t="array" aca="1" ref="C37" ca="1">INDEX($C$2:$C$1000, CEILING(ROWS(C$2:$D37)/3,1))</f>
        <v>45314</v>
      </c>
      <c r="D37" s="279" t="s">
        <v>75</v>
      </c>
      <c r="E37" s="288">
        <f>HLOOKUP(D37,'GIÁ ĐÓNG CỬA'!$D$1:$F$74,2+INT((ROW()-ROW($C$2))/3),FALSE)</f>
        <v>8800</v>
      </c>
      <c r="F37" s="289">
        <v>1177.5</v>
      </c>
      <c r="G37" s="294">
        <f>HLOOKUP(D37,LSSL!$D$1:$F$74,2+INT((ROW()-ROW($C$2))/3),FALSE)</f>
        <v>1.1494252873563218E-2</v>
      </c>
      <c r="H37" s="268">
        <f t="shared" si="0"/>
        <v>-4.5313900207969672E-3</v>
      </c>
      <c r="I37" s="268">
        <f t="shared" si="1"/>
        <v>4.5441760046357242E-2</v>
      </c>
      <c r="J37" s="292">
        <f>HLOOKUP(D37,TTS!$D$1:$F$74,2+INT((ROW()-ROW($C$2))/3),FALSE)</f>
        <v>2164154253.570107</v>
      </c>
      <c r="K37" s="293"/>
      <c r="L37" s="26"/>
      <c r="O37" s="162"/>
      <c r="P37" s="163"/>
      <c r="Q37" s="164"/>
      <c r="AA37" s="320">
        <f>'DMDT HIỆU QUẢ'!L36</f>
        <v>-3.4900679295903167E-2</v>
      </c>
      <c r="AB37" s="321">
        <f>INDEX($AA$5:$AA$76, CEILING(ROWS($AB$5:AB37)/3,1))</f>
        <v>-4.5313900207969672E-3</v>
      </c>
      <c r="AC37" s="320">
        <f>'DMDT HIỆU QUẢ'!M36</f>
        <v>0</v>
      </c>
      <c r="AD37" s="321">
        <f>INDEX($AC$5:$AC$76, CEILING(ROWS($AD$5:AD37)/3,1))</f>
        <v>4.5441760046357242E-2</v>
      </c>
      <c r="AE37" s="319"/>
      <c r="AF37" s="164"/>
    </row>
    <row r="38" spans="3:32" x14ac:dyDescent="0.25">
      <c r="C38" s="256">
        <f t="array" aca="1" ref="C38" ca="1">INDEX($C$2:$C$1000, CEILING(ROWS(C$2:$D38)/3,1))</f>
        <v>45315</v>
      </c>
      <c r="D38" s="279" t="s">
        <v>74</v>
      </c>
      <c r="E38" s="288">
        <f>HLOOKUP(D38,'GIÁ ĐÓNG CỬA'!$D$1:$F$74,2+INT((ROW()-ROW($C$2))/3),FALSE)</f>
        <v>7350</v>
      </c>
      <c r="F38" s="289">
        <v>1172.97</v>
      </c>
      <c r="G38" s="294">
        <f>HLOOKUP(D38,LSSL!$D$1:$F$74,2+INT((ROW()-ROW($C$2))/3),FALSE)</f>
        <v>4.1076487252124649E-2</v>
      </c>
      <c r="H38" s="268">
        <f t="shared" si="0"/>
        <v>-3.8471337579617602E-3</v>
      </c>
      <c r="I38" s="268">
        <f t="shared" si="1"/>
        <v>2.6670054491420948E-2</v>
      </c>
      <c r="J38" s="292">
        <f>HLOOKUP(D38,TTS!$D$1:$F$74,2+INT((ROW()-ROW($C$2))/3),FALSE)</f>
        <v>8103590735.2573538</v>
      </c>
      <c r="K38" s="293"/>
      <c r="L38" s="26"/>
      <c r="O38" s="162"/>
      <c r="P38" s="163"/>
      <c r="Q38" s="164"/>
      <c r="AA38" s="320">
        <f>'DMDT HIỆU QUẢ'!L37</f>
        <v>3.6873919156982758E-2</v>
      </c>
      <c r="AB38" s="321">
        <f>INDEX($AA$5:$AA$76, CEILING(ROWS($AB$5:AB38)/3,1))</f>
        <v>-3.8471337579617602E-3</v>
      </c>
      <c r="AC38" s="320">
        <f>'DMDT HIỆU QUẢ'!M37</f>
        <v>1.4632769556236136E-2</v>
      </c>
      <c r="AD38" s="321">
        <f>INDEX($AC$5:$AC$76, CEILING(ROWS($AD$5:AD38)/3,1))</f>
        <v>2.6670054491420948E-2</v>
      </c>
      <c r="AE38" s="319"/>
      <c r="AF38" s="164"/>
    </row>
    <row r="39" spans="3:32" x14ac:dyDescent="0.25">
      <c r="C39" s="256">
        <f t="array" aca="1" ref="C39" ca="1">INDEX($C$2:$C$1000, CEILING(ROWS(C$2:$D39)/3,1))</f>
        <v>45315</v>
      </c>
      <c r="D39" s="279" t="s">
        <v>17</v>
      </c>
      <c r="E39" s="288">
        <f>HLOOKUP(D39,'GIÁ ĐÓNG CỬA'!$D$1:$F$74,2+INT((ROW()-ROW($C$2))/3),FALSE)</f>
        <v>19800</v>
      </c>
      <c r="F39" s="289">
        <v>1172.97</v>
      </c>
      <c r="G39" s="294">
        <f>HLOOKUP(D39,LSSL!$D$1:$F$74,2+INT((ROW()-ROW($C$2))/3),FALSE)</f>
        <v>-5.0251256281407036E-3</v>
      </c>
      <c r="H39" s="268">
        <f t="shared" si="0"/>
        <v>-3.8471337579617602E-3</v>
      </c>
      <c r="I39" s="268">
        <f t="shared" si="1"/>
        <v>2.6670054491420948E-2</v>
      </c>
      <c r="J39" s="292">
        <f>HLOOKUP(D39,TTS!$D$1:$F$74,2+INT((ROW()-ROW($C$2))/3),FALSE)</f>
        <v>1777092263.5241084</v>
      </c>
      <c r="K39" s="293"/>
      <c r="L39" s="26"/>
      <c r="O39" s="162"/>
      <c r="P39" s="163"/>
      <c r="Q39" s="164"/>
      <c r="AA39" s="320">
        <f>'DMDT HIỆU QUẢ'!L38</f>
        <v>-2.2243178576717117E-2</v>
      </c>
      <c r="AB39" s="321">
        <f>INDEX($AA$5:$AA$76, CEILING(ROWS($AB$5:AB39)/3,1))</f>
        <v>-3.8471337579617602E-3</v>
      </c>
      <c r="AC39" s="320">
        <f>'DMDT HIỆU QUẢ'!M38</f>
        <v>2.5565607484663407E-2</v>
      </c>
      <c r="AD39" s="321">
        <f>INDEX($AC$5:$AC$76, CEILING(ROWS($AD$5:AD39)/3,1))</f>
        <v>2.6670054491420948E-2</v>
      </c>
      <c r="AE39" s="319"/>
      <c r="AF39" s="164"/>
    </row>
    <row r="40" spans="3:32" x14ac:dyDescent="0.25">
      <c r="C40" s="256">
        <f t="array" aca="1" ref="C40" ca="1">INDEX($C$2:$C$1000, CEILING(ROWS(C$2:$D40)/3,1))</f>
        <v>45315</v>
      </c>
      <c r="D40" s="279" t="s">
        <v>75</v>
      </c>
      <c r="E40" s="288">
        <f>HLOOKUP(D40,'GIÁ ĐÓNG CỬA'!$D$1:$F$74,2+INT((ROW()-ROW($C$2))/3),FALSE)</f>
        <v>8900</v>
      </c>
      <c r="F40" s="289">
        <v>1172.97</v>
      </c>
      <c r="G40" s="294">
        <f>HLOOKUP(D40,LSSL!$D$1:$F$74,2+INT((ROW()-ROW($C$2))/3),FALSE)</f>
        <v>1.1363636363636364E-2</v>
      </c>
      <c r="H40" s="268">
        <f t="shared" si="0"/>
        <v>-3.8471337579617602E-3</v>
      </c>
      <c r="I40" s="268">
        <f t="shared" si="1"/>
        <v>2.6670054491420948E-2</v>
      </c>
      <c r="J40" s="292">
        <f>HLOOKUP(D40,TTS!$D$1:$F$74,2+INT((ROW()-ROW($C$2))/3),FALSE)</f>
        <v>2188746915.5424948</v>
      </c>
      <c r="K40" s="293"/>
      <c r="L40" s="26"/>
      <c r="O40" s="162"/>
      <c r="P40" s="163"/>
      <c r="Q40" s="164"/>
      <c r="AA40" s="320">
        <f>'DMDT HIỆU QUẢ'!L39</f>
        <v>2.8400621736877851E-2</v>
      </c>
      <c r="AB40" s="321">
        <f>INDEX($AA$5:$AA$76, CEILING(ROWS($AB$5:AB40)/3,1))</f>
        <v>-3.8471337579617602E-3</v>
      </c>
      <c r="AC40" s="320">
        <f>'DMDT HIỆU QUẢ'!M39</f>
        <v>9.3960752057778898E-3</v>
      </c>
      <c r="AD40" s="321">
        <f>INDEX($AC$5:$AC$76, CEILING(ROWS($AD$5:AD40)/3,1))</f>
        <v>2.6670054491420948E-2</v>
      </c>
      <c r="AE40" s="319"/>
      <c r="AF40" s="164"/>
    </row>
    <row r="41" spans="3:32" x14ac:dyDescent="0.25">
      <c r="C41" s="256">
        <f t="array" aca="1" ref="C41" ca="1">INDEX($C$2:$C$1000, CEILING(ROWS(C$2:$D41)/3,1))</f>
        <v>45316</v>
      </c>
      <c r="D41" s="279" t="s">
        <v>74</v>
      </c>
      <c r="E41" s="288">
        <f>HLOOKUP(D41,'GIÁ ĐÓNG CỬA'!$D$1:$F$74,2+INT((ROW()-ROW($C$2))/3),FALSE)</f>
        <v>7290</v>
      </c>
      <c r="F41" s="289">
        <v>1170.3699999999999</v>
      </c>
      <c r="G41" s="294">
        <f>HLOOKUP(D41,LSSL!$D$1:$F$74,2+INT((ROW()-ROW($C$2))/3),FALSE)</f>
        <v>-8.1632653061224497E-3</v>
      </c>
      <c r="H41" s="268">
        <f t="shared" si="0"/>
        <v>-2.2165954798504107E-3</v>
      </c>
      <c r="I41" s="268">
        <f t="shared" si="1"/>
        <v>-6.2758186910295555E-3</v>
      </c>
      <c r="J41" s="292">
        <f>HLOOKUP(D41,TTS!$D$1:$F$74,2+INT((ROW()-ROW($C$2))/3),FALSE)</f>
        <v>8037438974.1532116</v>
      </c>
      <c r="K41" s="293"/>
      <c r="L41" s="26"/>
      <c r="O41" s="162"/>
      <c r="P41" s="163"/>
      <c r="Q41" s="164"/>
      <c r="AA41" s="320">
        <f>'DMDT HIỆU QUẢ'!L40</f>
        <v>-2.9026957478801442E-2</v>
      </c>
      <c r="AB41" s="321">
        <f>INDEX($AA$5:$AA$76, CEILING(ROWS($AB$5:AB41)/3,1))</f>
        <v>-2.2165954798504107E-3</v>
      </c>
      <c r="AC41" s="320">
        <f>'DMDT HIỆU QUẢ'!M40</f>
        <v>-1.3208885505758567E-2</v>
      </c>
      <c r="AD41" s="321">
        <f>INDEX($AC$5:$AC$76, CEILING(ROWS($AD$5:AD41)/3,1))</f>
        <v>-6.2758186910295555E-3</v>
      </c>
      <c r="AE41" s="319"/>
      <c r="AF41" s="164"/>
    </row>
    <row r="42" spans="3:32" x14ac:dyDescent="0.25">
      <c r="C42" s="256">
        <f t="array" aca="1" ref="C42" ca="1">INDEX($C$2:$C$1000, CEILING(ROWS(C$2:$D42)/3,1))</f>
        <v>45316</v>
      </c>
      <c r="D42" s="279" t="s">
        <v>17</v>
      </c>
      <c r="E42" s="288">
        <f>HLOOKUP(D42,'GIÁ ĐÓNG CỬA'!$D$1:$F$74,2+INT((ROW()-ROW($C$2))/3),FALSE)</f>
        <v>19650</v>
      </c>
      <c r="F42" s="289">
        <v>1170.3699999999999</v>
      </c>
      <c r="G42" s="294">
        <f>HLOOKUP(D42,LSSL!$D$1:$F$74,2+INT((ROW()-ROW($C$2))/3),FALSE)</f>
        <v>-7.575757575757576E-3</v>
      </c>
      <c r="H42" s="268">
        <f t="shared" si="0"/>
        <v>-2.2165954798504107E-3</v>
      </c>
      <c r="I42" s="268">
        <f t="shared" si="1"/>
        <v>-6.2758186910295555E-3</v>
      </c>
      <c r="J42" s="292">
        <f>HLOOKUP(D42,TTS!$D$1:$F$74,2+INT((ROW()-ROW($C$2))/3),FALSE)</f>
        <v>1763629443.3458955</v>
      </c>
      <c r="K42" s="293"/>
      <c r="L42" s="26"/>
      <c r="O42" s="162"/>
      <c r="P42" s="163"/>
      <c r="Q42" s="164"/>
      <c r="AA42" s="320">
        <f>'DMDT HIỆU QUẢ'!L41</f>
        <v>2.503332721336593E-2</v>
      </c>
      <c r="AB42" s="321">
        <f>INDEX($AA$5:$AA$76, CEILING(ROWS($AB$5:AB42)/3,1))</f>
        <v>-2.2165954798504107E-3</v>
      </c>
      <c r="AC42" s="320">
        <f>'DMDT HIỆU QUẢ'!M41</f>
        <v>7.8179376337797288E-3</v>
      </c>
      <c r="AD42" s="321">
        <f>INDEX($AC$5:$AC$76, CEILING(ROWS($AD$5:AD42)/3,1))</f>
        <v>-6.2758186910295555E-3</v>
      </c>
      <c r="AE42" s="319"/>
      <c r="AF42" s="164"/>
    </row>
    <row r="43" spans="3:32" x14ac:dyDescent="0.25">
      <c r="C43" s="256">
        <f t="array" aca="1" ref="C43" ca="1">INDEX($C$2:$C$1000, CEILING(ROWS(C$2:$D43)/3,1))</f>
        <v>45316</v>
      </c>
      <c r="D43" s="279" t="s">
        <v>75</v>
      </c>
      <c r="E43" s="288">
        <f>HLOOKUP(D43,'GIÁ ĐÓNG CỬA'!$D$1:$F$74,2+INT((ROW()-ROW($C$2))/3),FALSE)</f>
        <v>8900</v>
      </c>
      <c r="F43" s="289">
        <v>1170.3699999999999</v>
      </c>
      <c r="G43" s="294">
        <f>HLOOKUP(D43,LSSL!$D$1:$F$74,2+INT((ROW()-ROW($C$2))/3),FALSE)</f>
        <v>0</v>
      </c>
      <c r="H43" s="268">
        <f t="shared" si="0"/>
        <v>-2.2165954798504107E-3</v>
      </c>
      <c r="I43" s="268">
        <f t="shared" si="1"/>
        <v>-6.2758186910295555E-3</v>
      </c>
      <c r="J43" s="292">
        <f>HLOOKUP(D43,TTS!$D$1:$F$74,2+INT((ROW()-ROW($C$2))/3),FALSE)</f>
        <v>2188746915.5424948</v>
      </c>
      <c r="K43" s="293"/>
      <c r="L43" s="26"/>
      <c r="O43" s="162"/>
      <c r="P43" s="163"/>
      <c r="Q43" s="164"/>
      <c r="AA43" s="320">
        <f>'DMDT HIỆU QUẢ'!L42</f>
        <v>-2.0099837238822783E-2</v>
      </c>
      <c r="AB43" s="321">
        <f>INDEX($AA$5:$AA$76, CEILING(ROWS($AB$5:AB43)/3,1))</f>
        <v>-2.2165954798504107E-3</v>
      </c>
      <c r="AC43" s="320">
        <f>'DMDT HIỆU QUẢ'!M42</f>
        <v>-6.5213105253357946E-3</v>
      </c>
      <c r="AD43" s="321">
        <f>INDEX($AC$5:$AC$76, CEILING(ROWS($AD$5:AD43)/3,1))</f>
        <v>-6.2758186910295555E-3</v>
      </c>
      <c r="AE43" s="319"/>
      <c r="AF43" s="164"/>
    </row>
    <row r="44" spans="3:32" x14ac:dyDescent="0.25">
      <c r="C44" s="256">
        <f t="array" aca="1" ref="C44" ca="1">INDEX($C$2:$C$1000, CEILING(ROWS(C$2:$D44)/3,1))</f>
        <v>45317</v>
      </c>
      <c r="D44" s="279" t="s">
        <v>74</v>
      </c>
      <c r="E44" s="288">
        <f>HLOOKUP(D44,'GIÁ ĐÓNG CỬA'!$D$1:$F$74,2+INT((ROW()-ROW($C$2))/3),FALSE)</f>
        <v>7220</v>
      </c>
      <c r="F44" s="289">
        <v>1175.67</v>
      </c>
      <c r="G44" s="294">
        <f>HLOOKUP(D44,LSSL!$D$1:$F$74,2+INT((ROW()-ROW($C$2))/3),FALSE)</f>
        <v>-9.6021947873799734E-3</v>
      </c>
      <c r="H44" s="268">
        <f t="shared" si="0"/>
        <v>4.5284824457224489E-3</v>
      </c>
      <c r="I44" s="268">
        <f t="shared" si="1"/>
        <v>-6.7268458642014617E-3</v>
      </c>
      <c r="J44" s="292">
        <f>HLOOKUP(D44,TTS!$D$1:$F$74,2+INT((ROW()-ROW($C$2))/3),FALSE)</f>
        <v>7960261919.5317135</v>
      </c>
      <c r="K44" s="293"/>
      <c r="L44" s="26"/>
      <c r="O44" s="162"/>
      <c r="P44" s="163"/>
      <c r="Q44" s="164"/>
      <c r="AA44" s="320">
        <f>'DMDT HIỆU QUẢ'!L43</f>
        <v>2.4875226499667079E-3</v>
      </c>
      <c r="AB44" s="321">
        <f>INDEX($AA$5:$AA$76, CEILING(ROWS($AB$5:AB44)/3,1))</f>
        <v>4.5284824457224489E-3</v>
      </c>
      <c r="AC44" s="320">
        <f>'DMDT HIỆU QUẢ'!M43</f>
        <v>-4.0495585408474165E-2</v>
      </c>
      <c r="AD44" s="321">
        <f>INDEX($AC$5:$AC$76, CEILING(ROWS($AD$5:AD44)/3,1))</f>
        <v>-6.7268458642014617E-3</v>
      </c>
      <c r="AE44" s="319"/>
      <c r="AF44" s="164"/>
    </row>
    <row r="45" spans="3:32" x14ac:dyDescent="0.25">
      <c r="C45" s="256">
        <f t="array" aca="1" ref="C45" ca="1">INDEX($C$2:$C$1000, CEILING(ROWS(C$2:$D45)/3,1))</f>
        <v>45317</v>
      </c>
      <c r="D45" s="279" t="s">
        <v>17</v>
      </c>
      <c r="E45" s="288">
        <f>HLOOKUP(D45,'GIÁ ĐÓNG CỬA'!$D$1:$F$74,2+INT((ROW()-ROW($C$2))/3),FALSE)</f>
        <v>19550</v>
      </c>
      <c r="F45" s="289">
        <v>1175.67</v>
      </c>
      <c r="G45" s="294">
        <f>HLOOKUP(D45,LSSL!$D$1:$F$74,2+INT((ROW()-ROW($C$2))/3),FALSE)</f>
        <v>-5.0890585241730284E-3</v>
      </c>
      <c r="H45" s="268">
        <f t="shared" si="0"/>
        <v>4.5284824457224489E-3</v>
      </c>
      <c r="I45" s="268">
        <f t="shared" si="1"/>
        <v>-6.7268458642014617E-3</v>
      </c>
      <c r="J45" s="292">
        <f>HLOOKUP(D45,TTS!$D$1:$F$74,2+INT((ROW()-ROW($C$2))/3),FALSE)</f>
        <v>1754654229.8937535</v>
      </c>
      <c r="K45" s="293"/>
      <c r="L45" s="26"/>
      <c r="O45" s="162"/>
      <c r="P45" s="163"/>
      <c r="Q45" s="164"/>
      <c r="AA45" s="320">
        <f>'DMDT HIỆU QUẢ'!L44</f>
        <v>6.793984509398162E-3</v>
      </c>
      <c r="AB45" s="321">
        <f>INDEX($AA$5:$AA$76, CEILING(ROWS($AB$5:AB45)/3,1))</f>
        <v>4.5284824457224489E-3</v>
      </c>
      <c r="AC45" s="320">
        <f>'DMDT HIỆU QUẢ'!M44</f>
        <v>2.6445120824868055E-3</v>
      </c>
      <c r="AD45" s="321">
        <f>INDEX($AC$5:$AC$76, CEILING(ROWS($AD$5:AD45)/3,1))</f>
        <v>-6.7268458642014617E-3</v>
      </c>
      <c r="AE45" s="319"/>
      <c r="AF45" s="164"/>
    </row>
    <row r="46" spans="3:32" x14ac:dyDescent="0.25">
      <c r="C46" s="256">
        <f t="array" aca="1" ref="C46" ca="1">INDEX($C$2:$C$1000, CEILING(ROWS(C$2:$D46)/3,1))</f>
        <v>45317</v>
      </c>
      <c r="D46" s="279" t="s">
        <v>75</v>
      </c>
      <c r="E46" s="288">
        <f>HLOOKUP(D46,'GIÁ ĐÓNG CỬA'!$D$1:$F$74,2+INT((ROW()-ROW($C$2))/3),FALSE)</f>
        <v>8900</v>
      </c>
      <c r="F46" s="289">
        <v>1175.67</v>
      </c>
      <c r="G46" s="294">
        <f>HLOOKUP(D46,LSSL!$D$1:$F$74,2+INT((ROW()-ROW($C$2))/3),FALSE)</f>
        <v>0</v>
      </c>
      <c r="H46" s="268">
        <f t="shared" si="0"/>
        <v>4.5284824457224489E-3</v>
      </c>
      <c r="I46" s="268">
        <f t="shared" si="1"/>
        <v>-6.7268458642014617E-3</v>
      </c>
      <c r="J46" s="292">
        <f>HLOOKUP(D46,TTS!$D$1:$F$74,2+INT((ROW()-ROW($C$2))/3),FALSE)</f>
        <v>2188746915.5424948</v>
      </c>
      <c r="K46" s="293"/>
      <c r="L46" s="26"/>
      <c r="O46" s="162"/>
      <c r="P46" s="163"/>
      <c r="Q46" s="164"/>
      <c r="AA46" s="320">
        <f>'DMDT HIỆU QUẢ'!L45</f>
        <v>-5.7087513189184079E-3</v>
      </c>
      <c r="AB46" s="321">
        <f>INDEX($AA$5:$AA$76, CEILING(ROWS($AB$5:AB46)/3,1))</f>
        <v>4.5284824457224489E-3</v>
      </c>
      <c r="AC46" s="320">
        <f>'DMDT HIỆU QUẢ'!M45</f>
        <v>1.5445622895466554E-2</v>
      </c>
      <c r="AD46" s="321">
        <f>INDEX($AC$5:$AC$76, CEILING(ROWS($AD$5:AD46)/3,1))</f>
        <v>-6.7268458642014617E-3</v>
      </c>
      <c r="AE46" s="319"/>
      <c r="AF46" s="164"/>
    </row>
    <row r="47" spans="3:32" x14ac:dyDescent="0.25">
      <c r="C47" s="256">
        <f t="array" aca="1" ref="C47" ca="1">INDEX($C$2:$C$1000, CEILING(ROWS(C$2:$D47)/3,1))</f>
        <v>45320</v>
      </c>
      <c r="D47" s="279" t="s">
        <v>74</v>
      </c>
      <c r="E47" s="288">
        <f>HLOOKUP(D47,'GIÁ ĐÓNG CỬA'!$D$1:$F$74,2+INT((ROW()-ROW($C$2))/3),FALSE)</f>
        <v>7040</v>
      </c>
      <c r="F47" s="289">
        <v>1175.69</v>
      </c>
      <c r="G47" s="294">
        <f>HLOOKUP(D47,LSSL!$D$1:$F$74,2+INT((ROW()-ROW($C$2))/3),FALSE)</f>
        <v>-2.4930747922437674E-2</v>
      </c>
      <c r="H47" s="268">
        <f t="shared" si="0"/>
        <v>1.7011576377709568E-5</v>
      </c>
      <c r="I47" s="268">
        <f t="shared" si="1"/>
        <v>-1.3008089668608818E-2</v>
      </c>
      <c r="J47" s="292">
        <f>HLOOKUP(D47,TTS!$D$1:$F$74,2+INT((ROW()-ROW($C$2))/3),FALSE)</f>
        <v>7761806636.2192879</v>
      </c>
      <c r="K47" s="293"/>
      <c r="L47" s="26"/>
      <c r="O47" s="162"/>
      <c r="P47" s="163"/>
      <c r="Q47" s="164"/>
      <c r="AA47" s="320">
        <f>'DMDT HIỆU QUẢ'!L46</f>
        <v>4.5377871754056828E-3</v>
      </c>
      <c r="AB47" s="321">
        <f>INDEX($AA$5:$AA$76, CEILING(ROWS($AB$5:AB47)/3,1))</f>
        <v>1.7011576377709568E-5</v>
      </c>
      <c r="AC47" s="320">
        <f>'DMDT HIỆU QUẢ'!M46</f>
        <v>3.003793298840983E-2</v>
      </c>
      <c r="AD47" s="321">
        <f>INDEX($AC$5:$AC$76, CEILING(ROWS($AD$5:AD47)/3,1))</f>
        <v>-1.3008089668608818E-2</v>
      </c>
      <c r="AE47" s="319"/>
      <c r="AF47" s="164"/>
    </row>
    <row r="48" spans="3:32" x14ac:dyDescent="0.25">
      <c r="C48" s="256">
        <f t="array" aca="1" ref="C48" ca="1">INDEX($C$2:$C$1000, CEILING(ROWS(C$2:$D48)/3,1))</f>
        <v>45320</v>
      </c>
      <c r="D48" s="279" t="s">
        <v>17</v>
      </c>
      <c r="E48" s="288">
        <f>HLOOKUP(D48,'GIÁ ĐÓNG CỬA'!$D$1:$F$74,2+INT((ROW()-ROW($C$2))/3),FALSE)</f>
        <v>19800</v>
      </c>
      <c r="F48" s="289">
        <v>1175.69</v>
      </c>
      <c r="G48" s="294">
        <f>HLOOKUP(D48,LSSL!$D$1:$F$74,2+INT((ROW()-ROW($C$2))/3),FALSE)</f>
        <v>1.278772378516624E-2</v>
      </c>
      <c r="H48" s="268">
        <f t="shared" si="0"/>
        <v>1.7011576377709568E-5</v>
      </c>
      <c r="I48" s="268">
        <f t="shared" si="1"/>
        <v>-1.3008089668608818E-2</v>
      </c>
      <c r="J48" s="292">
        <f>HLOOKUP(D48,TTS!$D$1:$F$74,2+INT((ROW()-ROW($C$2))/3),FALSE)</f>
        <v>1777092263.5241084</v>
      </c>
      <c r="K48" s="293"/>
      <c r="L48" s="26"/>
      <c r="O48" s="162"/>
      <c r="P48" s="163"/>
      <c r="Q48" s="164"/>
      <c r="AA48" s="320">
        <f>'DMDT HIỆU QUẢ'!L47</f>
        <v>-1.6642227583053566E-2</v>
      </c>
      <c r="AB48" s="321">
        <f>INDEX($AA$5:$AA$76, CEILING(ROWS($AB$5:AB48)/3,1))</f>
        <v>1.7011576377709568E-5</v>
      </c>
      <c r="AC48" s="320">
        <f>'DMDT HIỆU QUẢ'!M47</f>
        <v>1.0461505275280541E-2</v>
      </c>
      <c r="AD48" s="321">
        <f>INDEX($AC$5:$AC$76, CEILING(ROWS($AD$5:AD48)/3,1))</f>
        <v>-1.3008089668608818E-2</v>
      </c>
      <c r="AE48" s="319"/>
      <c r="AF48" s="164"/>
    </row>
    <row r="49" spans="3:32" x14ac:dyDescent="0.25">
      <c r="C49" s="256">
        <f t="array" aca="1" ref="C49" ca="1">INDEX($C$2:$C$1000, CEILING(ROWS(C$2:$D49)/3,1))</f>
        <v>45320</v>
      </c>
      <c r="D49" s="279" t="s">
        <v>75</v>
      </c>
      <c r="E49" s="288">
        <f>HLOOKUP(D49,'GIÁ ĐÓNG CỬA'!$D$1:$F$74,2+INT((ROW()-ROW($C$2))/3),FALSE)</f>
        <v>8900</v>
      </c>
      <c r="F49" s="289">
        <v>1175.69</v>
      </c>
      <c r="G49" s="294">
        <f>HLOOKUP(D49,LSSL!$D$1:$F$74,2+INT((ROW()-ROW($C$2))/3),FALSE)</f>
        <v>0</v>
      </c>
      <c r="H49" s="268">
        <f t="shared" si="0"/>
        <v>1.7011576377709568E-5</v>
      </c>
      <c r="I49" s="268">
        <f t="shared" si="1"/>
        <v>-1.3008089668608818E-2</v>
      </c>
      <c r="J49" s="292">
        <f>HLOOKUP(D49,TTS!$D$1:$F$74,2+INT((ROW()-ROW($C$2))/3),FALSE)</f>
        <v>2188746915.5424948</v>
      </c>
      <c r="K49" s="293"/>
      <c r="L49" s="26"/>
      <c r="O49" s="162"/>
      <c r="P49" s="163"/>
      <c r="Q49" s="164"/>
      <c r="AA49" s="320">
        <f>'DMDT HIỆU QUẢ'!L48</f>
        <v>1.2402292860865057E-2</v>
      </c>
      <c r="AB49" s="321">
        <f>INDEX($AA$5:$AA$76, CEILING(ROWS($AB$5:AB49)/3,1))</f>
        <v>1.7011576377709568E-5</v>
      </c>
      <c r="AC49" s="320">
        <f>'DMDT HIỆU QUẢ'!M48</f>
        <v>-2.9952980801874498E-2</v>
      </c>
      <c r="AD49" s="321">
        <f>INDEX($AC$5:$AC$76, CEILING(ROWS($AD$5:AD49)/3,1))</f>
        <v>-1.3008089668608818E-2</v>
      </c>
      <c r="AE49" s="319"/>
      <c r="AF49" s="164"/>
    </row>
    <row r="50" spans="3:32" x14ac:dyDescent="0.25">
      <c r="C50" s="256">
        <f t="array" aca="1" ref="C50" ca="1">INDEX($C$2:$C$1000, CEILING(ROWS(C$2:$D50)/3,1))</f>
        <v>45321</v>
      </c>
      <c r="D50" s="279" t="s">
        <v>74</v>
      </c>
      <c r="E50" s="288">
        <f>HLOOKUP(D50,'GIÁ ĐÓNG CỬA'!$D$1:$F$74,2+INT((ROW()-ROW($C$2))/3),FALSE)</f>
        <v>6820</v>
      </c>
      <c r="F50" s="289">
        <v>1179.6500000000001</v>
      </c>
      <c r="G50" s="294">
        <f>HLOOKUP(D50,LSSL!$D$1:$F$74,2+INT((ROW()-ROW($C$2))/3),FALSE)</f>
        <v>-3.125E-2</v>
      </c>
      <c r="H50" s="268">
        <f t="shared" si="0"/>
        <v>3.3682348238056256E-3</v>
      </c>
      <c r="I50" s="268">
        <f t="shared" si="1"/>
        <v>-1.9485980755985274E-2</v>
      </c>
      <c r="J50" s="292">
        <f>HLOOKUP(D50,TTS!$D$1:$F$74,2+INT((ROW()-ROW($C$2))/3),FALSE)</f>
        <v>7519250178.8374357</v>
      </c>
      <c r="K50" s="293"/>
      <c r="L50" s="26"/>
      <c r="O50" s="162"/>
      <c r="P50" s="163"/>
      <c r="Q50" s="164"/>
      <c r="AA50" s="320">
        <f>'DMDT HIỆU QUẢ'!L49</f>
        <v>-2.1642039245498113E-2</v>
      </c>
      <c r="AB50" s="321">
        <f>INDEX($AA$5:$AA$76, CEILING(ROWS($AB$5:AB50)/3,1))</f>
        <v>3.3682348238056256E-3</v>
      </c>
      <c r="AC50" s="320">
        <f>'DMDT HIỆU QUẢ'!M49</f>
        <v>-2.7286859271091241E-3</v>
      </c>
      <c r="AD50" s="321">
        <f>INDEX($AC$5:$AC$76, CEILING(ROWS($AD$5:AD50)/3,1))</f>
        <v>-1.9485980755985274E-2</v>
      </c>
      <c r="AE50" s="319"/>
      <c r="AF50" s="164"/>
    </row>
    <row r="51" spans="3:32" x14ac:dyDescent="0.25">
      <c r="C51" s="256">
        <f t="array" aca="1" ref="C51" ca="1">INDEX($C$2:$C$1000, CEILING(ROWS(C$2:$D51)/3,1))</f>
        <v>45321</v>
      </c>
      <c r="D51" s="279" t="s">
        <v>17</v>
      </c>
      <c r="E51" s="288">
        <f>HLOOKUP(D51,'GIÁ ĐÓNG CỬA'!$D$1:$F$74,2+INT((ROW()-ROW($C$2))/3),FALSE)</f>
        <v>19750</v>
      </c>
      <c r="F51" s="289">
        <v>1179.6500000000001</v>
      </c>
      <c r="G51" s="294">
        <f>HLOOKUP(D51,LSSL!$D$1:$F$74,2+INT((ROW()-ROW($C$2))/3),FALSE)</f>
        <v>-2.5252525252525255E-3</v>
      </c>
      <c r="H51" s="268">
        <f t="shared" si="0"/>
        <v>3.3682348238056256E-3</v>
      </c>
      <c r="I51" s="268">
        <f t="shared" si="1"/>
        <v>-1.9485980755985274E-2</v>
      </c>
      <c r="J51" s="292">
        <f>HLOOKUP(D51,TTS!$D$1:$F$74,2+INT((ROW()-ROW($C$2))/3),FALSE)</f>
        <v>1772604656.7980375</v>
      </c>
      <c r="K51" s="293"/>
      <c r="L51" s="26"/>
      <c r="O51" s="162"/>
      <c r="P51" s="163"/>
      <c r="Q51" s="164"/>
      <c r="AA51" s="320">
        <f>'DMDT HIỆU QUẢ'!L50</f>
        <v>7.697350848651135E-3</v>
      </c>
      <c r="AB51" s="321">
        <f>INDEX($AA$5:$AA$76, CEILING(ROWS($AB$5:AB51)/3,1))</f>
        <v>3.3682348238056256E-3</v>
      </c>
      <c r="AC51" s="320">
        <f>'DMDT HIỆU QUẢ'!M50</f>
        <v>1.3012527357344539E-2</v>
      </c>
      <c r="AD51" s="321">
        <f>INDEX($AC$5:$AC$76, CEILING(ROWS($AD$5:AD51)/3,1))</f>
        <v>-1.9485980755985274E-2</v>
      </c>
      <c r="AE51" s="319"/>
      <c r="AF51" s="164"/>
    </row>
    <row r="52" spans="3:32" x14ac:dyDescent="0.25">
      <c r="C52" s="256">
        <f t="array" aca="1" ref="C52" ca="1">INDEX($C$2:$C$1000, CEILING(ROWS(C$2:$D52)/3,1))</f>
        <v>45321</v>
      </c>
      <c r="D52" s="279" t="s">
        <v>75</v>
      </c>
      <c r="E52" s="288">
        <f>HLOOKUP(D52,'GIÁ ĐÓNG CỬA'!$D$1:$F$74,2+INT((ROW()-ROW($C$2))/3),FALSE)</f>
        <v>8900</v>
      </c>
      <c r="F52" s="289">
        <v>1179.6500000000001</v>
      </c>
      <c r="G52" s="294">
        <f>HLOOKUP(D52,LSSL!$D$1:$F$74,2+INT((ROW()-ROW($C$2))/3),FALSE)</f>
        <v>0</v>
      </c>
      <c r="H52" s="268">
        <f t="shared" si="0"/>
        <v>3.3682348238056256E-3</v>
      </c>
      <c r="I52" s="268">
        <f t="shared" si="1"/>
        <v>-1.9485980755985274E-2</v>
      </c>
      <c r="J52" s="292">
        <f>HLOOKUP(D52,TTS!$D$1:$F$74,2+INT((ROW()-ROW($C$2))/3),FALSE)</f>
        <v>2188746915.5424948</v>
      </c>
      <c r="K52" s="293"/>
      <c r="L52" s="26"/>
      <c r="O52" s="162"/>
      <c r="P52" s="163"/>
      <c r="Q52" s="164"/>
      <c r="AA52" s="320">
        <f>'DMDT HIỆU QUẢ'!L51</f>
        <v>2.0489959839357422E-2</v>
      </c>
      <c r="AB52" s="321">
        <f>INDEX($AA$5:$AA$76, CEILING(ROWS($AB$5:AB52)/3,1))</f>
        <v>3.3682348238056256E-3</v>
      </c>
      <c r="AC52" s="320">
        <f>'DMDT HIỆU QUẢ'!M51</f>
        <v>1.0789990900646994E-2</v>
      </c>
      <c r="AD52" s="321">
        <f>INDEX($AC$5:$AC$76, CEILING(ROWS($AD$5:AD52)/3,1))</f>
        <v>-1.9485980755985274E-2</v>
      </c>
      <c r="AE52" s="319"/>
      <c r="AF52" s="164"/>
    </row>
    <row r="53" spans="3:32" x14ac:dyDescent="0.25">
      <c r="C53" s="256">
        <f t="array" aca="1" ref="C53" ca="1">INDEX($C$2:$C$1000, CEILING(ROWS(C$2:$D53)/3,1))</f>
        <v>45322</v>
      </c>
      <c r="D53" s="279" t="s">
        <v>74</v>
      </c>
      <c r="E53" s="288">
        <f>HLOOKUP(D53,'GIÁ ĐÓNG CỬA'!$D$1:$F$74,2+INT((ROW()-ROW($C$2))/3),FALSE)</f>
        <v>6830</v>
      </c>
      <c r="F53" s="289">
        <v>1164.31</v>
      </c>
      <c r="G53" s="294">
        <f>HLOOKUP(D53,LSSL!$D$1:$F$74,2+INT((ROW()-ROW($C$2))/3),FALSE)</f>
        <v>1.4662756598240469E-3</v>
      </c>
      <c r="H53" s="268">
        <f t="shared" si="0"/>
        <v>-1.3003857076251553E-2</v>
      </c>
      <c r="I53" s="268">
        <f t="shared" si="1"/>
        <v>8.9398640983847364E-4</v>
      </c>
      <c r="J53" s="292">
        <f>HLOOKUP(D53,TTS!$D$1:$F$74,2+INT((ROW()-ROW($C$2))/3),FALSE)</f>
        <v>7530275472.3547926</v>
      </c>
      <c r="K53" s="293"/>
      <c r="L53" s="26"/>
      <c r="O53" s="162"/>
      <c r="P53" s="163"/>
      <c r="Q53" s="164"/>
      <c r="AA53" s="320">
        <f>'DMDT HIỆU QUẢ'!L52</f>
        <v>-4.9192843818624014E-3</v>
      </c>
      <c r="AB53" s="321">
        <f>INDEX($AA$5:$AA$76, CEILING(ROWS($AB$5:AB53)/3,1))</f>
        <v>-1.3003857076251553E-2</v>
      </c>
      <c r="AC53" s="320">
        <f>'DMDT HIỆU QUẢ'!M52</f>
        <v>4.6751036938571244E-3</v>
      </c>
      <c r="AD53" s="321">
        <f>INDEX($AC$5:$AC$76, CEILING(ROWS($AD$5:AD53)/3,1))</f>
        <v>8.9398640983847364E-4</v>
      </c>
      <c r="AE53" s="319"/>
      <c r="AF53" s="164"/>
    </row>
    <row r="54" spans="3:32" x14ac:dyDescent="0.25">
      <c r="C54" s="256">
        <f t="array" aca="1" ref="C54" ca="1">INDEX($C$2:$C$1000, CEILING(ROWS(C$2:$D54)/3,1))</f>
        <v>45322</v>
      </c>
      <c r="D54" s="279" t="s">
        <v>17</v>
      </c>
      <c r="E54" s="288">
        <f>HLOOKUP(D54,'GIÁ ĐÓNG CỬA'!$D$1:$F$74,2+INT((ROW()-ROW($C$2))/3),FALSE)</f>
        <v>19750</v>
      </c>
      <c r="F54" s="289">
        <v>1164.31</v>
      </c>
      <c r="G54" s="294">
        <f>HLOOKUP(D54,LSSL!$D$1:$F$74,2+INT((ROW()-ROW($C$2))/3),FALSE)</f>
        <v>0</v>
      </c>
      <c r="H54" s="268">
        <f t="shared" si="0"/>
        <v>-1.3003857076251553E-2</v>
      </c>
      <c r="I54" s="268">
        <f t="shared" si="1"/>
        <v>8.9398640983847364E-4</v>
      </c>
      <c r="J54" s="292">
        <f>HLOOKUP(D54,TTS!$D$1:$F$74,2+INT((ROW()-ROW($C$2))/3),FALSE)</f>
        <v>1772604656.7980375</v>
      </c>
      <c r="K54" s="293"/>
      <c r="L54" s="26"/>
      <c r="O54" s="162"/>
      <c r="P54" s="163"/>
      <c r="Q54" s="164"/>
      <c r="AA54" s="320">
        <f>'DMDT HIỆU QUẢ'!L53</f>
        <v>-3.7966873902521488E-4</v>
      </c>
      <c r="AB54" s="321">
        <f>INDEX($AA$5:$AA$76, CEILING(ROWS($AB$5:AB54)/3,1))</f>
        <v>-1.3003857076251553E-2</v>
      </c>
      <c r="AC54" s="320">
        <f>'DMDT HIỆU QUẢ'!M53</f>
        <v>4.1383242585177078E-3</v>
      </c>
      <c r="AD54" s="321">
        <f>INDEX($AC$5:$AC$76, CEILING(ROWS($AD$5:AD54)/3,1))</f>
        <v>8.9398640983847364E-4</v>
      </c>
      <c r="AE54" s="319"/>
      <c r="AF54" s="164"/>
    </row>
    <row r="55" spans="3:32" x14ac:dyDescent="0.25">
      <c r="C55" s="256">
        <f t="array" aca="1" ref="C55" ca="1">INDEX($C$2:$C$1000, CEILING(ROWS(C$2:$D55)/3,1))</f>
        <v>45322</v>
      </c>
      <c r="D55" s="279" t="s">
        <v>75</v>
      </c>
      <c r="E55" s="288">
        <f>HLOOKUP(D55,'GIÁ ĐÓNG CỬA'!$D$1:$F$74,2+INT((ROW()-ROW($C$2))/3),FALSE)</f>
        <v>8900</v>
      </c>
      <c r="F55" s="289">
        <v>1164.31</v>
      </c>
      <c r="G55" s="294">
        <f>HLOOKUP(D55,LSSL!$D$1:$F$74,2+INT((ROW()-ROW($C$2))/3),FALSE)</f>
        <v>0</v>
      </c>
      <c r="H55" s="268">
        <f t="shared" si="0"/>
        <v>-1.3003857076251553E-2</v>
      </c>
      <c r="I55" s="268">
        <f t="shared" si="1"/>
        <v>8.9398640983847364E-4</v>
      </c>
      <c r="J55" s="292">
        <f>HLOOKUP(D55,TTS!$D$1:$F$74,2+INT((ROW()-ROW($C$2))/3),FALSE)</f>
        <v>2188746915.5424948</v>
      </c>
      <c r="K55" s="293"/>
      <c r="L55" s="26"/>
      <c r="O55" s="162"/>
      <c r="P55" s="163"/>
      <c r="Q55" s="164"/>
      <c r="AA55" s="320">
        <f>'DMDT HIỆU QUẢ'!L54</f>
        <v>-1.5999620187057896E-2</v>
      </c>
      <c r="AB55" s="321">
        <f>INDEX($AA$5:$AA$76, CEILING(ROWS($AB$5:AB55)/3,1))</f>
        <v>-1.3003857076251553E-2</v>
      </c>
      <c r="AC55" s="320">
        <f>'DMDT HIỆU QUẢ'!M54</f>
        <v>8.5359577898223536E-3</v>
      </c>
      <c r="AD55" s="321">
        <f>INDEX($AC$5:$AC$76, CEILING(ROWS($AD$5:AD55)/3,1))</f>
        <v>8.9398640983847364E-4</v>
      </c>
      <c r="AE55" s="319"/>
      <c r="AF55" s="164"/>
    </row>
    <row r="56" spans="3:32" x14ac:dyDescent="0.25">
      <c r="C56" s="256">
        <f t="array" aca="1" ref="C56" ca="1">INDEX($C$2:$C$1000, CEILING(ROWS(C$2:$D56)/3,1))</f>
        <v>45323</v>
      </c>
      <c r="D56" s="279" t="s">
        <v>74</v>
      </c>
      <c r="E56" s="288">
        <f>HLOOKUP(D56,'GIÁ ĐÓNG CỬA'!$D$1:$F$74,2+INT((ROW()-ROW($C$2))/3),FALSE)</f>
        <v>7080</v>
      </c>
      <c r="F56" s="289">
        <v>1173.02</v>
      </c>
      <c r="G56" s="294">
        <f>HLOOKUP(D56,LSSL!$D$1:$F$74,2+INT((ROW()-ROW($C$2))/3),FALSE)</f>
        <v>3.6603221083455345E-2</v>
      </c>
      <c r="H56" s="268">
        <f t="shared" si="0"/>
        <v>7.4808255533320477E-3</v>
      </c>
      <c r="I56" s="268">
        <f t="shared" si="1"/>
        <v>2.1014963461712024E-2</v>
      </c>
      <c r="J56" s="292">
        <f>HLOOKUP(D56,TTS!$D$1:$F$74,2+INT((ROW()-ROW($C$2))/3),FALSE)</f>
        <v>7805907810.2887163</v>
      </c>
      <c r="K56" s="293"/>
      <c r="L56" s="26"/>
      <c r="O56" s="162"/>
      <c r="P56" s="163"/>
      <c r="Q56" s="164"/>
      <c r="AA56" s="320">
        <f>'DMDT HIỆU QUẢ'!L55</f>
        <v>-8.8455723889471283E-4</v>
      </c>
      <c r="AB56" s="321">
        <f>INDEX($AA$5:$AA$76, CEILING(ROWS($AB$5:AB56)/3,1))</f>
        <v>7.4808255533320477E-3</v>
      </c>
      <c r="AC56" s="320">
        <f>'DMDT HIỆU QUẢ'!M55</f>
        <v>6.013602465288214E-3</v>
      </c>
      <c r="AD56" s="321">
        <f>INDEX($AC$5:$AC$76, CEILING(ROWS($AD$5:AD56)/3,1))</f>
        <v>2.1014963461712024E-2</v>
      </c>
      <c r="AE56" s="319"/>
      <c r="AF56" s="164"/>
    </row>
    <row r="57" spans="3:32" x14ac:dyDescent="0.25">
      <c r="C57" s="256">
        <f t="array" aca="1" ref="C57" ca="1">INDEX($C$2:$C$1000, CEILING(ROWS(C$2:$D57)/3,1))</f>
        <v>45323</v>
      </c>
      <c r="D57" s="279" t="s">
        <v>17</v>
      </c>
      <c r="E57" s="288">
        <f>HLOOKUP(D57,'GIÁ ĐÓNG CỬA'!$D$1:$F$74,2+INT((ROW()-ROW($C$2))/3),FALSE)</f>
        <v>19600</v>
      </c>
      <c r="F57" s="289">
        <v>1173.02</v>
      </c>
      <c r="G57" s="294">
        <f>HLOOKUP(D57,LSSL!$D$1:$F$74,2+INT((ROW()-ROW($C$2))/3),FALSE)</f>
        <v>-7.5949367088607592E-3</v>
      </c>
      <c r="H57" s="268">
        <f t="shared" si="0"/>
        <v>7.4808255533320477E-3</v>
      </c>
      <c r="I57" s="268">
        <f t="shared" si="1"/>
        <v>2.1014963461712024E-2</v>
      </c>
      <c r="J57" s="292">
        <f>HLOOKUP(D57,TTS!$D$1:$F$74,2+INT((ROW()-ROW($C$2))/3),FALSE)</f>
        <v>1759141836.6198246</v>
      </c>
      <c r="K57" s="293"/>
      <c r="L57" s="26"/>
      <c r="O57" s="162"/>
      <c r="P57" s="163"/>
      <c r="Q57" s="164"/>
      <c r="AA57" s="320">
        <f>'DMDT HIỆU QUẢ'!L56</f>
        <v>1.418154306778479E-2</v>
      </c>
      <c r="AB57" s="321">
        <f>INDEX($AA$5:$AA$76, CEILING(ROWS($AB$5:AB57)/3,1))</f>
        <v>7.4808255533320477E-3</v>
      </c>
      <c r="AC57" s="320">
        <f>'DMDT HIỆU QUẢ'!M56</f>
        <v>7.5667062316066472E-2</v>
      </c>
      <c r="AD57" s="321">
        <f>INDEX($AC$5:$AC$76, CEILING(ROWS($AD$5:AD57)/3,1))</f>
        <v>2.1014963461712024E-2</v>
      </c>
      <c r="AE57" s="319"/>
      <c r="AF57" s="164"/>
    </row>
    <row r="58" spans="3:32" x14ac:dyDescent="0.25">
      <c r="C58" s="256">
        <f t="array" aca="1" ref="C58" ca="1">INDEX($C$2:$C$1000, CEILING(ROWS(C$2:$D58)/3,1))</f>
        <v>45323</v>
      </c>
      <c r="D58" s="279" t="s">
        <v>75</v>
      </c>
      <c r="E58" s="288">
        <f>HLOOKUP(D58,'GIÁ ĐÓNG CỬA'!$D$1:$F$74,2+INT((ROW()-ROW($C$2))/3),FALSE)</f>
        <v>8900</v>
      </c>
      <c r="F58" s="289">
        <v>1173.02</v>
      </c>
      <c r="G58" s="294">
        <f>HLOOKUP(D58,LSSL!$D$1:$F$74,2+INT((ROW()-ROW($C$2))/3),FALSE)</f>
        <v>0</v>
      </c>
      <c r="H58" s="268">
        <f t="shared" si="0"/>
        <v>7.4808255533320477E-3</v>
      </c>
      <c r="I58" s="268">
        <f t="shared" si="1"/>
        <v>2.1014963461712024E-2</v>
      </c>
      <c r="J58" s="292">
        <f>HLOOKUP(D58,TTS!$D$1:$F$74,2+INT((ROW()-ROW($C$2))/3),FALSE)</f>
        <v>2188746915.5424948</v>
      </c>
      <c r="K58" s="293"/>
      <c r="L58" s="26"/>
      <c r="O58" s="162"/>
      <c r="P58" s="163"/>
      <c r="Q58" s="164"/>
      <c r="AA58" s="320">
        <f>'DMDT HIỆU QUẢ'!L57</f>
        <v>1.2967430639324604E-2</v>
      </c>
      <c r="AB58" s="321">
        <f>INDEX($AA$5:$AA$76, CEILING(ROWS($AB$5:AB58)/3,1))</f>
        <v>7.4808255533320477E-3</v>
      </c>
      <c r="AC58" s="320">
        <f>'DMDT HIỆU QUẢ'!M57</f>
        <v>2.0308101122284365E-2</v>
      </c>
      <c r="AD58" s="321">
        <f>INDEX($AC$5:$AC$76, CEILING(ROWS($AD$5:AD58)/3,1))</f>
        <v>2.1014963461712024E-2</v>
      </c>
      <c r="AE58" s="319"/>
      <c r="AF58" s="164"/>
    </row>
    <row r="59" spans="3:32" x14ac:dyDescent="0.25">
      <c r="C59" s="256">
        <f t="array" aca="1" ref="C59" ca="1">INDEX($C$2:$C$1000, CEILING(ROWS(C$2:$D59)/3,1))</f>
        <v>45324</v>
      </c>
      <c r="D59" s="279" t="s">
        <v>74</v>
      </c>
      <c r="E59" s="288">
        <f>HLOOKUP(D59,'GIÁ ĐÓNG CỬA'!$D$1:$F$74,2+INT((ROW()-ROW($C$2))/3),FALSE)</f>
        <v>6990</v>
      </c>
      <c r="F59" s="289">
        <v>1172.55</v>
      </c>
      <c r="G59" s="294">
        <f>HLOOKUP(D59,LSSL!$D$1:$F$74,2+INT((ROW()-ROW($C$2))/3),FALSE)</f>
        <v>-1.2711864406779662E-2</v>
      </c>
      <c r="H59" s="268">
        <f t="shared" si="0"/>
        <v>-4.0067518030385439E-4</v>
      </c>
      <c r="I59" s="268">
        <f t="shared" si="1"/>
        <v>-6.1657667992300342E-3</v>
      </c>
      <c r="J59" s="292">
        <f>HLOOKUP(D59,TTS!$D$1:$F$74,2+INT((ROW()-ROW($C$2))/3),FALSE)</f>
        <v>7706680168.6325035</v>
      </c>
      <c r="K59" s="293"/>
      <c r="L59" s="26"/>
      <c r="O59" s="162"/>
      <c r="P59" s="163"/>
      <c r="Q59" s="164"/>
      <c r="AA59" s="320">
        <f>'DMDT HIỆU QUẢ'!L58</f>
        <v>4.2149135864369735E-3</v>
      </c>
      <c r="AB59" s="321">
        <f>INDEX($AA$5:$AA$76, CEILING(ROWS($AB$5:AB59)/3,1))</f>
        <v>-4.0067518030385439E-4</v>
      </c>
      <c r="AC59" s="320">
        <f>'DMDT HIỆU QUẢ'!M58</f>
        <v>-4.5530357298237067E-2</v>
      </c>
      <c r="AD59" s="321">
        <f>INDEX($AC$5:$AC$76, CEILING(ROWS($AD$5:AD59)/3,1))</f>
        <v>-6.1657667992300342E-3</v>
      </c>
      <c r="AE59" s="319"/>
      <c r="AF59" s="164"/>
    </row>
    <row r="60" spans="3:32" x14ac:dyDescent="0.25">
      <c r="C60" s="256">
        <f t="array" aca="1" ref="C60" ca="1">INDEX($C$2:$C$1000, CEILING(ROWS(C$2:$D60)/3,1))</f>
        <v>45324</v>
      </c>
      <c r="D60" s="279" t="s">
        <v>17</v>
      </c>
      <c r="E60" s="288">
        <f>HLOOKUP(D60,'GIÁ ĐÓNG CỬA'!$D$1:$F$74,2+INT((ROW()-ROW($C$2))/3),FALSE)</f>
        <v>19500</v>
      </c>
      <c r="F60" s="289">
        <v>1172.55</v>
      </c>
      <c r="G60" s="294">
        <f>HLOOKUP(D60,LSSL!$D$1:$F$74,2+INT((ROW()-ROW($C$2))/3),FALSE)</f>
        <v>-5.1020408163265302E-3</v>
      </c>
      <c r="H60" s="268">
        <f t="shared" si="0"/>
        <v>-4.0067518030385439E-4</v>
      </c>
      <c r="I60" s="268">
        <f t="shared" si="1"/>
        <v>-6.1657667992300342E-3</v>
      </c>
      <c r="J60" s="292">
        <f>HLOOKUP(D60,TTS!$D$1:$F$74,2+INT((ROW()-ROW($C$2))/3),FALSE)</f>
        <v>1750166623.1676826</v>
      </c>
      <c r="K60" s="293"/>
      <c r="L60" s="26"/>
      <c r="O60" s="162"/>
      <c r="P60" s="163"/>
      <c r="Q60" s="164"/>
      <c r="AA60" s="320">
        <f>'DMDT HIỆU QUẢ'!L59</f>
        <v>-2.184428147916779E-4</v>
      </c>
      <c r="AB60" s="321">
        <f>INDEX($AA$5:$AA$76, CEILING(ROWS($AB$5:AB60)/3,1))</f>
        <v>-4.0067518030385439E-4</v>
      </c>
      <c r="AC60" s="320">
        <f>'DMDT HIỆU QUẢ'!M59</f>
        <v>2.3219617368535301E-2</v>
      </c>
      <c r="AD60" s="321">
        <f>INDEX($AC$5:$AC$76, CEILING(ROWS($AD$5:AD60)/3,1))</f>
        <v>-6.1657667992300342E-3</v>
      </c>
      <c r="AE60" s="319"/>
      <c r="AF60" s="164"/>
    </row>
    <row r="61" spans="3:32" x14ac:dyDescent="0.25">
      <c r="C61" s="256">
        <f t="array" aca="1" ref="C61" ca="1">INDEX($C$2:$C$1000, CEILING(ROWS(C$2:$D61)/3,1))</f>
        <v>45324</v>
      </c>
      <c r="D61" s="279" t="s">
        <v>75</v>
      </c>
      <c r="E61" s="288">
        <f>HLOOKUP(D61,'GIÁ ĐÓNG CỬA'!$D$1:$F$74,2+INT((ROW()-ROW($C$2))/3),FALSE)</f>
        <v>9000</v>
      </c>
      <c r="F61" s="289">
        <v>1172.55</v>
      </c>
      <c r="G61" s="294">
        <f>HLOOKUP(D61,LSSL!$D$1:$F$74,2+INT((ROW()-ROW($C$2))/3),FALSE)</f>
        <v>1.1235955056179775E-2</v>
      </c>
      <c r="H61" s="268">
        <f t="shared" si="0"/>
        <v>-4.0067518030385439E-4</v>
      </c>
      <c r="I61" s="268">
        <f t="shared" si="1"/>
        <v>-6.1657667992300342E-3</v>
      </c>
      <c r="J61" s="292">
        <f>HLOOKUP(D61,TTS!$D$1:$F$74,2+INT((ROW()-ROW($C$2))/3),FALSE)</f>
        <v>2213339577.5148821</v>
      </c>
      <c r="K61" s="293"/>
      <c r="L61" s="26"/>
      <c r="O61" s="162"/>
      <c r="P61" s="163"/>
      <c r="Q61" s="164"/>
      <c r="AA61" s="320">
        <f>'DMDT HIỆU QUẢ'!L60</f>
        <v>4.3073849803358369E-3</v>
      </c>
      <c r="AB61" s="321">
        <f>INDEX($AA$5:$AA$76, CEILING(ROWS($AB$5:AB61)/3,1))</f>
        <v>-4.0067518030385439E-4</v>
      </c>
      <c r="AC61" s="320">
        <f>'DMDT HIỆU QUẢ'!M60</f>
        <v>-2.9475856918145135E-2</v>
      </c>
      <c r="AD61" s="321">
        <f>INDEX($AC$5:$AC$76, CEILING(ROWS($AD$5:AD61)/3,1))</f>
        <v>-6.1657667992300342E-3</v>
      </c>
      <c r="AE61" s="319"/>
      <c r="AF61" s="164"/>
    </row>
    <row r="62" spans="3:32" x14ac:dyDescent="0.25">
      <c r="C62" s="256">
        <f t="array" aca="1" ref="C62" ca="1">INDEX($C$2:$C$1000, CEILING(ROWS(C$2:$D62)/3,1))</f>
        <v>45327</v>
      </c>
      <c r="D62" s="279" t="s">
        <v>74</v>
      </c>
      <c r="E62" s="288">
        <f>HLOOKUP(D62,'GIÁ ĐÓNG CỬA'!$D$1:$F$74,2+INT((ROW()-ROW($C$2))/3),FALSE)</f>
        <v>6930</v>
      </c>
      <c r="F62" s="289">
        <v>1186.06</v>
      </c>
      <c r="G62" s="294">
        <f>HLOOKUP(D62,LSSL!$D$1:$F$74,2+INT((ROW()-ROW($C$2))/3),FALSE)</f>
        <v>-8.5836909871244635E-3</v>
      </c>
      <c r="H62" s="268">
        <f t="shared" si="0"/>
        <v>1.1521896720822133E-2</v>
      </c>
      <c r="I62" s="268">
        <f t="shared" si="1"/>
        <v>1.6228022198093968E-3</v>
      </c>
      <c r="J62" s="292">
        <f>HLOOKUP(D62,TTS!$D$1:$F$74,2+INT((ROW()-ROW($C$2))/3),FALSE)</f>
        <v>7640528407.5283613</v>
      </c>
      <c r="K62" s="293"/>
      <c r="L62" s="26"/>
      <c r="O62" s="162"/>
      <c r="P62" s="163"/>
      <c r="Q62" s="164"/>
      <c r="AA62" s="320">
        <f>'DMDT HIỆU QUẢ'!L61</f>
        <v>-1.209752610641467E-2</v>
      </c>
      <c r="AB62" s="321">
        <f>INDEX($AA$5:$AA$76, CEILING(ROWS($AB$5:AB62)/3,1))</f>
        <v>1.1521896720822133E-2</v>
      </c>
      <c r="AC62" s="320">
        <f>'DMDT HIỆU QUẢ'!M61</f>
        <v>1.1190608056434258E-2</v>
      </c>
      <c r="AD62" s="321">
        <f>INDEX($AC$5:$AC$76, CEILING(ROWS($AD$5:AD62)/3,1))</f>
        <v>1.6228022198093968E-3</v>
      </c>
      <c r="AE62" s="319"/>
      <c r="AF62" s="164"/>
    </row>
    <row r="63" spans="3:32" x14ac:dyDescent="0.25">
      <c r="C63" s="256">
        <f t="array" aca="1" ref="C63" ca="1">INDEX($C$2:$C$1000, CEILING(ROWS(C$2:$D63)/3,1))</f>
        <v>45327</v>
      </c>
      <c r="D63" s="279" t="s">
        <v>17</v>
      </c>
      <c r="E63" s="288">
        <f>HLOOKUP(D63,'GIÁ ĐÓNG CỬA'!$D$1:$F$74,2+INT((ROW()-ROW($C$2))/3),FALSE)</f>
        <v>19450</v>
      </c>
      <c r="F63" s="289">
        <v>1186.06</v>
      </c>
      <c r="G63" s="294">
        <f>HLOOKUP(D63,LSSL!$D$1:$F$74,2+INT((ROW()-ROW($C$2))/3),FALSE)</f>
        <v>-2.5641025641025641E-3</v>
      </c>
      <c r="H63" s="268">
        <f t="shared" si="0"/>
        <v>1.1521896720822133E-2</v>
      </c>
      <c r="I63" s="268">
        <f t="shared" si="1"/>
        <v>1.6228022198093968E-3</v>
      </c>
      <c r="J63" s="292">
        <f>HLOOKUP(D63,TTS!$D$1:$F$74,2+INT((ROW()-ROW($C$2))/3),FALSE)</f>
        <v>1745679016.4416115</v>
      </c>
      <c r="K63" s="293"/>
      <c r="L63" s="26"/>
      <c r="O63" s="162"/>
      <c r="P63" s="163"/>
      <c r="Q63" s="164"/>
      <c r="AA63" s="320">
        <f>'DMDT HIỆU QUẢ'!L62</f>
        <v>-2.5325017499430009E-3</v>
      </c>
      <c r="AB63" s="321">
        <f>INDEX($AA$5:$AA$76, CEILING(ROWS($AB$5:AB63)/3,1))</f>
        <v>1.1521896720822133E-2</v>
      </c>
      <c r="AC63" s="320">
        <f>'DMDT HIỆU QUẢ'!M62</f>
        <v>5.890994333115334E-4</v>
      </c>
      <c r="AD63" s="321">
        <f>INDEX($AC$5:$AC$76, CEILING(ROWS($AD$5:AD63)/3,1))</f>
        <v>1.6228022198093968E-3</v>
      </c>
      <c r="AE63" s="319"/>
      <c r="AF63" s="164"/>
    </row>
    <row r="64" spans="3:32" x14ac:dyDescent="0.25">
      <c r="C64" s="256">
        <f t="array" aca="1" ref="C64" ca="1">INDEX($C$2:$C$1000, CEILING(ROWS(C$2:$D64)/3,1))</f>
        <v>45327</v>
      </c>
      <c r="D64" s="279" t="s">
        <v>75</v>
      </c>
      <c r="E64" s="288">
        <f>HLOOKUP(D64,'GIÁ ĐÓNG CỬA'!$D$1:$F$74,2+INT((ROW()-ROW($C$2))/3),FALSE)</f>
        <v>9300</v>
      </c>
      <c r="F64" s="289">
        <v>1186.06</v>
      </c>
      <c r="G64" s="294">
        <f>HLOOKUP(D64,LSSL!$D$1:$F$74,2+INT((ROW()-ROW($C$2))/3),FALSE)</f>
        <v>3.3333333333333333E-2</v>
      </c>
      <c r="H64" s="268">
        <f t="shared" si="0"/>
        <v>1.1521896720822133E-2</v>
      </c>
      <c r="I64" s="268">
        <f t="shared" si="1"/>
        <v>1.6228022198093968E-3</v>
      </c>
      <c r="J64" s="292">
        <f>HLOOKUP(D64,TTS!$D$1:$F$74,2+INT((ROW()-ROW($C$2))/3),FALSE)</f>
        <v>2287117563.432045</v>
      </c>
      <c r="K64" s="293"/>
      <c r="L64" s="26"/>
      <c r="O64" s="162"/>
      <c r="P64" s="163"/>
      <c r="Q64" s="164"/>
      <c r="AA64" s="320">
        <f>'DMDT HIỆU QUẢ'!L63</f>
        <v>-1.0360733293909009E-2</v>
      </c>
      <c r="AB64" s="321">
        <f>INDEX($AA$5:$AA$76, CEILING(ROWS($AB$5:AB64)/3,1))</f>
        <v>1.1521896720822133E-2</v>
      </c>
      <c r="AC64" s="320">
        <f>'DMDT HIỆU QUẢ'!M63</f>
        <v>1.9964170348160948E-2</v>
      </c>
      <c r="AD64" s="321">
        <f>INDEX($AC$5:$AC$76, CEILING(ROWS($AD$5:AD64)/3,1))</f>
        <v>1.6228022198093968E-3</v>
      </c>
      <c r="AE64" s="319"/>
      <c r="AF64" s="164"/>
    </row>
    <row r="65" spans="3:32" x14ac:dyDescent="0.25">
      <c r="C65" s="256">
        <f t="array" aca="1" ref="C65" ca="1">INDEX($C$2:$C$1000, CEILING(ROWS(C$2:$D65)/3,1))</f>
        <v>45328</v>
      </c>
      <c r="D65" s="279" t="s">
        <v>74</v>
      </c>
      <c r="E65" s="288">
        <f>HLOOKUP(D65,'GIÁ ĐÓNG CỬA'!$D$1:$F$74,2+INT((ROW()-ROW($C$2))/3),FALSE)</f>
        <v>7050</v>
      </c>
      <c r="F65" s="289">
        <v>1188.48</v>
      </c>
      <c r="G65" s="294">
        <f>HLOOKUP(D65,LSSL!$D$1:$F$74,2+INT((ROW()-ROW($C$2))/3),FALSE)</f>
        <v>1.7316017316017316E-2</v>
      </c>
      <c r="H65" s="268">
        <f t="shared" si="0"/>
        <v>2.0403689526668741E-3</v>
      </c>
      <c r="I65" s="268">
        <f t="shared" si="1"/>
        <v>1.099823908013115E-2</v>
      </c>
      <c r="J65" s="292">
        <f>HLOOKUP(D65,TTS!$D$1:$F$74,2+INT((ROW()-ROW($C$2))/3),FALSE)</f>
        <v>7772831929.7366447</v>
      </c>
      <c r="K65" s="293"/>
      <c r="L65" s="26"/>
      <c r="O65" s="162"/>
      <c r="P65" s="163"/>
      <c r="Q65" s="164"/>
      <c r="AA65" s="320">
        <f>'DMDT HIỆU QUẢ'!L64</f>
        <v>-3.7924962752268654E-3</v>
      </c>
      <c r="AB65" s="321">
        <f>INDEX($AA$5:$AA$76, CEILING(ROWS($AB$5:AB65)/3,1))</f>
        <v>2.0403689526668741E-3</v>
      </c>
      <c r="AC65" s="320">
        <f>'DMDT HIỆU QUẢ'!M64</f>
        <v>-7.970976917908738E-3</v>
      </c>
      <c r="AD65" s="321">
        <f>INDEX($AC$5:$AC$76, CEILING(ROWS($AD$5:AD65)/3,1))</f>
        <v>1.099823908013115E-2</v>
      </c>
      <c r="AE65" s="319"/>
      <c r="AF65" s="164"/>
    </row>
    <row r="66" spans="3:32" x14ac:dyDescent="0.25">
      <c r="C66" s="256">
        <f t="array" aca="1" ref="C66" ca="1">INDEX($C$2:$C$1000, CEILING(ROWS(C$2:$D66)/3,1))</f>
        <v>45328</v>
      </c>
      <c r="D66" s="279" t="s">
        <v>17</v>
      </c>
      <c r="E66" s="288">
        <f>HLOOKUP(D66,'GIÁ ĐÓNG CỬA'!$D$1:$F$74,2+INT((ROW()-ROW($C$2))/3),FALSE)</f>
        <v>19500</v>
      </c>
      <c r="F66" s="289">
        <v>1188.48</v>
      </c>
      <c r="G66" s="294">
        <f>HLOOKUP(D66,LSSL!$D$1:$F$74,2+INT((ROW()-ROW($C$2))/3),FALSE)</f>
        <v>2.5706940874035988E-3</v>
      </c>
      <c r="H66" s="268">
        <f t="shared" ref="H66:H129" si="2">AB66</f>
        <v>2.0403689526668741E-3</v>
      </c>
      <c r="I66" s="268">
        <f t="shared" ref="I66:I129" si="3">AD66</f>
        <v>1.099823908013115E-2</v>
      </c>
      <c r="J66" s="292">
        <f>HLOOKUP(D66,TTS!$D$1:$F$74,2+INT((ROW()-ROW($C$2))/3),FALSE)</f>
        <v>1750166623.1676826</v>
      </c>
      <c r="K66" s="293"/>
      <c r="L66" s="26"/>
      <c r="O66" s="162"/>
      <c r="P66" s="163"/>
      <c r="Q66" s="164"/>
      <c r="AA66" s="320">
        <f>'DMDT HIỆU QUẢ'!L65</f>
        <v>6.566161474787089E-3</v>
      </c>
      <c r="AB66" s="321">
        <f>INDEX($AA$5:$AA$76, CEILING(ROWS($AB$5:AB66)/3,1))</f>
        <v>2.0403689526668741E-3</v>
      </c>
      <c r="AC66" s="320">
        <f>'DMDT HIỆU QUẢ'!M65</f>
        <v>-2.3670971978781895E-2</v>
      </c>
      <c r="AD66" s="321">
        <f>INDEX($AC$5:$AC$76, CEILING(ROWS($AD$5:AD66)/3,1))</f>
        <v>1.099823908013115E-2</v>
      </c>
      <c r="AE66" s="319"/>
      <c r="AF66" s="164"/>
    </row>
    <row r="67" spans="3:32" x14ac:dyDescent="0.25">
      <c r="C67" s="256">
        <f t="array" aca="1" ref="C67" ca="1">INDEX($C$2:$C$1000, CEILING(ROWS(C$2:$D67)/3,1))</f>
        <v>45328</v>
      </c>
      <c r="D67" s="279" t="s">
        <v>75</v>
      </c>
      <c r="E67" s="288">
        <f>HLOOKUP(D67,'GIÁ ĐÓNG CỬA'!$D$1:$F$74,2+INT((ROW()-ROW($C$2))/3),FALSE)</f>
        <v>9300</v>
      </c>
      <c r="F67" s="289">
        <v>1188.48</v>
      </c>
      <c r="G67" s="294">
        <f>HLOOKUP(D67,LSSL!$D$1:$F$74,2+INT((ROW()-ROW($C$2))/3),FALSE)</f>
        <v>0</v>
      </c>
      <c r="H67" s="268">
        <f t="shared" si="2"/>
        <v>2.0403689526668741E-3</v>
      </c>
      <c r="I67" s="268">
        <f t="shared" si="3"/>
        <v>1.099823908013115E-2</v>
      </c>
      <c r="J67" s="292">
        <f>HLOOKUP(D67,TTS!$D$1:$F$74,2+INT((ROW()-ROW($C$2))/3),FALSE)</f>
        <v>2287117563.432045</v>
      </c>
      <c r="K67" s="293"/>
      <c r="L67" s="26"/>
      <c r="O67" s="162"/>
      <c r="P67" s="163"/>
      <c r="Q67" s="164"/>
      <c r="AA67" s="320">
        <f>'DMDT HIỆU QUẢ'!L66</f>
        <v>-2.8604118993127064E-4</v>
      </c>
      <c r="AB67" s="321">
        <f>INDEX($AA$5:$AA$76, CEILING(ROWS($AB$5:AB67)/3,1))</f>
        <v>2.0403689526668741E-3</v>
      </c>
      <c r="AC67" s="320">
        <f>'DMDT HIỆU QUẢ'!M66</f>
        <v>-1.3695174627842254E-3</v>
      </c>
      <c r="AD67" s="321">
        <f>INDEX($AC$5:$AC$76, CEILING(ROWS($AD$5:AD67)/3,1))</f>
        <v>1.099823908013115E-2</v>
      </c>
      <c r="AE67" s="319"/>
      <c r="AF67" s="164"/>
    </row>
    <row r="68" spans="3:32" x14ac:dyDescent="0.25">
      <c r="C68" s="256">
        <f t="array" aca="1" ref="C68" ca="1">INDEX($C$2:$C$1000, CEILING(ROWS(C$2:$D68)/3,1))</f>
        <v>45329</v>
      </c>
      <c r="D68" s="279" t="s">
        <v>74</v>
      </c>
      <c r="E68" s="288">
        <f>HLOOKUP(D68,'GIÁ ĐÓNG CỬA'!$D$1:$F$74,2+INT((ROW()-ROW($C$2))/3),FALSE)</f>
        <v>7280</v>
      </c>
      <c r="F68" s="289">
        <v>1198.53</v>
      </c>
      <c r="G68" s="294">
        <f>HLOOKUP(D68,LSSL!$D$1:$F$74,2+INT((ROW()-ROW($C$2))/3),FALSE)</f>
        <v>3.2624113475177303E-2</v>
      </c>
      <c r="H68" s="268">
        <f t="shared" si="2"/>
        <v>8.4561793214862294E-3</v>
      </c>
      <c r="I68" s="268">
        <f t="shared" si="3"/>
        <v>2.2088657229832127E-2</v>
      </c>
      <c r="J68" s="292">
        <f>HLOOKUP(D68,TTS!$D$1:$F$74,2+INT((ROW()-ROW($C$2))/3),FALSE)</f>
        <v>8026413680.6358547</v>
      </c>
      <c r="K68" s="293"/>
      <c r="L68" s="26"/>
      <c r="O68" s="162"/>
      <c r="P68" s="163"/>
      <c r="Q68" s="164"/>
      <c r="AA68" s="320">
        <f>'DMDT HIỆU QUẢ'!L67</f>
        <v>1.462406612621194E-2</v>
      </c>
      <c r="AB68" s="321">
        <f>INDEX($AA$5:$AA$76, CEILING(ROWS($AB$5:AB68)/3,1))</f>
        <v>8.4561793214862294E-3</v>
      </c>
      <c r="AC68" s="320">
        <f>'DMDT HIỆU QUẢ'!M67</f>
        <v>2.0699776682719532E-3</v>
      </c>
      <c r="AD68" s="321">
        <f>INDEX($AC$5:$AC$76, CEILING(ROWS($AD$5:AD68)/3,1))</f>
        <v>2.2088657229832127E-2</v>
      </c>
      <c r="AE68" s="319"/>
      <c r="AF68" s="164"/>
    </row>
    <row r="69" spans="3:32" x14ac:dyDescent="0.25">
      <c r="C69" s="256">
        <f t="array" aca="1" ref="C69" ca="1">INDEX($C$2:$C$1000, CEILING(ROWS(C$2:$D69)/3,1))</f>
        <v>45329</v>
      </c>
      <c r="D69" s="279" t="s">
        <v>17</v>
      </c>
      <c r="E69" s="288">
        <f>HLOOKUP(D69,'GIÁ ĐÓNG CỬA'!$D$1:$F$74,2+INT((ROW()-ROW($C$2))/3),FALSE)</f>
        <v>19750</v>
      </c>
      <c r="F69" s="289">
        <v>1198.53</v>
      </c>
      <c r="G69" s="294">
        <f>HLOOKUP(D69,LSSL!$D$1:$F$74,2+INT((ROW()-ROW($C$2))/3),FALSE)</f>
        <v>1.282051282051282E-2</v>
      </c>
      <c r="H69" s="268">
        <f t="shared" si="2"/>
        <v>8.4561793214862294E-3</v>
      </c>
      <c r="I69" s="268">
        <f t="shared" si="3"/>
        <v>2.2088657229832127E-2</v>
      </c>
      <c r="J69" s="292">
        <f>HLOOKUP(D69,TTS!$D$1:$F$74,2+INT((ROW()-ROW($C$2))/3),FALSE)</f>
        <v>1772604656.7980375</v>
      </c>
      <c r="K69" s="293"/>
      <c r="L69" s="26"/>
      <c r="O69" s="162"/>
      <c r="P69" s="163"/>
      <c r="Q69" s="164"/>
      <c r="AA69" s="320">
        <f>'DMDT HIỆU QUẢ'!L68</f>
        <v>-4.6992010026633252E-2</v>
      </c>
      <c r="AB69" s="321">
        <f>INDEX($AA$5:$AA$76, CEILING(ROWS($AB$5:AB69)/3,1))</f>
        <v>8.4561793214862294E-3</v>
      </c>
      <c r="AC69" s="320">
        <f>'DMDT HIỆU QUẢ'!M68</f>
        <v>-5.1527998490819016E-2</v>
      </c>
      <c r="AD69" s="321">
        <f>INDEX($AC$5:$AC$76, CEILING(ROWS($AD$5:AD69)/3,1))</f>
        <v>2.2088657229832127E-2</v>
      </c>
      <c r="AE69" s="319"/>
      <c r="AF69" s="164"/>
    </row>
    <row r="70" spans="3:32" x14ac:dyDescent="0.25">
      <c r="C70" s="256">
        <f t="array" aca="1" ref="C70" ca="1">INDEX($C$2:$C$1000, CEILING(ROWS(C$2:$D70)/3,1))</f>
        <v>45329</v>
      </c>
      <c r="D70" s="279" t="s">
        <v>75</v>
      </c>
      <c r="E70" s="288">
        <f>HLOOKUP(D70,'GIÁ ĐÓNG CỬA'!$D$1:$F$74,2+INT((ROW()-ROW($C$2))/3),FALSE)</f>
        <v>9300</v>
      </c>
      <c r="F70" s="289">
        <v>1198.53</v>
      </c>
      <c r="G70" s="294">
        <f>HLOOKUP(D70,LSSL!$D$1:$F$74,2+INT((ROW()-ROW($C$2))/3),FALSE)</f>
        <v>0</v>
      </c>
      <c r="H70" s="268">
        <f t="shared" si="2"/>
        <v>8.4561793214862294E-3</v>
      </c>
      <c r="I70" s="268">
        <f t="shared" si="3"/>
        <v>2.2088657229832127E-2</v>
      </c>
      <c r="J70" s="292">
        <f>HLOOKUP(D70,TTS!$D$1:$F$74,2+INT((ROW()-ROW($C$2))/3),FALSE)</f>
        <v>2287117563.432045</v>
      </c>
      <c r="K70" s="293"/>
      <c r="L70" s="26"/>
      <c r="O70" s="162"/>
      <c r="P70" s="163"/>
      <c r="Q70" s="164"/>
      <c r="AA70" s="320">
        <f>'DMDT HIỆU QUẢ'!L69</f>
        <v>-7.6441916472808568E-4</v>
      </c>
      <c r="AB70" s="321">
        <f>INDEX($AA$5:$AA$76, CEILING(ROWS($AB$5:AB70)/3,1))</f>
        <v>8.4561793214862294E-3</v>
      </c>
      <c r="AC70" s="320">
        <f>'DMDT HIỆU QUẢ'!M69</f>
        <v>-7.0851062424012968E-3</v>
      </c>
      <c r="AD70" s="321">
        <f>INDEX($AC$5:$AC$76, CEILING(ROWS($AD$5:AD70)/3,1))</f>
        <v>2.2088657229832127E-2</v>
      </c>
      <c r="AE70" s="319"/>
      <c r="AF70" s="164"/>
    </row>
    <row r="71" spans="3:32" x14ac:dyDescent="0.25">
      <c r="C71" s="256">
        <f t="array" aca="1" ref="C71" ca="1">INDEX($C$2:$C$1000, CEILING(ROWS(C$2:$D71)/3,1))</f>
        <v>45337</v>
      </c>
      <c r="D71" s="279" t="s">
        <v>74</v>
      </c>
      <c r="E71" s="288">
        <f>HLOOKUP(D71,'GIÁ ĐÓNG CỬA'!$D$1:$F$74,2+INT((ROW()-ROW($C$2))/3),FALSE)</f>
        <v>7780</v>
      </c>
      <c r="F71" s="289">
        <v>1202.5</v>
      </c>
      <c r="G71" s="294">
        <f>HLOOKUP(D71,LSSL!$D$1:$F$74,2+INT((ROW()-ROW($C$2))/3),FALSE)</f>
        <v>6.8681318681318687E-2</v>
      </c>
      <c r="H71" s="268">
        <f t="shared" si="2"/>
        <v>3.3123910123234522E-3</v>
      </c>
      <c r="I71" s="268">
        <f t="shared" si="3"/>
        <v>4.2308904212437971E-2</v>
      </c>
      <c r="J71" s="292">
        <f>HLOOKUP(D71,TTS!$D$1:$F$74,2+INT((ROW()-ROW($C$2))/3),FALSE)</f>
        <v>8577678356.5037022</v>
      </c>
      <c r="K71" s="293"/>
      <c r="L71" s="26"/>
      <c r="O71" s="162"/>
      <c r="P71" s="163"/>
      <c r="Q71" s="164"/>
      <c r="AA71" s="320">
        <f>'DMDT HIỆU QUẢ'!L70</f>
        <v>-1.8647999473545729E-2</v>
      </c>
      <c r="AB71" s="321">
        <f>INDEX($AA$5:$AA$76, CEILING(ROWS($AB$5:AB71)/3,1))</f>
        <v>3.3123910123234522E-3</v>
      </c>
      <c r="AC71" s="320">
        <f>'DMDT HIỆU QUẢ'!M70</f>
        <v>-1.8931969268811789E-2</v>
      </c>
      <c r="AD71" s="321">
        <f>INDEX($AC$5:$AC$76, CEILING(ROWS($AD$5:AD71)/3,1))</f>
        <v>4.2308904212437971E-2</v>
      </c>
      <c r="AE71" s="319"/>
      <c r="AF71" s="164"/>
    </row>
    <row r="72" spans="3:32" x14ac:dyDescent="0.25">
      <c r="C72" s="256">
        <f t="array" aca="1" ref="C72" ca="1">INDEX($C$2:$C$1000, CEILING(ROWS(C$2:$D72)/3,1))</f>
        <v>45337</v>
      </c>
      <c r="D72" s="279" t="s">
        <v>17</v>
      </c>
      <c r="E72" s="288">
        <f>HLOOKUP(D72,'GIÁ ĐÓNG CỬA'!$D$1:$F$74,2+INT((ROW()-ROW($C$2))/3),FALSE)</f>
        <v>19800</v>
      </c>
      <c r="F72" s="289">
        <v>1202.5</v>
      </c>
      <c r="G72" s="294">
        <f>HLOOKUP(D72,LSSL!$D$1:$F$74,2+INT((ROW()-ROW($C$2))/3),FALSE)</f>
        <v>2.5316455696202532E-3</v>
      </c>
      <c r="H72" s="268">
        <f t="shared" si="2"/>
        <v>3.3123910123234522E-3</v>
      </c>
      <c r="I72" s="268">
        <f t="shared" si="3"/>
        <v>4.2308904212437971E-2</v>
      </c>
      <c r="J72" s="292">
        <f>HLOOKUP(D72,TTS!$D$1:$F$74,2+INT((ROW()-ROW($C$2))/3),FALSE)</f>
        <v>1777092263.5241084</v>
      </c>
      <c r="K72" s="293"/>
      <c r="L72" s="26"/>
      <c r="O72" s="162"/>
      <c r="P72" s="163"/>
      <c r="Q72" s="164"/>
      <c r="AA72" s="320">
        <f>'DMDT HIỆU QUẢ'!L71</f>
        <v>-1.5222001492024444E-2</v>
      </c>
      <c r="AB72" s="321">
        <f>INDEX($AA$5:$AA$76, CEILING(ROWS($AB$5:AB72)/3,1))</f>
        <v>3.3123910123234522E-3</v>
      </c>
      <c r="AC72" s="320">
        <f>'DMDT HIỆU QUẢ'!M71</f>
        <v>-1.5841602445528409E-2</v>
      </c>
      <c r="AD72" s="321">
        <f>INDEX($AC$5:$AC$76, CEILING(ROWS($AD$5:AD72)/3,1))</f>
        <v>4.2308904212437971E-2</v>
      </c>
      <c r="AE72" s="319"/>
      <c r="AF72" s="164"/>
    </row>
    <row r="73" spans="3:32" x14ac:dyDescent="0.25">
      <c r="C73" s="256">
        <f t="array" aca="1" ref="C73" ca="1">INDEX($C$2:$C$1000, CEILING(ROWS(C$2:$D73)/3,1))</f>
        <v>45337</v>
      </c>
      <c r="D73" s="279" t="s">
        <v>75</v>
      </c>
      <c r="E73" s="288">
        <f>HLOOKUP(D73,'GIÁ ĐÓNG CỬA'!$D$1:$F$74,2+INT((ROW()-ROW($C$2))/3),FALSE)</f>
        <v>9300</v>
      </c>
      <c r="F73" s="289">
        <v>1202.5</v>
      </c>
      <c r="G73" s="294">
        <f>HLOOKUP(D73,LSSL!$D$1:$F$74,2+INT((ROW()-ROW($C$2))/3),FALSE)</f>
        <v>0</v>
      </c>
      <c r="H73" s="268">
        <f t="shared" si="2"/>
        <v>3.3123910123234522E-3</v>
      </c>
      <c r="I73" s="268">
        <f t="shared" si="3"/>
        <v>4.2308904212437971E-2</v>
      </c>
      <c r="J73" s="292">
        <f>HLOOKUP(D73,TTS!$D$1:$F$74,2+INT((ROW()-ROW($C$2))/3),FALSE)</f>
        <v>2287117563.432045</v>
      </c>
      <c r="K73" s="293"/>
      <c r="L73" s="26"/>
      <c r="P73" s="163"/>
      <c r="Q73" s="164"/>
      <c r="AA73" s="320">
        <f>'DMDT HIỆU QUẢ'!L72</f>
        <v>1.3082521172915793E-2</v>
      </c>
      <c r="AB73" s="321">
        <f>INDEX($AA$5:$AA$76, CEILING(ROWS($AB$5:AB73)/3,1))</f>
        <v>3.3123910123234522E-3</v>
      </c>
      <c r="AC73" s="320">
        <f>'DMDT HIỆU QUẢ'!M72</f>
        <v>2.0825320967369991E-2</v>
      </c>
      <c r="AD73" s="321">
        <f>INDEX($AC$5:$AC$76, CEILING(ROWS($AD$5:AD73)/3,1))</f>
        <v>4.2308904212437971E-2</v>
      </c>
      <c r="AE73" s="319"/>
      <c r="AF73" s="164"/>
    </row>
    <row r="74" spans="3:32" x14ac:dyDescent="0.25">
      <c r="C74" s="256">
        <f t="array" aca="1" ref="C74" ca="1">INDEX($C$2:$C$1000, CEILING(ROWS(C$2:$D74)/3,1))</f>
        <v>45338</v>
      </c>
      <c r="D74" s="279" t="s">
        <v>74</v>
      </c>
      <c r="E74" s="288">
        <f>HLOOKUP(D74,'GIÁ ĐÓNG CỬA'!$D$1:$F$74,2+INT((ROW()-ROW($C$2))/3),FALSE)</f>
        <v>7800</v>
      </c>
      <c r="F74" s="289">
        <v>1209.7</v>
      </c>
      <c r="G74" s="294">
        <f>HLOOKUP(D74,LSSL!$D$1:$F$74,2+INT((ROW()-ROW($C$2))/3),FALSE)</f>
        <v>2.5706940874035988E-3</v>
      </c>
      <c r="H74" s="268">
        <f t="shared" si="2"/>
        <v>5.987525987526025E-3</v>
      </c>
      <c r="I74" s="268">
        <f t="shared" si="3"/>
        <v>3.4879448349219517E-3</v>
      </c>
      <c r="J74" s="292">
        <f>HLOOKUP(D74,TTS!$D$1:$F$74,2+INT((ROW()-ROW($C$2))/3),FALSE)</f>
        <v>8599728943.5384159</v>
      </c>
      <c r="K74" s="293"/>
      <c r="L74" s="26"/>
      <c r="P74" s="163"/>
      <c r="Q74" s="164"/>
      <c r="AA74" s="320">
        <f>'DMDT HIỆU QUẢ'!L73</f>
        <v>-1.077111794458162E-2</v>
      </c>
      <c r="AB74" s="321">
        <f>INDEX($AA$5:$AA$76, CEILING(ROWS($AB$5:AB74)/3,1))</f>
        <v>5.987525987526025E-3</v>
      </c>
      <c r="AC74" s="320">
        <f>'DMDT HIỆU QUẢ'!M73</f>
        <v>-5.201158239348351E-5</v>
      </c>
      <c r="AD74" s="321">
        <f>INDEX($AC$5:$AC$76, CEILING(ROWS($AD$5:AD74)/3,1))</f>
        <v>3.4879448349219517E-3</v>
      </c>
      <c r="AE74" s="319"/>
      <c r="AF74" s="164"/>
    </row>
    <row r="75" spans="3:32" x14ac:dyDescent="0.25">
      <c r="C75" s="256">
        <f t="array" aca="1" ref="C75" ca="1">INDEX($C$2:$C$1000, CEILING(ROWS(C$2:$D75)/3,1))</f>
        <v>45338</v>
      </c>
      <c r="D75" s="279" t="s">
        <v>17</v>
      </c>
      <c r="E75" s="288">
        <f>HLOOKUP(D75,'GIÁ ĐÓNG CỬA'!$D$1:$F$74,2+INT((ROW()-ROW($C$2))/3),FALSE)</f>
        <v>19750</v>
      </c>
      <c r="F75" s="289">
        <v>1209.7</v>
      </c>
      <c r="G75" s="294">
        <f>HLOOKUP(D75,LSSL!$D$1:$F$74,2+INT((ROW()-ROW($C$2))/3),FALSE)</f>
        <v>-2.5252525252525255E-3</v>
      </c>
      <c r="H75" s="268">
        <f t="shared" si="2"/>
        <v>5.987525987526025E-3</v>
      </c>
      <c r="I75" s="268">
        <f t="shared" si="3"/>
        <v>3.4879448349219517E-3</v>
      </c>
      <c r="J75" s="292">
        <f>HLOOKUP(D75,TTS!$D$1:$F$74,2+INT((ROW()-ROW($C$2))/3),FALSE)</f>
        <v>1772604656.7980375</v>
      </c>
      <c r="K75" s="293"/>
      <c r="L75" s="26"/>
      <c r="P75" s="163"/>
      <c r="Q75" s="164"/>
      <c r="AA75" s="320">
        <f>'DMDT HIỆU QUẢ'!L74</f>
        <v>2.3959571938168684E-2</v>
      </c>
      <c r="AB75" s="321">
        <f>INDEX($AA$5:$AA$76, CEILING(ROWS($AB$5:AB75)/3,1))</f>
        <v>5.987525987526025E-3</v>
      </c>
      <c r="AC75" s="320">
        <f>'DMDT HIỆU QUẢ'!M74</f>
        <v>1.2299650004755972E-2</v>
      </c>
      <c r="AD75" s="321">
        <f>INDEX($AC$5:$AC$76, CEILING(ROWS($AD$5:AD75)/3,1))</f>
        <v>3.4879448349219517E-3</v>
      </c>
      <c r="AE75" s="319"/>
      <c r="AF75" s="164"/>
    </row>
    <row r="76" spans="3:32" x14ac:dyDescent="0.25">
      <c r="C76" s="256">
        <f t="array" aca="1" ref="C76" ca="1">INDEX($C$2:$C$1000, CEILING(ROWS(C$2:$D76)/3,1))</f>
        <v>45338</v>
      </c>
      <c r="D76" s="279" t="s">
        <v>75</v>
      </c>
      <c r="E76" s="288">
        <f>HLOOKUP(D76,'GIÁ ĐÓNG CỬA'!$D$1:$F$74,2+INT((ROW()-ROW($C$2))/3),FALSE)</f>
        <v>9400</v>
      </c>
      <c r="F76" s="289">
        <v>1209.7</v>
      </c>
      <c r="G76" s="294">
        <f>HLOOKUP(D76,LSSL!$D$1:$F$74,2+INT((ROW()-ROW($C$2))/3),FALSE)</f>
        <v>1.0752688172043012E-2</v>
      </c>
      <c r="H76" s="268">
        <f t="shared" si="2"/>
        <v>5.987525987526025E-3</v>
      </c>
      <c r="I76" s="268">
        <f t="shared" si="3"/>
        <v>3.4879448349219517E-3</v>
      </c>
      <c r="J76" s="292">
        <f>HLOOKUP(D76,TTS!$D$1:$F$74,2+INT((ROW()-ROW($C$2))/3),FALSE)</f>
        <v>2311710225.4044328</v>
      </c>
      <c r="K76" s="293"/>
      <c r="L76" s="26"/>
      <c r="P76" s="163"/>
      <c r="Q76" s="164"/>
      <c r="AA76" s="320">
        <f>'DMDT HIỆU QUẢ'!L75</f>
        <v>-5.3085160209344047E-4</v>
      </c>
      <c r="AB76" s="321">
        <f>INDEX($AA$5:$AA$76, CEILING(ROWS($AB$5:AB76)/3,1))</f>
        <v>5.987525987526025E-3</v>
      </c>
      <c r="AC76" s="320">
        <f>'DMDT HIỆU QUẢ'!M75</f>
        <v>4.4783459417284868E-3</v>
      </c>
      <c r="AD76" s="321">
        <f>INDEX($AC$5:$AC$76, CEILING(ROWS($AD$5:AD76)/3,1))</f>
        <v>3.4879448349219517E-3</v>
      </c>
      <c r="AE76" s="319"/>
      <c r="AF76" s="164"/>
    </row>
    <row r="77" spans="3:32" x14ac:dyDescent="0.25">
      <c r="C77" s="256">
        <f t="array" aca="1" ref="C77" ca="1">INDEX($C$2:$C$1000, CEILING(ROWS(C$2:$D77)/3,1))</f>
        <v>45341</v>
      </c>
      <c r="D77" s="279" t="s">
        <v>74</v>
      </c>
      <c r="E77" s="288">
        <f>HLOOKUP(D77,'GIÁ ĐÓNG CỬA'!$D$1:$F$74,2+INT((ROW()-ROW($C$2))/3),FALSE)</f>
        <v>7570</v>
      </c>
      <c r="F77" s="289">
        <v>1224.97</v>
      </c>
      <c r="G77" s="294">
        <f>HLOOKUP(D77,LSSL!$D$1:$F$74,2+INT((ROW()-ROW($C$2))/3),FALSE)</f>
        <v>-2.9487179487179487E-2</v>
      </c>
      <c r="H77" s="268">
        <f t="shared" si="2"/>
        <v>1.2622964371331719E-2</v>
      </c>
      <c r="I77" s="268">
        <f t="shared" si="3"/>
        <v>-1.8412287263151243E-2</v>
      </c>
      <c r="J77" s="292">
        <f>HLOOKUP(D77,TTS!$D$1:$F$74,2+INT((ROW()-ROW($C$2))/3),FALSE)</f>
        <v>8346147192.6392059</v>
      </c>
      <c r="K77" s="293"/>
      <c r="L77" s="26"/>
      <c r="P77" s="163"/>
      <c r="Q77" s="164"/>
      <c r="AA77" s="320"/>
      <c r="AB77" s="321">
        <f>INDEX($AA$5:$AA$76, CEILING(ROWS($AB$5:AB77)/3,1))</f>
        <v>1.2622964371331719E-2</v>
      </c>
      <c r="AC77" s="320"/>
      <c r="AD77" s="321">
        <f>INDEX($AC$5:$AC$76, CEILING(ROWS($AD$5:AD77)/3,1))</f>
        <v>-1.8412287263151243E-2</v>
      </c>
      <c r="AE77" s="319"/>
      <c r="AF77" s="164"/>
    </row>
    <row r="78" spans="3:32" x14ac:dyDescent="0.25">
      <c r="C78" s="256">
        <f t="array" aca="1" ref="C78" ca="1">INDEX($C$2:$C$1000, CEILING(ROWS(C$2:$D78)/3,1))</f>
        <v>45341</v>
      </c>
      <c r="D78" s="279" t="s">
        <v>17</v>
      </c>
      <c r="E78" s="288">
        <f>HLOOKUP(D78,'GIÁ ĐÓNG CỬA'!$D$1:$F$74,2+INT((ROW()-ROW($C$2))/3),FALSE)</f>
        <v>19700</v>
      </c>
      <c r="F78" s="289">
        <v>1224.97</v>
      </c>
      <c r="G78" s="294">
        <f>HLOOKUP(D78,LSSL!$D$1:$F$74,2+INT((ROW()-ROW($C$2))/3),FALSE)</f>
        <v>-2.5316455696202532E-3</v>
      </c>
      <c r="H78" s="268">
        <f t="shared" si="2"/>
        <v>1.2622964371331719E-2</v>
      </c>
      <c r="I78" s="268">
        <f t="shared" si="3"/>
        <v>-1.8412287263151243E-2</v>
      </c>
      <c r="J78" s="292">
        <f>HLOOKUP(D78,TTS!$D$1:$F$74,2+INT((ROW()-ROW($C$2))/3),FALSE)</f>
        <v>1768117050.0719664</v>
      </c>
      <c r="K78" s="293"/>
      <c r="L78" s="26"/>
      <c r="P78" s="163"/>
      <c r="Q78" s="164"/>
      <c r="AA78" s="320"/>
      <c r="AB78" s="321">
        <f>INDEX($AA$5:$AA$76, CEILING(ROWS($AB$5:AB78)/3,1))</f>
        <v>1.2622964371331719E-2</v>
      </c>
      <c r="AC78" s="320"/>
      <c r="AD78" s="321">
        <f>INDEX($AC$5:$AC$76, CEILING(ROWS($AD$5:AD78)/3,1))</f>
        <v>-1.8412287263151243E-2</v>
      </c>
      <c r="AE78" s="319"/>
      <c r="AF78" s="164"/>
    </row>
    <row r="79" spans="3:32" x14ac:dyDescent="0.25">
      <c r="C79" s="256">
        <f t="array" aca="1" ref="C79" ca="1">INDEX($C$2:$C$1000, CEILING(ROWS(C$2:$D79)/3,1))</f>
        <v>45341</v>
      </c>
      <c r="D79" s="279" t="s">
        <v>75</v>
      </c>
      <c r="E79" s="288">
        <f>HLOOKUP(D79,'GIÁ ĐÓNG CỬA'!$D$1:$F$74,2+INT((ROW()-ROW($C$2))/3),FALSE)</f>
        <v>9400</v>
      </c>
      <c r="F79" s="289">
        <v>1224.97</v>
      </c>
      <c r="G79" s="294">
        <f>HLOOKUP(D79,LSSL!$D$1:$F$74,2+INT((ROW()-ROW($C$2))/3),FALSE)</f>
        <v>0</v>
      </c>
      <c r="H79" s="268">
        <f t="shared" si="2"/>
        <v>1.2622964371331719E-2</v>
      </c>
      <c r="I79" s="268">
        <f t="shared" si="3"/>
        <v>-1.8412287263151243E-2</v>
      </c>
      <c r="J79" s="292">
        <f>HLOOKUP(D79,TTS!$D$1:$F$74,2+INT((ROW()-ROW($C$2))/3),FALSE)</f>
        <v>2311710225.4044328</v>
      </c>
      <c r="K79" s="293"/>
      <c r="L79" s="26"/>
      <c r="P79" s="163"/>
      <c r="Q79" s="164"/>
      <c r="AA79" s="320"/>
      <c r="AB79" s="321">
        <f>INDEX($AA$5:$AA$76, CEILING(ROWS($AB$5:AB79)/3,1))</f>
        <v>1.2622964371331719E-2</v>
      </c>
      <c r="AC79" s="320"/>
      <c r="AD79" s="321">
        <f>INDEX($AC$5:$AC$76, CEILING(ROWS($AD$5:AD79)/3,1))</f>
        <v>-1.8412287263151243E-2</v>
      </c>
      <c r="AE79" s="319"/>
      <c r="AF79" s="164"/>
    </row>
    <row r="80" spans="3:32" x14ac:dyDescent="0.25">
      <c r="C80" s="256">
        <f t="array" aca="1" ref="C80" ca="1">INDEX($C$2:$C$1000, CEILING(ROWS(C$2:$D80)/3,1))</f>
        <v>45342</v>
      </c>
      <c r="D80" s="279" t="s">
        <v>74</v>
      </c>
      <c r="E80" s="288">
        <f>HLOOKUP(D80,'GIÁ ĐÓNG CỬA'!$D$1:$F$74,2+INT((ROW()-ROW($C$2))/3),FALSE)</f>
        <v>7620</v>
      </c>
      <c r="F80" s="289">
        <v>1230.06</v>
      </c>
      <c r="G80" s="294">
        <f>HLOOKUP(D80,LSSL!$D$1:$F$74,2+INT((ROW()-ROW($C$2))/3),FALSE)</f>
        <v>6.6050198150594455E-3</v>
      </c>
      <c r="H80" s="268">
        <f t="shared" si="2"/>
        <v>4.1552038009093429E-3</v>
      </c>
      <c r="I80" s="268">
        <f t="shared" si="3"/>
        <v>1.6986180373683556E-3</v>
      </c>
      <c r="J80" s="292">
        <f>HLOOKUP(D80,TTS!$D$1:$F$74,2+INT((ROW()-ROW($C$2))/3),FALSE)</f>
        <v>8401273660.2259912</v>
      </c>
      <c r="K80" s="293"/>
      <c r="L80" s="26"/>
      <c r="P80" s="163"/>
      <c r="Q80" s="164"/>
      <c r="AA80" s="320"/>
      <c r="AB80" s="321">
        <f>INDEX($AA$5:$AA$76, CEILING(ROWS($AB$5:AB80)/3,1))</f>
        <v>4.1552038009093429E-3</v>
      </c>
      <c r="AC80" s="320"/>
      <c r="AD80" s="321">
        <f>INDEX($AC$5:$AC$76, CEILING(ROWS($AD$5:AD80)/3,1))</f>
        <v>1.6986180373683556E-3</v>
      </c>
      <c r="AE80" s="319"/>
      <c r="AF80" s="164"/>
    </row>
    <row r="81" spans="3:32" x14ac:dyDescent="0.25">
      <c r="C81" s="256">
        <f t="array" aca="1" ref="C81" ca="1">INDEX($C$2:$C$1000, CEILING(ROWS(C$2:$D81)/3,1))</f>
        <v>45342</v>
      </c>
      <c r="D81" s="279" t="s">
        <v>17</v>
      </c>
      <c r="E81" s="288">
        <f>HLOOKUP(D81,'GIÁ ĐÓNG CỬA'!$D$1:$F$74,2+INT((ROW()-ROW($C$2))/3),FALSE)</f>
        <v>19700</v>
      </c>
      <c r="F81" s="289">
        <v>1230.06</v>
      </c>
      <c r="G81" s="294">
        <f>HLOOKUP(D81,LSSL!$D$1:$F$74,2+INT((ROW()-ROW($C$2))/3),FALSE)</f>
        <v>0</v>
      </c>
      <c r="H81" s="268">
        <f t="shared" si="2"/>
        <v>4.1552038009093429E-3</v>
      </c>
      <c r="I81" s="268">
        <f t="shared" si="3"/>
        <v>1.6986180373683556E-3</v>
      </c>
      <c r="J81" s="292">
        <f>HLOOKUP(D81,TTS!$D$1:$F$74,2+INT((ROW()-ROW($C$2))/3),FALSE)</f>
        <v>1768117050.0719664</v>
      </c>
      <c r="K81" s="293"/>
      <c r="L81" s="26"/>
      <c r="P81" s="163"/>
      <c r="Q81" s="164"/>
      <c r="AA81" s="320"/>
      <c r="AB81" s="321">
        <f>INDEX($AA$5:$AA$76, CEILING(ROWS($AB$5:AB81)/3,1))</f>
        <v>4.1552038009093429E-3</v>
      </c>
      <c r="AC81" s="320"/>
      <c r="AD81" s="321">
        <f>INDEX($AC$5:$AC$76, CEILING(ROWS($AD$5:AD81)/3,1))</f>
        <v>1.6986180373683556E-3</v>
      </c>
      <c r="AE81" s="319"/>
      <c r="AF81" s="164"/>
    </row>
    <row r="82" spans="3:32" x14ac:dyDescent="0.25">
      <c r="C82" s="256">
        <f t="array" aca="1" ref="C82" ca="1">INDEX($C$2:$C$1000, CEILING(ROWS(C$2:$D82)/3,1))</f>
        <v>45342</v>
      </c>
      <c r="D82" s="279" t="s">
        <v>75</v>
      </c>
      <c r="E82" s="288">
        <f>HLOOKUP(D82,'GIÁ ĐÓNG CỬA'!$D$1:$F$74,2+INT((ROW()-ROW($C$2))/3),FALSE)</f>
        <v>9300</v>
      </c>
      <c r="F82" s="289">
        <v>1230.06</v>
      </c>
      <c r="G82" s="294">
        <f>HLOOKUP(D82,LSSL!$D$1:$F$74,2+INT((ROW()-ROW($C$2))/3),FALSE)</f>
        <v>-1.0638297872340425E-2</v>
      </c>
      <c r="H82" s="268">
        <f t="shared" si="2"/>
        <v>4.1552038009093429E-3</v>
      </c>
      <c r="I82" s="268">
        <f t="shared" si="3"/>
        <v>1.6986180373683556E-3</v>
      </c>
      <c r="J82" s="292">
        <f>HLOOKUP(D82,TTS!$D$1:$F$74,2+INT((ROW()-ROW($C$2))/3),FALSE)</f>
        <v>2287117563.432045</v>
      </c>
      <c r="K82" s="293"/>
      <c r="L82" s="26"/>
      <c r="P82" s="163"/>
      <c r="Q82" s="164"/>
      <c r="AA82" s="320"/>
      <c r="AB82" s="321">
        <f>INDEX($AA$5:$AA$76, CEILING(ROWS($AB$5:AB82)/3,1))</f>
        <v>4.1552038009093429E-3</v>
      </c>
      <c r="AC82" s="320"/>
      <c r="AD82" s="321">
        <f>INDEX($AC$5:$AC$76, CEILING(ROWS($AD$5:AD82)/3,1))</f>
        <v>1.6986180373683556E-3</v>
      </c>
      <c r="AE82" s="319"/>
      <c r="AF82" s="164"/>
    </row>
    <row r="83" spans="3:32" x14ac:dyDescent="0.25">
      <c r="C83" s="256">
        <f t="array" aca="1" ref="C83" ca="1">INDEX($C$2:$C$1000, CEILING(ROWS(C$2:$D83)/3,1))</f>
        <v>45343</v>
      </c>
      <c r="D83" s="279" t="s">
        <v>74</v>
      </c>
      <c r="E83" s="288">
        <f>HLOOKUP(D83,'GIÁ ĐÓNG CỬA'!$D$1:$F$74,2+INT((ROW()-ROW($C$2))/3),FALSE)</f>
        <v>7580</v>
      </c>
      <c r="F83" s="289">
        <v>1230.04</v>
      </c>
      <c r="G83" s="294">
        <f>HLOOKUP(D83,LSSL!$D$1:$F$74,2+INT((ROW()-ROW($C$2))/3),FALSE)</f>
        <v>-5.2493438320209973E-3</v>
      </c>
      <c r="H83" s="268">
        <f t="shared" si="2"/>
        <v>-1.625936946163749E-5</v>
      </c>
      <c r="I83" s="268">
        <f t="shared" si="3"/>
        <v>-6.859288087265299E-3</v>
      </c>
      <c r="J83" s="292">
        <f>HLOOKUP(D83,TTS!$D$1:$F$74,2+INT((ROW()-ROW($C$2))/3),FALSE)</f>
        <v>8357172486.1565628</v>
      </c>
      <c r="K83" s="293"/>
      <c r="L83" s="26"/>
      <c r="P83" s="163"/>
      <c r="Q83" s="164"/>
      <c r="AA83" s="320"/>
      <c r="AB83" s="321">
        <f>INDEX($AA$5:$AA$76, CEILING(ROWS($AB$5:AB83)/3,1))</f>
        <v>-1.625936946163749E-5</v>
      </c>
      <c r="AC83" s="320"/>
      <c r="AD83" s="321">
        <f>INDEX($AC$5:$AC$76, CEILING(ROWS($AD$5:AD83)/3,1))</f>
        <v>-6.859288087265299E-3</v>
      </c>
      <c r="AE83" s="319"/>
      <c r="AF83" s="164"/>
    </row>
    <row r="84" spans="3:32" x14ac:dyDescent="0.25">
      <c r="C84" s="256">
        <f t="array" aca="1" ref="C84" ca="1">INDEX($C$2:$C$1000, CEILING(ROWS(C$2:$D84)/3,1))</f>
        <v>45343</v>
      </c>
      <c r="D84" s="279" t="s">
        <v>17</v>
      </c>
      <c r="E84" s="288">
        <f>HLOOKUP(D84,'GIÁ ĐÓNG CỬA'!$D$1:$F$74,2+INT((ROW()-ROW($C$2))/3),FALSE)</f>
        <v>19550</v>
      </c>
      <c r="F84" s="289">
        <v>1230.04</v>
      </c>
      <c r="G84" s="294">
        <f>HLOOKUP(D84,LSSL!$D$1:$F$74,2+INT((ROW()-ROW($C$2))/3),FALSE)</f>
        <v>-7.6142131979695434E-3</v>
      </c>
      <c r="H84" s="268">
        <f t="shared" si="2"/>
        <v>-1.625936946163749E-5</v>
      </c>
      <c r="I84" s="268">
        <f t="shared" si="3"/>
        <v>-6.859288087265299E-3</v>
      </c>
      <c r="J84" s="292">
        <f>HLOOKUP(D84,TTS!$D$1:$F$74,2+INT((ROW()-ROW($C$2))/3),FALSE)</f>
        <v>1754654229.8937535</v>
      </c>
      <c r="K84" s="293"/>
      <c r="L84" s="26"/>
      <c r="P84" s="163"/>
      <c r="Q84" s="164"/>
      <c r="AA84" s="320"/>
      <c r="AB84" s="321">
        <f>INDEX($AA$5:$AA$76, CEILING(ROWS($AB$5:AB84)/3,1))</f>
        <v>-1.625936946163749E-5</v>
      </c>
      <c r="AC84" s="320"/>
      <c r="AD84" s="321">
        <f>INDEX($AC$5:$AC$76, CEILING(ROWS($AD$5:AD84)/3,1))</f>
        <v>-6.859288087265299E-3</v>
      </c>
      <c r="AE84" s="319"/>
      <c r="AF84" s="164"/>
    </row>
    <row r="85" spans="3:32" x14ac:dyDescent="0.25">
      <c r="C85" s="256">
        <f t="array" aca="1" ref="C85" ca="1">INDEX($C$2:$C$1000, CEILING(ROWS(C$2:$D85)/3,1))</f>
        <v>45343</v>
      </c>
      <c r="D85" s="279" t="s">
        <v>75</v>
      </c>
      <c r="E85" s="288">
        <f>HLOOKUP(D85,'GIÁ ĐÓNG CỬA'!$D$1:$F$74,2+INT((ROW()-ROW($C$2))/3),FALSE)</f>
        <v>9200</v>
      </c>
      <c r="F85" s="289">
        <v>1230.04</v>
      </c>
      <c r="G85" s="294">
        <f>HLOOKUP(D85,LSSL!$D$1:$F$74,2+INT((ROW()-ROW($C$2))/3),FALSE)</f>
        <v>-1.0752688172043012E-2</v>
      </c>
      <c r="H85" s="268">
        <f t="shared" si="2"/>
        <v>-1.625936946163749E-5</v>
      </c>
      <c r="I85" s="268">
        <f t="shared" si="3"/>
        <v>-6.859288087265299E-3</v>
      </c>
      <c r="J85" s="292">
        <f>HLOOKUP(D85,TTS!$D$1:$F$74,2+INT((ROW()-ROW($C$2))/3),FALSE)</f>
        <v>2262524901.4596572</v>
      </c>
      <c r="K85" s="293"/>
      <c r="L85" s="26"/>
      <c r="P85" s="163"/>
      <c r="Q85" s="164"/>
      <c r="AA85" s="320"/>
      <c r="AB85" s="321">
        <f>INDEX($AA$5:$AA$76, CEILING(ROWS($AB$5:AB85)/3,1))</f>
        <v>-1.625936946163749E-5</v>
      </c>
      <c r="AC85" s="320"/>
      <c r="AD85" s="321">
        <f>INDEX($AC$5:$AC$76, CEILING(ROWS($AD$5:AD85)/3,1))</f>
        <v>-6.859288087265299E-3</v>
      </c>
      <c r="AE85" s="319"/>
      <c r="AF85" s="164"/>
    </row>
    <row r="86" spans="3:32" x14ac:dyDescent="0.25">
      <c r="C86" s="256">
        <f t="array" aca="1" ref="C86" ca="1">INDEX($C$2:$C$1000, CEILING(ROWS(C$2:$D86)/3,1))</f>
        <v>45344</v>
      </c>
      <c r="D86" s="279" t="s">
        <v>74</v>
      </c>
      <c r="E86" s="288">
        <f>HLOOKUP(D86,'GIÁ ĐÓNG CỬA'!$D$1:$F$74,2+INT((ROW()-ROW($C$2))/3),FALSE)</f>
        <v>7470</v>
      </c>
      <c r="F86" s="289">
        <v>1227.31</v>
      </c>
      <c r="G86" s="294">
        <f>HLOOKUP(D86,LSSL!$D$1:$F$74,2+INT((ROW()-ROW($C$2))/3),FALSE)</f>
        <v>-1.4511873350923483E-2</v>
      </c>
      <c r="H86" s="268">
        <f t="shared" si="2"/>
        <v>-2.2194400182108049E-3</v>
      </c>
      <c r="I86" s="268">
        <f t="shared" si="3"/>
        <v>-8.409439630830887E-3</v>
      </c>
      <c r="J86" s="292">
        <f>HLOOKUP(D86,TTS!$D$1:$F$74,2+INT((ROW()-ROW($C$2))/3),FALSE)</f>
        <v>8235894257.4656363</v>
      </c>
      <c r="K86" s="293"/>
      <c r="L86" s="26"/>
      <c r="P86" s="163"/>
      <c r="Q86" s="164"/>
      <c r="AA86" s="320"/>
      <c r="AB86" s="321">
        <f>INDEX($AA$5:$AA$76, CEILING(ROWS($AB$5:AB86)/3,1))</f>
        <v>-2.2194400182108049E-3</v>
      </c>
      <c r="AC86" s="320"/>
      <c r="AD86" s="321">
        <f>INDEX($AC$5:$AC$76, CEILING(ROWS($AD$5:AD86)/3,1))</f>
        <v>-8.409439630830887E-3</v>
      </c>
      <c r="AE86" s="319"/>
      <c r="AF86" s="164"/>
    </row>
    <row r="87" spans="3:32" x14ac:dyDescent="0.25">
      <c r="C87" s="256">
        <f t="array" aca="1" ref="C87" ca="1">INDEX($C$2:$C$1000, CEILING(ROWS(C$2:$D87)/3,1))</f>
        <v>45344</v>
      </c>
      <c r="D87" s="279" t="s">
        <v>17</v>
      </c>
      <c r="E87" s="288">
        <f>HLOOKUP(D87,'GIÁ ĐÓNG CỬA'!$D$1:$F$74,2+INT((ROW()-ROW($C$2))/3),FALSE)</f>
        <v>19600</v>
      </c>
      <c r="F87" s="289">
        <v>1227.31</v>
      </c>
      <c r="G87" s="294">
        <f>HLOOKUP(D87,LSSL!$D$1:$F$74,2+INT((ROW()-ROW($C$2))/3),FALSE)</f>
        <v>2.5575447570332483E-3</v>
      </c>
      <c r="H87" s="268">
        <f t="shared" si="2"/>
        <v>-2.2194400182108049E-3</v>
      </c>
      <c r="I87" s="268">
        <f t="shared" si="3"/>
        <v>-8.409439630830887E-3</v>
      </c>
      <c r="J87" s="292">
        <f>HLOOKUP(D87,TTS!$D$1:$F$74,2+INT((ROW()-ROW($C$2))/3),FALSE)</f>
        <v>1759141836.6198246</v>
      </c>
      <c r="K87" s="293"/>
      <c r="L87" s="26"/>
      <c r="P87" s="163"/>
      <c r="Q87" s="164"/>
      <c r="AA87" s="320"/>
      <c r="AB87" s="321">
        <f>INDEX($AA$5:$AA$76, CEILING(ROWS($AB$5:AB87)/3,1))</f>
        <v>-2.2194400182108049E-3</v>
      </c>
      <c r="AC87" s="320"/>
      <c r="AD87" s="321">
        <f>INDEX($AC$5:$AC$76, CEILING(ROWS($AD$5:AD87)/3,1))</f>
        <v>-8.409439630830887E-3</v>
      </c>
      <c r="AE87" s="319"/>
      <c r="AF87" s="164"/>
    </row>
    <row r="88" spans="3:32" x14ac:dyDescent="0.25">
      <c r="C88" s="256">
        <f t="array" aca="1" ref="C88" ca="1">INDEX($C$2:$C$1000, CEILING(ROWS(C$2:$D88)/3,1))</f>
        <v>45344</v>
      </c>
      <c r="D88" s="279" t="s">
        <v>75</v>
      </c>
      <c r="E88" s="288">
        <f>HLOOKUP(D88,'GIÁ ĐÓNG CỬA'!$D$1:$F$74,2+INT((ROW()-ROW($C$2))/3),FALSE)</f>
        <v>9200</v>
      </c>
      <c r="F88" s="289">
        <v>1227.31</v>
      </c>
      <c r="G88" s="294">
        <f>HLOOKUP(D88,LSSL!$D$1:$F$74,2+INT((ROW()-ROW($C$2))/3),FALSE)</f>
        <v>0</v>
      </c>
      <c r="H88" s="268">
        <f t="shared" si="2"/>
        <v>-2.2194400182108049E-3</v>
      </c>
      <c r="I88" s="268">
        <f t="shared" si="3"/>
        <v>-8.409439630830887E-3</v>
      </c>
      <c r="J88" s="292">
        <f>HLOOKUP(D88,TTS!$D$1:$F$74,2+INT((ROW()-ROW($C$2))/3),FALSE)</f>
        <v>2262524901.4596572</v>
      </c>
      <c r="K88" s="293"/>
      <c r="L88" s="26"/>
      <c r="P88" s="163"/>
      <c r="Q88" s="164"/>
      <c r="AA88" s="320"/>
      <c r="AB88" s="321">
        <f>INDEX($AA$5:$AA$76, CEILING(ROWS($AB$5:AB88)/3,1))</f>
        <v>-2.2194400182108049E-3</v>
      </c>
      <c r="AC88" s="320"/>
      <c r="AD88" s="321">
        <f>INDEX($AC$5:$AC$76, CEILING(ROWS($AD$5:AD88)/3,1))</f>
        <v>-8.409439630830887E-3</v>
      </c>
      <c r="AE88" s="319"/>
      <c r="AF88" s="164"/>
    </row>
    <row r="89" spans="3:32" x14ac:dyDescent="0.25">
      <c r="C89" s="256">
        <f t="array" aca="1" ref="C89" ca="1">INDEX($C$2:$C$1000, CEILING(ROWS(C$2:$D89)/3,1))</f>
        <v>45345</v>
      </c>
      <c r="D89" s="279" t="s">
        <v>74</v>
      </c>
      <c r="E89" s="288">
        <f>HLOOKUP(D89,'GIÁ ĐÓNG CỬA'!$D$1:$F$74,2+INT((ROW()-ROW($C$2))/3),FALSE)</f>
        <v>7220</v>
      </c>
      <c r="F89" s="289">
        <v>1212</v>
      </c>
      <c r="G89" s="294">
        <f>HLOOKUP(D89,LSSL!$D$1:$F$74,2+INT((ROW()-ROW($C$2))/3),FALSE)</f>
        <v>-3.3467202141900937E-2</v>
      </c>
      <c r="H89" s="268">
        <f t="shared" si="2"/>
        <v>-1.2474435961574456E-2</v>
      </c>
      <c r="I89" s="268">
        <f t="shared" si="3"/>
        <v>-2.3221296123650766E-2</v>
      </c>
      <c r="J89" s="292">
        <f>HLOOKUP(D89,TTS!$D$1:$F$74,2+INT((ROW()-ROW($C$2))/3),FALSE)</f>
        <v>7960261919.5317135</v>
      </c>
      <c r="K89" s="293"/>
      <c r="L89" s="26"/>
      <c r="P89" s="163"/>
      <c r="Q89" s="164"/>
      <c r="AA89" s="320"/>
      <c r="AB89" s="321">
        <f>INDEX($AA$5:$AA$76, CEILING(ROWS($AB$5:AB89)/3,1))</f>
        <v>-1.2474435961574456E-2</v>
      </c>
      <c r="AC89" s="320"/>
      <c r="AD89" s="321">
        <f>INDEX($AC$5:$AC$76, CEILING(ROWS($AD$5:AD89)/3,1))</f>
        <v>-2.3221296123650766E-2</v>
      </c>
      <c r="AE89" s="319"/>
      <c r="AF89" s="164"/>
    </row>
    <row r="90" spans="3:32" x14ac:dyDescent="0.25">
      <c r="C90" s="256">
        <f t="array" aca="1" ref="C90" ca="1">INDEX($C$2:$C$1000, CEILING(ROWS(C$2:$D90)/3,1))</f>
        <v>45345</v>
      </c>
      <c r="D90" s="279" t="s">
        <v>17</v>
      </c>
      <c r="E90" s="288">
        <f>HLOOKUP(D90,'GIÁ ĐÓNG CỬA'!$D$1:$F$74,2+INT((ROW()-ROW($C$2))/3),FALSE)</f>
        <v>19550</v>
      </c>
      <c r="F90" s="289">
        <v>1212</v>
      </c>
      <c r="G90" s="294">
        <f>HLOOKUP(D90,LSSL!$D$1:$F$74,2+INT((ROW()-ROW($C$2))/3),FALSE)</f>
        <v>-2.5510204081632651E-3</v>
      </c>
      <c r="H90" s="268">
        <f t="shared" si="2"/>
        <v>-1.2474435961574456E-2</v>
      </c>
      <c r="I90" s="268">
        <f t="shared" si="3"/>
        <v>-2.3221296123650766E-2</v>
      </c>
      <c r="J90" s="292">
        <f>HLOOKUP(D90,TTS!$D$1:$F$74,2+INT((ROW()-ROW($C$2))/3),FALSE)</f>
        <v>1754654229.8937535</v>
      </c>
      <c r="K90" s="293"/>
      <c r="L90" s="26"/>
      <c r="P90" s="163"/>
      <c r="Q90" s="164"/>
      <c r="AA90" s="320"/>
      <c r="AB90" s="321">
        <f>INDEX($AA$5:$AA$76, CEILING(ROWS($AB$5:AB90)/3,1))</f>
        <v>-1.2474435961574456E-2</v>
      </c>
      <c r="AC90" s="320"/>
      <c r="AD90" s="321">
        <f>INDEX($AC$5:$AC$76, CEILING(ROWS($AD$5:AD90)/3,1))</f>
        <v>-2.3221296123650766E-2</v>
      </c>
      <c r="AE90" s="319"/>
      <c r="AF90" s="164"/>
    </row>
    <row r="91" spans="3:32" x14ac:dyDescent="0.25">
      <c r="C91" s="256">
        <f t="array" aca="1" ref="C91" ca="1">INDEX($C$2:$C$1000, CEILING(ROWS(C$2:$D91)/3,1))</f>
        <v>45345</v>
      </c>
      <c r="D91" s="279" t="s">
        <v>75</v>
      </c>
      <c r="E91" s="288">
        <f>HLOOKUP(D91,'GIÁ ĐÓNG CỬA'!$D$1:$F$74,2+INT((ROW()-ROW($C$2))/3),FALSE)</f>
        <v>9100</v>
      </c>
      <c r="F91" s="289">
        <v>1212</v>
      </c>
      <c r="G91" s="294">
        <f>HLOOKUP(D91,LSSL!$D$1:$F$74,2+INT((ROW()-ROW($C$2))/3),FALSE)</f>
        <v>-1.0869565217391304E-2</v>
      </c>
      <c r="H91" s="268">
        <f t="shared" si="2"/>
        <v>-1.2474435961574456E-2</v>
      </c>
      <c r="I91" s="268">
        <f t="shared" si="3"/>
        <v>-2.3221296123650766E-2</v>
      </c>
      <c r="J91" s="292">
        <f>HLOOKUP(D91,TTS!$D$1:$F$74,2+INT((ROW()-ROW($C$2))/3),FALSE)</f>
        <v>2237932239.4872699</v>
      </c>
      <c r="K91" s="293"/>
      <c r="L91" s="26"/>
      <c r="P91" s="163"/>
      <c r="Q91" s="164"/>
      <c r="AA91" s="320"/>
      <c r="AB91" s="321">
        <f>INDEX($AA$5:$AA$76, CEILING(ROWS($AB$5:AB91)/3,1))</f>
        <v>-1.2474435961574456E-2</v>
      </c>
      <c r="AC91" s="320"/>
      <c r="AD91" s="321">
        <f>INDEX($AC$5:$AC$76, CEILING(ROWS($AD$5:AD91)/3,1))</f>
        <v>-2.3221296123650766E-2</v>
      </c>
      <c r="AE91" s="319"/>
      <c r="AF91" s="164"/>
    </row>
    <row r="92" spans="3:32" x14ac:dyDescent="0.25">
      <c r="C92" s="256">
        <f t="array" aca="1" ref="C92" ca="1">INDEX($C$2:$C$1000, CEILING(ROWS(C$2:$D92)/3,1))</f>
        <v>45348</v>
      </c>
      <c r="D92" s="279" t="s">
        <v>74</v>
      </c>
      <c r="E92" s="288">
        <f>HLOOKUP(D92,'GIÁ ĐÓNG CỬA'!$D$1:$F$74,2+INT((ROW()-ROW($C$2))/3),FALSE)</f>
        <v>7430</v>
      </c>
      <c r="F92" s="289">
        <v>1267.8599999999999</v>
      </c>
      <c r="G92" s="294">
        <f>HLOOKUP(D92,LSSL!$D$1:$F$74,2+INT((ROW()-ROW($C$2))/3),FALSE)</f>
        <v>2.9085872576177285E-2</v>
      </c>
      <c r="H92" s="268">
        <f t="shared" si="2"/>
        <v>4.6089108910891005E-2</v>
      </c>
      <c r="I92" s="268">
        <f t="shared" si="3"/>
        <v>1.8385111433023751E-2</v>
      </c>
      <c r="J92" s="292">
        <f>HLOOKUP(D92,TTS!$D$1:$F$74,2+INT((ROW()-ROW($C$2))/3),FALSE)</f>
        <v>8191793083.3962088</v>
      </c>
      <c r="K92" s="293"/>
      <c r="L92" s="26"/>
      <c r="P92" s="163"/>
      <c r="Q92" s="164"/>
      <c r="AA92" s="320"/>
      <c r="AB92" s="321">
        <f>INDEX($AA$5:$AA$76, CEILING(ROWS($AB$5:AB92)/3,1))</f>
        <v>4.6089108910891005E-2</v>
      </c>
      <c r="AC92" s="320"/>
      <c r="AD92" s="321">
        <f>INDEX($AC$5:$AC$76, CEILING(ROWS($AD$5:AD92)/3,1))</f>
        <v>1.8385111433023751E-2</v>
      </c>
      <c r="AE92" s="319"/>
      <c r="AF92" s="164"/>
    </row>
    <row r="93" spans="3:32" x14ac:dyDescent="0.25">
      <c r="C93" s="256">
        <f t="array" aca="1" ref="C93" ca="1">INDEX($C$2:$C$1000, CEILING(ROWS(C$2:$D93)/3,1))</f>
        <v>45348</v>
      </c>
      <c r="D93" s="279" t="s">
        <v>17</v>
      </c>
      <c r="E93" s="288">
        <f>HLOOKUP(D93,'GIÁ ĐÓNG CỬA'!$D$1:$F$74,2+INT((ROW()-ROW($C$2))/3),FALSE)</f>
        <v>19350</v>
      </c>
      <c r="F93" s="289">
        <v>1267.8599999999999</v>
      </c>
      <c r="G93" s="294">
        <f>HLOOKUP(D93,LSSL!$D$1:$F$74,2+INT((ROW()-ROW($C$2))/3),FALSE)</f>
        <v>-1.0230179028132993E-2</v>
      </c>
      <c r="H93" s="268">
        <f t="shared" si="2"/>
        <v>4.6089108910891005E-2</v>
      </c>
      <c r="I93" s="268">
        <f t="shared" si="3"/>
        <v>1.8385111433023751E-2</v>
      </c>
      <c r="J93" s="292">
        <f>HLOOKUP(D93,TTS!$D$1:$F$74,2+INT((ROW()-ROW($C$2))/3),FALSE)</f>
        <v>1736703802.9894695</v>
      </c>
      <c r="K93" s="293"/>
      <c r="L93" s="26"/>
      <c r="P93" s="163"/>
      <c r="Q93" s="164"/>
      <c r="AA93" s="320"/>
      <c r="AB93" s="321">
        <f>INDEX($AA$5:$AA$76, CEILING(ROWS($AB$5:AB93)/3,1))</f>
        <v>4.6089108910891005E-2</v>
      </c>
      <c r="AC93" s="320"/>
      <c r="AD93" s="321">
        <f>INDEX($AC$5:$AC$76, CEILING(ROWS($AD$5:AD93)/3,1))</f>
        <v>1.8385111433023751E-2</v>
      </c>
      <c r="AE93" s="319"/>
      <c r="AF93" s="164"/>
    </row>
    <row r="94" spans="3:32" x14ac:dyDescent="0.25">
      <c r="C94" s="256">
        <f t="array" aca="1" ref="C94" ca="1">INDEX($C$2:$C$1000, CEILING(ROWS(C$2:$D94)/3,1))</f>
        <v>45348</v>
      </c>
      <c r="D94" s="279" t="s">
        <v>75</v>
      </c>
      <c r="E94" s="288">
        <f>HLOOKUP(D94,'GIÁ ĐÓNG CỬA'!$D$1:$F$74,2+INT((ROW()-ROW($C$2))/3),FALSE)</f>
        <v>9200</v>
      </c>
      <c r="F94" s="289">
        <v>1267.8599999999999</v>
      </c>
      <c r="G94" s="294">
        <f>HLOOKUP(D94,LSSL!$D$1:$F$74,2+INT((ROW()-ROW($C$2))/3),FALSE)</f>
        <v>1.098901098901099E-2</v>
      </c>
      <c r="H94" s="268">
        <f t="shared" si="2"/>
        <v>4.6089108910891005E-2</v>
      </c>
      <c r="I94" s="268">
        <f t="shared" si="3"/>
        <v>1.8385111433023751E-2</v>
      </c>
      <c r="J94" s="292">
        <f>HLOOKUP(D94,TTS!$D$1:$F$74,2+INT((ROW()-ROW($C$2))/3),FALSE)</f>
        <v>2262524901.4596572</v>
      </c>
      <c r="K94" s="293"/>
      <c r="L94" s="26"/>
      <c r="P94" s="163"/>
      <c r="Q94" s="164"/>
      <c r="AA94" s="320"/>
      <c r="AB94" s="321">
        <f>INDEX($AA$5:$AA$76, CEILING(ROWS($AB$5:AB94)/3,1))</f>
        <v>4.6089108910891005E-2</v>
      </c>
      <c r="AC94" s="320"/>
      <c r="AD94" s="321">
        <f>INDEX($AC$5:$AC$76, CEILING(ROWS($AD$5:AD94)/3,1))</f>
        <v>1.8385111433023751E-2</v>
      </c>
      <c r="AE94" s="319"/>
      <c r="AF94" s="164"/>
    </row>
    <row r="95" spans="3:32" x14ac:dyDescent="0.25">
      <c r="C95" s="256">
        <f t="array" aca="1" ref="C95" ca="1">INDEX($C$2:$C$1000, CEILING(ROWS(C$2:$D95)/3,1))</f>
        <v>45349</v>
      </c>
      <c r="D95" s="279" t="s">
        <v>74</v>
      </c>
      <c r="E95" s="288">
        <f>HLOOKUP(D95,'GIÁ ĐÓNG CỬA'!$D$1:$F$74,2+INT((ROW()-ROW($C$2))/3),FALSE)</f>
        <v>7560</v>
      </c>
      <c r="F95" s="289">
        <v>1224.17</v>
      </c>
      <c r="G95" s="294">
        <f>HLOOKUP(D95,LSSL!$D$1:$F$74,2+INT((ROW()-ROW($C$2))/3),FALSE)</f>
        <v>1.7496635262449527E-2</v>
      </c>
      <c r="H95" s="268">
        <f t="shared" si="2"/>
        <v>-3.4459640654330784E-2</v>
      </c>
      <c r="I95" s="268">
        <f t="shared" si="3"/>
        <v>1.4375637252792756E-2</v>
      </c>
      <c r="J95" s="292">
        <f>HLOOKUP(D95,TTS!$D$1:$F$74,2+INT((ROW()-ROW($C$2))/3),FALSE)</f>
        <v>8335121899.1218491</v>
      </c>
      <c r="K95" s="293"/>
      <c r="L95" s="26"/>
      <c r="P95" s="163"/>
      <c r="Q95" s="164"/>
      <c r="AA95" s="320"/>
      <c r="AB95" s="321">
        <f>INDEX($AA$5:$AA$76, CEILING(ROWS($AB$5:AB95)/3,1))</f>
        <v>-3.4459640654330784E-2</v>
      </c>
      <c r="AC95" s="320"/>
      <c r="AD95" s="321">
        <f>INDEX($AC$5:$AC$76, CEILING(ROWS($AD$5:AD95)/3,1))</f>
        <v>1.4375637252792756E-2</v>
      </c>
      <c r="AE95" s="319"/>
      <c r="AF95" s="164"/>
    </row>
    <row r="96" spans="3:32" x14ac:dyDescent="0.25">
      <c r="C96" s="256">
        <f t="array" aca="1" ref="C96" ca="1">INDEX($C$2:$C$1000, CEILING(ROWS(C$2:$D96)/3,1))</f>
        <v>45349</v>
      </c>
      <c r="D96" s="279" t="s">
        <v>17</v>
      </c>
      <c r="E96" s="288">
        <f>HLOOKUP(D96,'GIÁ ĐÓNG CỬA'!$D$1:$F$74,2+INT((ROW()-ROW($C$2))/3),FALSE)</f>
        <v>19500</v>
      </c>
      <c r="F96" s="289">
        <v>1224.17</v>
      </c>
      <c r="G96" s="294">
        <f>HLOOKUP(D96,LSSL!$D$1:$F$74,2+INT((ROW()-ROW($C$2))/3),FALSE)</f>
        <v>7.7519379844961239E-3</v>
      </c>
      <c r="H96" s="268">
        <f t="shared" si="2"/>
        <v>-3.4459640654330784E-2</v>
      </c>
      <c r="I96" s="268">
        <f t="shared" si="3"/>
        <v>1.4375637252792756E-2</v>
      </c>
      <c r="J96" s="292">
        <f>HLOOKUP(D96,TTS!$D$1:$F$74,2+INT((ROW()-ROW($C$2))/3),FALSE)</f>
        <v>1750166623.1676826</v>
      </c>
      <c r="K96" s="293"/>
      <c r="L96" s="26"/>
      <c r="P96" s="163"/>
      <c r="Q96" s="164"/>
      <c r="AA96" s="320"/>
      <c r="AB96" s="321">
        <f>INDEX($AA$5:$AA$76, CEILING(ROWS($AB$5:AB96)/3,1))</f>
        <v>-3.4459640654330784E-2</v>
      </c>
      <c r="AC96" s="320"/>
      <c r="AD96" s="321">
        <f>INDEX($AC$5:$AC$76, CEILING(ROWS($AD$5:AD96)/3,1))</f>
        <v>1.4375637252792756E-2</v>
      </c>
      <c r="AE96" s="319"/>
      <c r="AF96" s="164"/>
    </row>
    <row r="97" spans="3:32" x14ac:dyDescent="0.25">
      <c r="C97" s="256">
        <f t="array" aca="1" ref="C97" ca="1">INDEX($C$2:$C$1000, CEILING(ROWS(C$2:$D97)/3,1))</f>
        <v>45349</v>
      </c>
      <c r="D97" s="279" t="s">
        <v>75</v>
      </c>
      <c r="E97" s="288">
        <f>HLOOKUP(D97,'GIÁ ĐÓNG CỬA'!$D$1:$F$74,2+INT((ROW()-ROW($C$2))/3),FALSE)</f>
        <v>9300</v>
      </c>
      <c r="F97" s="289">
        <v>1224.17</v>
      </c>
      <c r="G97" s="294">
        <f>HLOOKUP(D97,LSSL!$D$1:$F$74,2+INT((ROW()-ROW($C$2))/3),FALSE)</f>
        <v>1.0869565217391304E-2</v>
      </c>
      <c r="H97" s="268">
        <f t="shared" si="2"/>
        <v>-3.4459640654330784E-2</v>
      </c>
      <c r="I97" s="268">
        <f t="shared" si="3"/>
        <v>1.4375637252792756E-2</v>
      </c>
      <c r="J97" s="292">
        <f>HLOOKUP(D97,TTS!$D$1:$F$74,2+INT((ROW()-ROW($C$2))/3),FALSE)</f>
        <v>2287117563.432045</v>
      </c>
      <c r="K97" s="293"/>
      <c r="L97" s="26"/>
      <c r="P97" s="163"/>
      <c r="Q97" s="164"/>
      <c r="AA97" s="320"/>
      <c r="AB97" s="321">
        <f>INDEX($AA$5:$AA$76, CEILING(ROWS($AB$5:AB97)/3,1))</f>
        <v>-3.4459640654330784E-2</v>
      </c>
      <c r="AC97" s="320"/>
      <c r="AD97" s="321">
        <f>INDEX($AC$5:$AC$76, CEILING(ROWS($AD$5:AD97)/3,1))</f>
        <v>1.4375637252792756E-2</v>
      </c>
      <c r="AE97" s="319"/>
      <c r="AF97" s="164"/>
    </row>
    <row r="98" spans="3:32" x14ac:dyDescent="0.25">
      <c r="C98" s="256">
        <f t="array" aca="1" ref="C98" ca="1">INDEX($C$2:$C$1000, CEILING(ROWS(C$2:$D98)/3,1))</f>
        <v>45350</v>
      </c>
      <c r="D98" s="279" t="s">
        <v>74</v>
      </c>
      <c r="E98" s="288">
        <f>HLOOKUP(D98,'GIÁ ĐÓNG CỬA'!$D$1:$F$74,2+INT((ROW()-ROW($C$2))/3),FALSE)</f>
        <v>7500</v>
      </c>
      <c r="F98" s="289">
        <v>1282.21</v>
      </c>
      <c r="G98" s="294">
        <f>HLOOKUP(D98,LSSL!$D$1:$F$74,2+INT((ROW()-ROW($C$2))/3),FALSE)</f>
        <v>-7.9365079365079361E-3</v>
      </c>
      <c r="H98" s="268">
        <f t="shared" si="2"/>
        <v>4.7411715693081807E-2</v>
      </c>
      <c r="I98" s="268">
        <f t="shared" si="3"/>
        <v>-1.6062768635183257E-3</v>
      </c>
      <c r="J98" s="292">
        <f>HLOOKUP(D98,TTS!$D$1:$F$74,2+INT((ROW()-ROW($C$2))/3),FALSE)</f>
        <v>8268970138.0177078</v>
      </c>
      <c r="K98" s="293"/>
      <c r="L98" s="26"/>
      <c r="P98" s="163"/>
      <c r="Q98" s="164"/>
      <c r="AA98" s="320"/>
      <c r="AB98" s="321">
        <f>INDEX($AA$5:$AA$76, CEILING(ROWS($AB$5:AB98)/3,1))</f>
        <v>4.7411715693081807E-2</v>
      </c>
      <c r="AC98" s="320"/>
      <c r="AD98" s="321">
        <f>INDEX($AC$5:$AC$76, CEILING(ROWS($AD$5:AD98)/3,1))</f>
        <v>-1.6062768635183257E-3</v>
      </c>
      <c r="AE98" s="319"/>
      <c r="AF98" s="164"/>
    </row>
    <row r="99" spans="3:32" x14ac:dyDescent="0.25">
      <c r="C99" s="256">
        <f t="array" aca="1" ref="C99" ca="1">INDEX($C$2:$C$1000, CEILING(ROWS(C$2:$D99)/3,1))</f>
        <v>45350</v>
      </c>
      <c r="D99" s="279" t="s">
        <v>17</v>
      </c>
      <c r="E99" s="288">
        <f>HLOOKUP(D99,'GIÁ ĐÓNG CỬA'!$D$1:$F$74,2+INT((ROW()-ROW($C$2))/3),FALSE)</f>
        <v>19600</v>
      </c>
      <c r="F99" s="289">
        <v>1282.21</v>
      </c>
      <c r="G99" s="294">
        <f>HLOOKUP(D99,LSSL!$D$1:$F$74,2+INT((ROW()-ROW($C$2))/3),FALSE)</f>
        <v>5.1282051282051282E-3</v>
      </c>
      <c r="H99" s="268">
        <f t="shared" si="2"/>
        <v>4.7411715693081807E-2</v>
      </c>
      <c r="I99" s="268">
        <f t="shared" si="3"/>
        <v>-1.6062768635183257E-3</v>
      </c>
      <c r="J99" s="292">
        <f>HLOOKUP(D99,TTS!$D$1:$F$74,2+INT((ROW()-ROW($C$2))/3),FALSE)</f>
        <v>1759141836.6198246</v>
      </c>
      <c r="K99" s="293"/>
      <c r="L99" s="26"/>
      <c r="P99" s="163"/>
      <c r="Q99" s="164"/>
      <c r="AA99" s="320"/>
      <c r="AB99" s="321">
        <f>INDEX($AA$5:$AA$76, CEILING(ROWS($AB$5:AB99)/3,1))</f>
        <v>4.7411715693081807E-2</v>
      </c>
      <c r="AC99" s="320"/>
      <c r="AD99" s="321">
        <f>INDEX($AC$5:$AC$76, CEILING(ROWS($AD$5:AD99)/3,1))</f>
        <v>-1.6062768635183257E-3</v>
      </c>
      <c r="AE99" s="319"/>
      <c r="AF99" s="164"/>
    </row>
    <row r="100" spans="3:32" x14ac:dyDescent="0.25">
      <c r="C100" s="256">
        <f t="array" aca="1" ref="C100" ca="1">INDEX($C$2:$C$1000, CEILING(ROWS(C$2:$D100)/3,1))</f>
        <v>45350</v>
      </c>
      <c r="D100" s="279" t="s">
        <v>75</v>
      </c>
      <c r="E100" s="288">
        <f>HLOOKUP(D100,'GIÁ ĐÓNG CỬA'!$D$1:$F$74,2+INT((ROW()-ROW($C$2))/3),FALSE)</f>
        <v>9400</v>
      </c>
      <c r="F100" s="289">
        <v>1282.21</v>
      </c>
      <c r="G100" s="294">
        <f>HLOOKUP(D100,LSSL!$D$1:$F$74,2+INT((ROW()-ROW($C$2))/3),FALSE)</f>
        <v>1.0752688172043012E-2</v>
      </c>
      <c r="H100" s="268">
        <f t="shared" si="2"/>
        <v>4.7411715693081807E-2</v>
      </c>
      <c r="I100" s="268">
        <f t="shared" si="3"/>
        <v>-1.6062768635183257E-3</v>
      </c>
      <c r="J100" s="292">
        <f>HLOOKUP(D100,TTS!$D$1:$F$74,2+INT((ROW()-ROW($C$2))/3),FALSE)</f>
        <v>2311710225.4044328</v>
      </c>
      <c r="K100" s="293"/>
      <c r="L100" s="26"/>
      <c r="P100" s="163"/>
      <c r="Q100" s="164"/>
      <c r="AA100" s="320"/>
      <c r="AB100" s="321">
        <f>INDEX($AA$5:$AA$76, CEILING(ROWS($AB$5:AB100)/3,1))</f>
        <v>4.7411715693081807E-2</v>
      </c>
      <c r="AC100" s="320"/>
      <c r="AD100" s="321">
        <f>INDEX($AC$5:$AC$76, CEILING(ROWS($AD$5:AD100)/3,1))</f>
        <v>-1.6062768635183257E-3</v>
      </c>
      <c r="AE100" s="319"/>
      <c r="AF100" s="164"/>
    </row>
    <row r="101" spans="3:32" x14ac:dyDescent="0.25">
      <c r="C101" s="256">
        <f t="array" aca="1" ref="C101" ca="1">INDEX($C$2:$C$1000, CEILING(ROWS(C$2:$D101)/3,1))</f>
        <v>45351</v>
      </c>
      <c r="D101" s="279" t="s">
        <v>74</v>
      </c>
      <c r="E101" s="288">
        <f>HLOOKUP(D101,'GIÁ ĐÓNG CỬA'!$D$1:$F$74,2+INT((ROW()-ROW($C$2))/3),FALSE)</f>
        <v>7500</v>
      </c>
      <c r="F101" s="289">
        <v>1237.46</v>
      </c>
      <c r="G101" s="294">
        <f>HLOOKUP(D101,LSSL!$D$1:$F$74,2+INT((ROW()-ROW($C$2))/3),FALSE)</f>
        <v>0</v>
      </c>
      <c r="H101" s="268">
        <f t="shared" si="2"/>
        <v>-3.4900679295903167E-2</v>
      </c>
      <c r="I101" s="268">
        <f t="shared" si="3"/>
        <v>0</v>
      </c>
      <c r="J101" s="292">
        <f>HLOOKUP(D101,TTS!$D$1:$F$74,2+INT((ROW()-ROW($C$2))/3),FALSE)</f>
        <v>8268970138.0177078</v>
      </c>
      <c r="K101" s="293"/>
      <c r="L101" s="26"/>
      <c r="P101" s="163"/>
      <c r="Q101" s="164"/>
      <c r="AA101" s="320"/>
      <c r="AB101" s="321">
        <f>INDEX($AA$5:$AA$76, CEILING(ROWS($AB$5:AB101)/3,1))</f>
        <v>-3.4900679295903167E-2</v>
      </c>
      <c r="AC101" s="320"/>
      <c r="AD101" s="321">
        <f>INDEX($AC$5:$AC$76, CEILING(ROWS($AD$5:AD101)/3,1))</f>
        <v>0</v>
      </c>
      <c r="AE101" s="319"/>
      <c r="AF101" s="164"/>
    </row>
    <row r="102" spans="3:32" x14ac:dyDescent="0.25">
      <c r="C102" s="256">
        <f t="array" aca="1" ref="C102" ca="1">INDEX($C$2:$C$1000, CEILING(ROWS(C$2:$D102)/3,1))</f>
        <v>45351</v>
      </c>
      <c r="D102" s="279" t="s">
        <v>17</v>
      </c>
      <c r="E102" s="288">
        <f>HLOOKUP(D102,'GIÁ ĐÓNG CỬA'!$D$1:$F$74,2+INT((ROW()-ROW($C$2))/3),FALSE)</f>
        <v>19600</v>
      </c>
      <c r="F102" s="289">
        <v>1237.46</v>
      </c>
      <c r="G102" s="294">
        <f>HLOOKUP(D102,LSSL!$D$1:$F$74,2+INT((ROW()-ROW($C$2))/3),FALSE)</f>
        <v>0</v>
      </c>
      <c r="H102" s="268">
        <f t="shared" si="2"/>
        <v>-3.4900679295903167E-2</v>
      </c>
      <c r="I102" s="268">
        <f t="shared" si="3"/>
        <v>0</v>
      </c>
      <c r="J102" s="292">
        <f>HLOOKUP(D102,TTS!$D$1:$F$74,2+INT((ROW()-ROW($C$2))/3),FALSE)</f>
        <v>1759141836.6198246</v>
      </c>
      <c r="K102" s="293"/>
      <c r="L102" s="26"/>
      <c r="P102" s="163"/>
      <c r="Q102" s="164"/>
      <c r="AA102" s="320"/>
      <c r="AB102" s="321">
        <f>INDEX($AA$5:$AA$76, CEILING(ROWS($AB$5:AB102)/3,1))</f>
        <v>-3.4900679295903167E-2</v>
      </c>
      <c r="AC102" s="320"/>
      <c r="AD102" s="321">
        <f>INDEX($AC$5:$AC$76, CEILING(ROWS($AD$5:AD102)/3,1))</f>
        <v>0</v>
      </c>
      <c r="AE102" s="319"/>
      <c r="AF102" s="164"/>
    </row>
    <row r="103" spans="3:32" x14ac:dyDescent="0.25">
      <c r="C103" s="256">
        <f t="array" aca="1" ref="C103" ca="1">INDEX($C$2:$C$1000, CEILING(ROWS(C$2:$D103)/3,1))</f>
        <v>45351</v>
      </c>
      <c r="D103" s="279" t="s">
        <v>75</v>
      </c>
      <c r="E103" s="288">
        <f>HLOOKUP(D103,'GIÁ ĐÓNG CỬA'!$D$1:$F$74,2+INT((ROW()-ROW($C$2))/3),FALSE)</f>
        <v>9400</v>
      </c>
      <c r="F103" s="289">
        <v>1237.46</v>
      </c>
      <c r="G103" s="294">
        <f>HLOOKUP(D103,LSSL!$D$1:$F$74,2+INT((ROW()-ROW($C$2))/3),FALSE)</f>
        <v>0</v>
      </c>
      <c r="H103" s="268">
        <f t="shared" si="2"/>
        <v>-3.4900679295903167E-2</v>
      </c>
      <c r="I103" s="268">
        <f t="shared" si="3"/>
        <v>0</v>
      </c>
      <c r="J103" s="292">
        <f>HLOOKUP(D103,TTS!$D$1:$F$74,2+INT((ROW()-ROW($C$2))/3),FALSE)</f>
        <v>2311710225.4044328</v>
      </c>
      <c r="K103" s="293"/>
      <c r="L103" s="26"/>
      <c r="P103" s="163"/>
      <c r="Q103" s="164"/>
      <c r="AA103" s="320"/>
      <c r="AB103" s="321">
        <f>INDEX($AA$5:$AA$76, CEILING(ROWS($AB$5:AB103)/3,1))</f>
        <v>-3.4900679295903167E-2</v>
      </c>
      <c r="AC103" s="320"/>
      <c r="AD103" s="321">
        <f>INDEX($AC$5:$AC$76, CEILING(ROWS($AD$5:AD103)/3,1))</f>
        <v>0</v>
      </c>
      <c r="AE103" s="319"/>
      <c r="AF103" s="164"/>
    </row>
    <row r="104" spans="3:32" x14ac:dyDescent="0.25">
      <c r="C104" s="256">
        <f t="array" aca="1" ref="C104" ca="1">INDEX($C$2:$C$1000, CEILING(ROWS(C$2:$D104)/3,1))</f>
        <v>45352</v>
      </c>
      <c r="D104" s="279" t="s">
        <v>74</v>
      </c>
      <c r="E104" s="288">
        <f>HLOOKUP(D104,'GIÁ ĐÓNG CỬA'!$D$1:$F$74,2+INT((ROW()-ROW($C$2))/3),FALSE)</f>
        <v>7680</v>
      </c>
      <c r="F104" s="289">
        <v>1283.0899999999999</v>
      </c>
      <c r="G104" s="294">
        <f>HLOOKUP(D104,LSSL!$D$1:$F$74,2+INT((ROW()-ROW($C$2))/3),FALSE)</f>
        <v>2.4E-2</v>
      </c>
      <c r="H104" s="268">
        <f t="shared" si="2"/>
        <v>3.6873919156982758E-2</v>
      </c>
      <c r="I104" s="268">
        <f t="shared" si="3"/>
        <v>1.4632769556236136E-2</v>
      </c>
      <c r="J104" s="292">
        <f>HLOOKUP(D104,TTS!$D$1:$F$74,2+INT((ROW()-ROW($C$2))/3),FALSE)</f>
        <v>8467425421.3301325</v>
      </c>
      <c r="K104" s="293"/>
      <c r="L104" s="26"/>
      <c r="P104" s="163"/>
      <c r="Q104" s="164"/>
      <c r="AA104" s="320"/>
      <c r="AB104" s="321">
        <f>INDEX($AA$5:$AA$76, CEILING(ROWS($AB$5:AB104)/3,1))</f>
        <v>3.6873919156982758E-2</v>
      </c>
      <c r="AC104" s="320"/>
      <c r="AD104" s="321">
        <f>INDEX($AC$5:$AC$76, CEILING(ROWS($AD$5:AD104)/3,1))</f>
        <v>1.4632769556236136E-2</v>
      </c>
      <c r="AE104" s="319"/>
      <c r="AF104" s="164"/>
    </row>
    <row r="105" spans="3:32" x14ac:dyDescent="0.25">
      <c r="C105" s="256">
        <f t="array" aca="1" ref="C105" ca="1">INDEX($C$2:$C$1000, CEILING(ROWS(C$2:$D105)/3,1))</f>
        <v>45352</v>
      </c>
      <c r="D105" s="279" t="s">
        <v>17</v>
      </c>
      <c r="E105" s="288">
        <f>HLOOKUP(D105,'GIÁ ĐÓNG CỬA'!$D$1:$F$74,2+INT((ROW()-ROW($C$2))/3),FALSE)</f>
        <v>19600</v>
      </c>
      <c r="F105" s="289">
        <v>1283.0899999999999</v>
      </c>
      <c r="G105" s="294">
        <f>HLOOKUP(D105,LSSL!$D$1:$F$74,2+INT((ROW()-ROW($C$2))/3),FALSE)</f>
        <v>0</v>
      </c>
      <c r="H105" s="268">
        <f t="shared" si="2"/>
        <v>3.6873919156982758E-2</v>
      </c>
      <c r="I105" s="268">
        <f t="shared" si="3"/>
        <v>1.4632769556236136E-2</v>
      </c>
      <c r="J105" s="292">
        <f>HLOOKUP(D105,TTS!$D$1:$F$74,2+INT((ROW()-ROW($C$2))/3),FALSE)</f>
        <v>1759141836.6198246</v>
      </c>
      <c r="K105" s="293"/>
      <c r="L105" s="26"/>
      <c r="P105" s="163"/>
      <c r="Q105" s="164"/>
      <c r="AA105" s="320"/>
      <c r="AB105" s="321">
        <f>INDEX($AA$5:$AA$76, CEILING(ROWS($AB$5:AB105)/3,1))</f>
        <v>3.6873919156982758E-2</v>
      </c>
      <c r="AC105" s="320"/>
      <c r="AD105" s="321">
        <f>INDEX($AC$5:$AC$76, CEILING(ROWS($AD$5:AD105)/3,1))</f>
        <v>1.4632769556236136E-2</v>
      </c>
      <c r="AE105" s="319"/>
      <c r="AF105" s="164"/>
    </row>
    <row r="106" spans="3:32" x14ac:dyDescent="0.25">
      <c r="C106" s="256">
        <f t="array" aca="1" ref="C106" ca="1">INDEX($C$2:$C$1000, CEILING(ROWS(C$2:$D106)/3,1))</f>
        <v>45352</v>
      </c>
      <c r="D106" s="279" t="s">
        <v>75</v>
      </c>
      <c r="E106" s="288">
        <f>HLOOKUP(D106,'GIÁ ĐÓNG CỬA'!$D$1:$F$74,2+INT((ROW()-ROW($C$2))/3),FALSE)</f>
        <v>9400</v>
      </c>
      <c r="F106" s="289">
        <v>1283.0899999999999</v>
      </c>
      <c r="G106" s="294">
        <f>HLOOKUP(D106,LSSL!$D$1:$F$74,2+INT((ROW()-ROW($C$2))/3),FALSE)</f>
        <v>0</v>
      </c>
      <c r="H106" s="268">
        <f t="shared" si="2"/>
        <v>3.6873919156982758E-2</v>
      </c>
      <c r="I106" s="268">
        <f t="shared" si="3"/>
        <v>1.4632769556236136E-2</v>
      </c>
      <c r="J106" s="292">
        <f>HLOOKUP(D106,TTS!$D$1:$F$74,2+INT((ROW()-ROW($C$2))/3),FALSE)</f>
        <v>2311710225.4044328</v>
      </c>
      <c r="K106" s="293"/>
      <c r="L106" s="26"/>
      <c r="P106" s="163"/>
      <c r="Q106" s="164"/>
      <c r="AA106" s="320"/>
      <c r="AB106" s="321">
        <f>INDEX($AA$5:$AA$76, CEILING(ROWS($AB$5:AB106)/3,1))</f>
        <v>3.6873919156982758E-2</v>
      </c>
      <c r="AC106" s="320"/>
      <c r="AD106" s="321">
        <f>INDEX($AC$5:$AC$76, CEILING(ROWS($AD$5:AD106)/3,1))</f>
        <v>1.4632769556236136E-2</v>
      </c>
      <c r="AE106" s="319"/>
      <c r="AF106" s="164"/>
    </row>
    <row r="107" spans="3:32" x14ac:dyDescent="0.25">
      <c r="C107" s="256">
        <f t="array" aca="1" ref="C107" ca="1">INDEX($C$2:$C$1000, CEILING(ROWS(C$2:$D107)/3,1))</f>
        <v>45355</v>
      </c>
      <c r="D107" s="279" t="s">
        <v>74</v>
      </c>
      <c r="E107" s="288">
        <f>HLOOKUP(D107,'GIÁ ĐÓNG CỬA'!$D$1:$F$74,2+INT((ROW()-ROW($C$2))/3),FALSE)</f>
        <v>7980</v>
      </c>
      <c r="F107" s="289">
        <v>1254.55</v>
      </c>
      <c r="G107" s="294">
        <f>HLOOKUP(D107,LSSL!$D$1:$F$74,2+INT((ROW()-ROW($C$2))/3),FALSE)</f>
        <v>3.90625E-2</v>
      </c>
      <c r="H107" s="268">
        <f t="shared" si="2"/>
        <v>-2.2243178576717117E-2</v>
      </c>
      <c r="I107" s="268">
        <f t="shared" si="3"/>
        <v>2.5565607484663407E-2</v>
      </c>
      <c r="J107" s="292">
        <f>HLOOKUP(D107,TTS!$D$1:$F$74,2+INT((ROW()-ROW($C$2))/3),FALSE)</f>
        <v>8798184226.8508415</v>
      </c>
      <c r="K107" s="293"/>
      <c r="L107" s="26"/>
      <c r="P107" s="163"/>
      <c r="Q107" s="164"/>
      <c r="AA107" s="320"/>
      <c r="AB107" s="321">
        <f>INDEX($AA$5:$AA$76, CEILING(ROWS($AB$5:AB107)/3,1))</f>
        <v>-2.2243178576717117E-2</v>
      </c>
      <c r="AC107" s="320"/>
      <c r="AD107" s="321">
        <f>INDEX($AC$5:$AC$76, CEILING(ROWS($AD$5:AD107)/3,1))</f>
        <v>2.5565607484663407E-2</v>
      </c>
      <c r="AE107" s="319"/>
      <c r="AF107" s="164"/>
    </row>
    <row r="108" spans="3:32" x14ac:dyDescent="0.25">
      <c r="C108" s="256">
        <f t="array" aca="1" ref="C108" ca="1">INDEX($C$2:$C$1000, CEILING(ROWS(C$2:$D108)/3,1))</f>
        <v>45355</v>
      </c>
      <c r="D108" s="279" t="s">
        <v>17</v>
      </c>
      <c r="E108" s="288">
        <f>HLOOKUP(D108,'GIÁ ĐÓNG CỬA'!$D$1:$F$74,2+INT((ROW()-ROW($C$2))/3),FALSE)</f>
        <v>19800</v>
      </c>
      <c r="F108" s="289">
        <v>1254.55</v>
      </c>
      <c r="G108" s="294">
        <f>HLOOKUP(D108,LSSL!$D$1:$F$74,2+INT((ROW()-ROW($C$2))/3),FALSE)</f>
        <v>1.020408163265306E-2</v>
      </c>
      <c r="H108" s="268">
        <f t="shared" si="2"/>
        <v>-2.2243178576717117E-2</v>
      </c>
      <c r="I108" s="268">
        <f t="shared" si="3"/>
        <v>2.5565607484663407E-2</v>
      </c>
      <c r="J108" s="292">
        <f>HLOOKUP(D108,TTS!$D$1:$F$74,2+INT((ROW()-ROW($C$2))/3),FALSE)</f>
        <v>1777092263.5241084</v>
      </c>
      <c r="K108" s="293"/>
      <c r="L108" s="26"/>
      <c r="P108" s="163"/>
      <c r="Q108" s="164"/>
      <c r="AA108" s="320"/>
      <c r="AB108" s="321">
        <f>INDEX($AA$5:$AA$76, CEILING(ROWS($AB$5:AB108)/3,1))</f>
        <v>-2.2243178576717117E-2</v>
      </c>
      <c r="AC108" s="320"/>
      <c r="AD108" s="321">
        <f>INDEX($AC$5:$AC$76, CEILING(ROWS($AD$5:AD108)/3,1))</f>
        <v>2.5565607484663407E-2</v>
      </c>
      <c r="AE108" s="319"/>
      <c r="AF108" s="164"/>
    </row>
    <row r="109" spans="3:32" x14ac:dyDescent="0.25">
      <c r="C109" s="256">
        <f t="array" aca="1" ref="C109" ca="1">INDEX($C$2:$C$1000, CEILING(ROWS(C$2:$D109)/3,1))</f>
        <v>45355</v>
      </c>
      <c r="D109" s="279" t="s">
        <v>75</v>
      </c>
      <c r="E109" s="288">
        <f>HLOOKUP(D109,'GIÁ ĐÓNG CỬA'!$D$1:$F$74,2+INT((ROW()-ROW($C$2))/3),FALSE)</f>
        <v>9400</v>
      </c>
      <c r="F109" s="289">
        <v>1254.55</v>
      </c>
      <c r="G109" s="294">
        <f>HLOOKUP(D109,LSSL!$D$1:$F$74,2+INT((ROW()-ROW($C$2))/3),FALSE)</f>
        <v>0</v>
      </c>
      <c r="H109" s="268">
        <f t="shared" si="2"/>
        <v>-2.2243178576717117E-2</v>
      </c>
      <c r="I109" s="268">
        <f t="shared" si="3"/>
        <v>2.5565607484663407E-2</v>
      </c>
      <c r="J109" s="292">
        <f>HLOOKUP(D109,TTS!$D$1:$F$74,2+INT((ROW()-ROW($C$2))/3),FALSE)</f>
        <v>2311710225.4044328</v>
      </c>
      <c r="K109" s="293"/>
      <c r="L109" s="26"/>
      <c r="P109" s="163"/>
      <c r="Q109" s="164"/>
      <c r="AA109" s="320"/>
      <c r="AB109" s="321">
        <f>INDEX($AA$5:$AA$76, CEILING(ROWS($AB$5:AB109)/3,1))</f>
        <v>-2.2243178576717117E-2</v>
      </c>
      <c r="AC109" s="320"/>
      <c r="AD109" s="321">
        <f>INDEX($AC$5:$AC$76, CEILING(ROWS($AD$5:AD109)/3,1))</f>
        <v>2.5565607484663407E-2</v>
      </c>
      <c r="AE109" s="319"/>
      <c r="AF109" s="164"/>
    </row>
    <row r="110" spans="3:32" x14ac:dyDescent="0.25">
      <c r="C110" s="256">
        <f t="array" aca="1" ref="C110" ca="1">INDEX($C$2:$C$1000, CEILING(ROWS(C$2:$D110)/3,1))</f>
        <v>45356</v>
      </c>
      <c r="D110" s="279" t="s">
        <v>74</v>
      </c>
      <c r="E110" s="288">
        <f>HLOOKUP(D110,'GIÁ ĐÓNG CỬA'!$D$1:$F$74,2+INT((ROW()-ROW($C$2))/3),FALSE)</f>
        <v>7950</v>
      </c>
      <c r="F110" s="289">
        <v>1290.18</v>
      </c>
      <c r="G110" s="294">
        <f>HLOOKUP(D110,LSSL!$D$1:$F$74,2+INT((ROW()-ROW($C$2))/3),FALSE)</f>
        <v>-3.7593984962406013E-3</v>
      </c>
      <c r="H110" s="268">
        <f t="shared" si="2"/>
        <v>2.8400621736877851E-2</v>
      </c>
      <c r="I110" s="268">
        <f t="shared" si="3"/>
        <v>9.3960752057778898E-3</v>
      </c>
      <c r="J110" s="292">
        <f>HLOOKUP(D110,TTS!$D$1:$F$74,2+INT((ROW()-ROW($C$2))/3),FALSE)</f>
        <v>8765108346.2987709</v>
      </c>
      <c r="K110" s="293"/>
      <c r="L110" s="26"/>
      <c r="P110" s="163"/>
      <c r="Q110" s="164"/>
      <c r="AA110" s="320"/>
      <c r="AB110" s="321">
        <f>INDEX($AA$5:$AA$76, CEILING(ROWS($AB$5:AB110)/3,1))</f>
        <v>2.8400621736877851E-2</v>
      </c>
      <c r="AC110" s="320"/>
      <c r="AD110" s="321">
        <f>INDEX($AC$5:$AC$76, CEILING(ROWS($AD$5:AD110)/3,1))</f>
        <v>9.3960752057778898E-3</v>
      </c>
      <c r="AE110" s="319"/>
      <c r="AF110" s="164"/>
    </row>
    <row r="111" spans="3:32" x14ac:dyDescent="0.25">
      <c r="C111" s="256">
        <f t="array" aca="1" ref="C111" ca="1">INDEX($C$2:$C$1000, CEILING(ROWS(C$2:$D111)/3,1))</f>
        <v>45356</v>
      </c>
      <c r="D111" s="279" t="s">
        <v>17</v>
      </c>
      <c r="E111" s="288">
        <f>HLOOKUP(D111,'GIÁ ĐÓNG CỬA'!$D$1:$F$74,2+INT((ROW()-ROW($C$2))/3),FALSE)</f>
        <v>21150</v>
      </c>
      <c r="F111" s="289">
        <v>1290.18</v>
      </c>
      <c r="G111" s="294">
        <f>HLOOKUP(D111,LSSL!$D$1:$F$74,2+INT((ROW()-ROW($C$2))/3),FALSE)</f>
        <v>6.8181818181818177E-2</v>
      </c>
      <c r="H111" s="268">
        <f t="shared" si="2"/>
        <v>2.8400621736877851E-2</v>
      </c>
      <c r="I111" s="268">
        <f t="shared" si="3"/>
        <v>9.3960752057778898E-3</v>
      </c>
      <c r="J111" s="292">
        <f>HLOOKUP(D111,TTS!$D$1:$F$74,2+INT((ROW()-ROW($C$2))/3),FALSE)</f>
        <v>1898257645.1280251</v>
      </c>
      <c r="K111" s="293"/>
      <c r="L111" s="26"/>
      <c r="P111" s="163"/>
      <c r="Q111" s="164"/>
      <c r="AA111" s="320"/>
      <c r="AB111" s="321">
        <f>INDEX($AA$5:$AA$76, CEILING(ROWS($AB$5:AB111)/3,1))</f>
        <v>2.8400621736877851E-2</v>
      </c>
      <c r="AC111" s="320"/>
      <c r="AD111" s="321">
        <f>INDEX($AC$5:$AC$76, CEILING(ROWS($AD$5:AD111)/3,1))</f>
        <v>9.3960752057778898E-3</v>
      </c>
      <c r="AE111" s="319"/>
      <c r="AF111" s="164"/>
    </row>
    <row r="112" spans="3:32" x14ac:dyDescent="0.25">
      <c r="C112" s="256">
        <f t="array" aca="1" ref="C112" ca="1">INDEX($C$2:$C$1000, CEILING(ROWS(C$2:$D112)/3,1))</f>
        <v>45356</v>
      </c>
      <c r="D112" s="279" t="s">
        <v>75</v>
      </c>
      <c r="E112" s="288">
        <f>HLOOKUP(D112,'GIÁ ĐÓNG CỬA'!$D$1:$F$74,2+INT((ROW()-ROW($C$2))/3),FALSE)</f>
        <v>9400</v>
      </c>
      <c r="F112" s="289">
        <v>1290.18</v>
      </c>
      <c r="G112" s="294">
        <f>HLOOKUP(D112,LSSL!$D$1:$F$74,2+INT((ROW()-ROW($C$2))/3),FALSE)</f>
        <v>0</v>
      </c>
      <c r="H112" s="268">
        <f t="shared" si="2"/>
        <v>2.8400621736877851E-2</v>
      </c>
      <c r="I112" s="268">
        <f t="shared" si="3"/>
        <v>9.3960752057778898E-3</v>
      </c>
      <c r="J112" s="292">
        <f>HLOOKUP(D112,TTS!$D$1:$F$74,2+INT((ROW()-ROW($C$2))/3),FALSE)</f>
        <v>2311710225.4044328</v>
      </c>
      <c r="K112" s="293"/>
      <c r="L112" s="26"/>
      <c r="P112" s="163"/>
      <c r="Q112" s="164"/>
      <c r="AA112" s="320"/>
      <c r="AB112" s="321">
        <f>INDEX($AA$5:$AA$76, CEILING(ROWS($AB$5:AB112)/3,1))</f>
        <v>2.8400621736877851E-2</v>
      </c>
      <c r="AC112" s="320"/>
      <c r="AD112" s="321">
        <f>INDEX($AC$5:$AC$76, CEILING(ROWS($AD$5:AD112)/3,1))</f>
        <v>9.3960752057778898E-3</v>
      </c>
      <c r="AE112" s="319"/>
      <c r="AF112" s="164"/>
    </row>
    <row r="113" spans="3:32" x14ac:dyDescent="0.25">
      <c r="C113" s="256">
        <f t="array" aca="1" ref="C113" ca="1">INDEX($C$2:$C$1000, CEILING(ROWS(C$2:$D113)/3,1))</f>
        <v>45357</v>
      </c>
      <c r="D113" s="279" t="s">
        <v>74</v>
      </c>
      <c r="E113" s="288">
        <f>HLOOKUP(D113,'GIÁ ĐÓNG CỬA'!$D$1:$F$74,2+INT((ROW()-ROW($C$2))/3),FALSE)</f>
        <v>7750</v>
      </c>
      <c r="F113" s="289">
        <v>1252.73</v>
      </c>
      <c r="G113" s="294">
        <f>HLOOKUP(D113,LSSL!$D$1:$F$74,2+INT((ROW()-ROW($C$2))/3),FALSE)</f>
        <v>-2.5157232704402517E-2</v>
      </c>
      <c r="H113" s="268">
        <f t="shared" si="2"/>
        <v>-2.9026957478801442E-2</v>
      </c>
      <c r="I113" s="268">
        <f t="shared" si="3"/>
        <v>-1.3208885505758567E-2</v>
      </c>
      <c r="J113" s="292">
        <f>HLOOKUP(D113,TTS!$D$1:$F$74,2+INT((ROW()-ROW($C$2))/3),FALSE)</f>
        <v>8544602475.9516315</v>
      </c>
      <c r="K113" s="293"/>
      <c r="L113" s="26"/>
      <c r="P113" s="163"/>
      <c r="Q113" s="164"/>
      <c r="AA113" s="320"/>
      <c r="AB113" s="321">
        <f>INDEX($AA$5:$AA$76, CEILING(ROWS($AB$5:AB113)/3,1))</f>
        <v>-2.9026957478801442E-2</v>
      </c>
      <c r="AC113" s="320"/>
      <c r="AD113" s="321">
        <f>INDEX($AC$5:$AC$76, CEILING(ROWS($AD$5:AD113)/3,1))</f>
        <v>-1.3208885505758567E-2</v>
      </c>
      <c r="AE113" s="319"/>
      <c r="AF113" s="164"/>
    </row>
    <row r="114" spans="3:32" x14ac:dyDescent="0.25">
      <c r="C114" s="256">
        <f t="array" aca="1" ref="C114" ca="1">INDEX($C$2:$C$1000, CEILING(ROWS(C$2:$D114)/3,1))</f>
        <v>45357</v>
      </c>
      <c r="D114" s="279" t="s">
        <v>17</v>
      </c>
      <c r="E114" s="288">
        <f>HLOOKUP(D114,'GIÁ ĐÓNG CỬA'!$D$1:$F$74,2+INT((ROW()-ROW($C$2))/3),FALSE)</f>
        <v>21700</v>
      </c>
      <c r="F114" s="289">
        <v>1252.73</v>
      </c>
      <c r="G114" s="294">
        <f>HLOOKUP(D114,LSSL!$D$1:$F$74,2+INT((ROW()-ROW($C$2))/3),FALSE)</f>
        <v>2.6004728132387706E-2</v>
      </c>
      <c r="H114" s="268">
        <f t="shared" si="2"/>
        <v>-2.9026957478801442E-2</v>
      </c>
      <c r="I114" s="268">
        <f t="shared" si="3"/>
        <v>-1.3208885505758567E-2</v>
      </c>
      <c r="J114" s="292">
        <f>HLOOKUP(D114,TTS!$D$1:$F$74,2+INT((ROW()-ROW($C$2))/3),FALSE)</f>
        <v>1947621319.1148057</v>
      </c>
      <c r="K114" s="293"/>
      <c r="L114" s="26"/>
      <c r="P114" s="163"/>
      <c r="Q114" s="164"/>
      <c r="AA114" s="320"/>
      <c r="AB114" s="321">
        <f>INDEX($AA$5:$AA$76, CEILING(ROWS($AB$5:AB114)/3,1))</f>
        <v>-2.9026957478801442E-2</v>
      </c>
      <c r="AC114" s="320"/>
      <c r="AD114" s="321">
        <f>INDEX($AC$5:$AC$76, CEILING(ROWS($AD$5:AD114)/3,1))</f>
        <v>-1.3208885505758567E-2</v>
      </c>
      <c r="AE114" s="319"/>
      <c r="AF114" s="164"/>
    </row>
    <row r="115" spans="3:32" x14ac:dyDescent="0.25">
      <c r="C115" s="256">
        <f t="array" aca="1" ref="C115" ca="1">INDEX($C$2:$C$1000, CEILING(ROWS(C$2:$D115)/3,1))</f>
        <v>45357</v>
      </c>
      <c r="D115" s="279" t="s">
        <v>75</v>
      </c>
      <c r="E115" s="288">
        <f>HLOOKUP(D115,'GIÁ ĐÓNG CỬA'!$D$1:$F$74,2+INT((ROW()-ROW($C$2))/3),FALSE)</f>
        <v>9300</v>
      </c>
      <c r="F115" s="289">
        <v>1252.73</v>
      </c>
      <c r="G115" s="294">
        <f>HLOOKUP(D115,LSSL!$D$1:$F$74,2+INT((ROW()-ROW($C$2))/3),FALSE)</f>
        <v>-1.0638297872340425E-2</v>
      </c>
      <c r="H115" s="268">
        <f t="shared" si="2"/>
        <v>-2.9026957478801442E-2</v>
      </c>
      <c r="I115" s="268">
        <f t="shared" si="3"/>
        <v>-1.3208885505758567E-2</v>
      </c>
      <c r="J115" s="292">
        <f>HLOOKUP(D115,TTS!$D$1:$F$74,2+INT((ROW()-ROW($C$2))/3),FALSE)</f>
        <v>2287117563.432045</v>
      </c>
      <c r="K115" s="293"/>
      <c r="L115" s="26"/>
      <c r="P115" s="163"/>
      <c r="Q115" s="164"/>
      <c r="AA115" s="320"/>
      <c r="AB115" s="321">
        <f>INDEX($AA$5:$AA$76, CEILING(ROWS($AB$5:AB115)/3,1))</f>
        <v>-2.9026957478801442E-2</v>
      </c>
      <c r="AC115" s="320"/>
      <c r="AD115" s="321">
        <f>INDEX($AC$5:$AC$76, CEILING(ROWS($AD$5:AD115)/3,1))</f>
        <v>-1.3208885505758567E-2</v>
      </c>
      <c r="AE115" s="319"/>
      <c r="AF115" s="164"/>
    </row>
    <row r="116" spans="3:32" x14ac:dyDescent="0.25">
      <c r="C116" s="256">
        <f t="array" aca="1" ref="C116" ca="1">INDEX($C$2:$C$1000, CEILING(ROWS(C$2:$D116)/3,1))</f>
        <v>45358</v>
      </c>
      <c r="D116" s="279" t="s">
        <v>74</v>
      </c>
      <c r="E116" s="288">
        <f>HLOOKUP(D116,'GIÁ ĐÓNG CỬA'!$D$1:$F$74,2+INT((ROW()-ROW($C$2))/3),FALSE)</f>
        <v>8000</v>
      </c>
      <c r="F116" s="289">
        <v>1284.0899999999999</v>
      </c>
      <c r="G116" s="294">
        <f>HLOOKUP(D116,LSSL!$D$1:$F$74,2+INT((ROW()-ROW($C$2))/3),FALSE)</f>
        <v>3.2258064516129031E-2</v>
      </c>
      <c r="H116" s="268">
        <f t="shared" si="2"/>
        <v>2.503332721336593E-2</v>
      </c>
      <c r="I116" s="268">
        <f t="shared" si="3"/>
        <v>7.8179376337797288E-3</v>
      </c>
      <c r="J116" s="292">
        <f>HLOOKUP(D116,TTS!$D$1:$F$74,2+INT((ROW()-ROW($C$2))/3),FALSE)</f>
        <v>8820234813.8855553</v>
      </c>
      <c r="K116" s="293"/>
      <c r="L116" s="26"/>
      <c r="P116" s="163"/>
      <c r="Q116" s="164"/>
      <c r="AA116" s="320"/>
      <c r="AB116" s="321">
        <f>INDEX($AA$5:$AA$76, CEILING(ROWS($AB$5:AB116)/3,1))</f>
        <v>2.503332721336593E-2</v>
      </c>
      <c r="AC116" s="320"/>
      <c r="AD116" s="321">
        <f>INDEX($AC$5:$AC$76, CEILING(ROWS($AD$5:AD116)/3,1))</f>
        <v>7.8179376337797288E-3</v>
      </c>
      <c r="AE116" s="319"/>
      <c r="AF116" s="164"/>
    </row>
    <row r="117" spans="3:32" x14ac:dyDescent="0.25">
      <c r="C117" s="256">
        <f t="array" aca="1" ref="C117" ca="1">INDEX($C$2:$C$1000, CEILING(ROWS(C$2:$D117)/3,1))</f>
        <v>45358</v>
      </c>
      <c r="D117" s="279" t="s">
        <v>17</v>
      </c>
      <c r="E117" s="288">
        <f>HLOOKUP(D117,'GIÁ ĐÓNG CỬA'!$D$1:$F$74,2+INT((ROW()-ROW($C$2))/3),FALSE)</f>
        <v>20200</v>
      </c>
      <c r="F117" s="289">
        <v>1284.0899999999999</v>
      </c>
      <c r="G117" s="294">
        <f>HLOOKUP(D117,LSSL!$D$1:$F$74,2+INT((ROW()-ROW($C$2))/3),FALSE)</f>
        <v>-6.9124423963133647E-2</v>
      </c>
      <c r="H117" s="268">
        <f t="shared" si="2"/>
        <v>2.503332721336593E-2</v>
      </c>
      <c r="I117" s="268">
        <f t="shared" si="3"/>
        <v>7.8179376337797288E-3</v>
      </c>
      <c r="J117" s="292">
        <f>HLOOKUP(D117,TTS!$D$1:$F$74,2+INT((ROW()-ROW($C$2))/3),FALSE)</f>
        <v>1812993117.3326764</v>
      </c>
      <c r="K117" s="293"/>
      <c r="L117" s="26"/>
      <c r="P117" s="163"/>
      <c r="Q117" s="164"/>
      <c r="AA117" s="320"/>
      <c r="AB117" s="321">
        <f>INDEX($AA$5:$AA$76, CEILING(ROWS($AB$5:AB117)/3,1))</f>
        <v>2.503332721336593E-2</v>
      </c>
      <c r="AC117" s="320"/>
      <c r="AD117" s="321">
        <f>INDEX($AC$5:$AC$76, CEILING(ROWS($AD$5:AD117)/3,1))</f>
        <v>7.8179376337797288E-3</v>
      </c>
      <c r="AE117" s="319"/>
      <c r="AF117" s="164"/>
    </row>
    <row r="118" spans="3:32" x14ac:dyDescent="0.25">
      <c r="C118" s="256">
        <f t="array" aca="1" ref="C118" ca="1">INDEX($C$2:$C$1000, CEILING(ROWS(C$2:$D118)/3,1))</f>
        <v>45358</v>
      </c>
      <c r="D118" s="279" t="s">
        <v>75</v>
      </c>
      <c r="E118" s="288">
        <f>HLOOKUP(D118,'GIÁ ĐÓNG CỬA'!$D$1:$F$74,2+INT((ROW()-ROW($C$2))/3),FALSE)</f>
        <v>9300</v>
      </c>
      <c r="F118" s="289">
        <v>1284.0899999999999</v>
      </c>
      <c r="G118" s="294">
        <f>HLOOKUP(D118,LSSL!$D$1:$F$74,2+INT((ROW()-ROW($C$2))/3),FALSE)</f>
        <v>0</v>
      </c>
      <c r="H118" s="268">
        <f t="shared" si="2"/>
        <v>2.503332721336593E-2</v>
      </c>
      <c r="I118" s="268">
        <f t="shared" si="3"/>
        <v>7.8179376337797288E-3</v>
      </c>
      <c r="J118" s="292">
        <f>HLOOKUP(D118,TTS!$D$1:$F$74,2+INT((ROW()-ROW($C$2))/3),FALSE)</f>
        <v>2287117563.432045</v>
      </c>
      <c r="K118" s="293"/>
      <c r="L118" s="26"/>
      <c r="P118" s="163"/>
      <c r="Q118" s="164"/>
      <c r="AA118" s="320"/>
      <c r="AB118" s="321">
        <f>INDEX($AA$5:$AA$76, CEILING(ROWS($AB$5:AB118)/3,1))</f>
        <v>2.503332721336593E-2</v>
      </c>
      <c r="AC118" s="320"/>
      <c r="AD118" s="321">
        <f>INDEX($AC$5:$AC$76, CEILING(ROWS($AD$5:AD118)/3,1))</f>
        <v>7.8179376337797288E-3</v>
      </c>
      <c r="AE118" s="319"/>
      <c r="AF118" s="164"/>
    </row>
    <row r="119" spans="3:32" x14ac:dyDescent="0.25">
      <c r="C119" s="256">
        <f t="array" aca="1" ref="C119" ca="1">INDEX($C$2:$C$1000, CEILING(ROWS(C$2:$D119)/3,1))</f>
        <v>45359</v>
      </c>
      <c r="D119" s="279" t="s">
        <v>74</v>
      </c>
      <c r="E119" s="288">
        <f>HLOOKUP(D119,'GIÁ ĐÓNG CỬA'!$D$1:$F$74,2+INT((ROW()-ROW($C$2))/3),FALSE)</f>
        <v>7920</v>
      </c>
      <c r="F119" s="289">
        <v>1258.28</v>
      </c>
      <c r="G119" s="294">
        <f>HLOOKUP(D119,LSSL!$D$1:$F$74,2+INT((ROW()-ROW($C$2))/3),FALSE)</f>
        <v>-0.01</v>
      </c>
      <c r="H119" s="268">
        <f t="shared" si="2"/>
        <v>-2.0099837238822783E-2</v>
      </c>
      <c r="I119" s="268">
        <f t="shared" si="3"/>
        <v>-6.5213105253357946E-3</v>
      </c>
      <c r="J119" s="292">
        <f>HLOOKUP(D119,TTS!$D$1:$F$74,2+INT((ROW()-ROW($C$2))/3),FALSE)</f>
        <v>8732032465.7466984</v>
      </c>
      <c r="K119" s="293"/>
      <c r="L119" s="26"/>
      <c r="P119" s="163"/>
      <c r="Q119" s="164"/>
      <c r="AA119" s="320"/>
      <c r="AB119" s="321">
        <f>INDEX($AA$5:$AA$76, CEILING(ROWS($AB$5:AB119)/3,1))</f>
        <v>-2.0099837238822783E-2</v>
      </c>
      <c r="AC119" s="320"/>
      <c r="AD119" s="321">
        <f>INDEX($AC$5:$AC$76, CEILING(ROWS($AD$5:AD119)/3,1))</f>
        <v>-6.5213105253357946E-3</v>
      </c>
      <c r="AE119" s="319"/>
      <c r="AF119" s="164"/>
    </row>
    <row r="120" spans="3:32" x14ac:dyDescent="0.25">
      <c r="C120" s="256">
        <f t="array" aca="1" ref="C120" ca="1">INDEX($C$2:$C$1000, CEILING(ROWS(C$2:$D120)/3,1))</f>
        <v>45359</v>
      </c>
      <c r="D120" s="279" t="s">
        <v>17</v>
      </c>
      <c r="E120" s="288">
        <f>HLOOKUP(D120,'GIÁ ĐÓNG CỬA'!$D$1:$F$74,2+INT((ROW()-ROW($C$2))/3),FALSE)</f>
        <v>20150</v>
      </c>
      <c r="F120" s="289">
        <v>1258.28</v>
      </c>
      <c r="G120" s="294">
        <f>HLOOKUP(D120,LSSL!$D$1:$F$74,2+INT((ROW()-ROW($C$2))/3),FALSE)</f>
        <v>-2.4752475247524753E-3</v>
      </c>
      <c r="H120" s="268">
        <f t="shared" si="2"/>
        <v>-2.0099837238822783E-2</v>
      </c>
      <c r="I120" s="268">
        <f t="shared" si="3"/>
        <v>-6.5213105253357946E-3</v>
      </c>
      <c r="J120" s="292">
        <f>HLOOKUP(D120,TTS!$D$1:$F$74,2+INT((ROW()-ROW($C$2))/3),FALSE)</f>
        <v>1808505510.6066053</v>
      </c>
      <c r="K120" s="293"/>
      <c r="L120" s="26"/>
      <c r="P120" s="163"/>
      <c r="Q120" s="164"/>
      <c r="AA120" s="320"/>
      <c r="AB120" s="321">
        <f>INDEX($AA$5:$AA$76, CEILING(ROWS($AB$5:AB120)/3,1))</f>
        <v>-2.0099837238822783E-2</v>
      </c>
      <c r="AC120" s="320"/>
      <c r="AD120" s="321">
        <f>INDEX($AC$5:$AC$76, CEILING(ROWS($AD$5:AD120)/3,1))</f>
        <v>-6.5213105253357946E-3</v>
      </c>
      <c r="AE120" s="319"/>
      <c r="AF120" s="164"/>
    </row>
    <row r="121" spans="3:32" x14ac:dyDescent="0.25">
      <c r="C121" s="256">
        <f t="array" aca="1" ref="C121" ca="1">INDEX($C$2:$C$1000, CEILING(ROWS(C$2:$D121)/3,1))</f>
        <v>45359</v>
      </c>
      <c r="D121" s="279" t="s">
        <v>75</v>
      </c>
      <c r="E121" s="288">
        <f>HLOOKUP(D121,'GIÁ ĐÓNG CỬA'!$D$1:$F$74,2+INT((ROW()-ROW($C$2))/3),FALSE)</f>
        <v>9300</v>
      </c>
      <c r="F121" s="289">
        <v>1258.28</v>
      </c>
      <c r="G121" s="294">
        <f>HLOOKUP(D121,LSSL!$D$1:$F$74,2+INT((ROW()-ROW($C$2))/3),FALSE)</f>
        <v>0</v>
      </c>
      <c r="H121" s="268">
        <f t="shared" si="2"/>
        <v>-2.0099837238822783E-2</v>
      </c>
      <c r="I121" s="268">
        <f t="shared" si="3"/>
        <v>-6.5213105253357946E-3</v>
      </c>
      <c r="J121" s="292">
        <f>HLOOKUP(D121,TTS!$D$1:$F$74,2+INT((ROW()-ROW($C$2))/3),FALSE)</f>
        <v>2287117563.432045</v>
      </c>
      <c r="K121" s="293"/>
      <c r="L121" s="26"/>
      <c r="P121" s="163"/>
      <c r="Q121" s="164"/>
      <c r="AA121" s="320"/>
      <c r="AB121" s="321">
        <f>INDEX($AA$5:$AA$76, CEILING(ROWS($AB$5:AB121)/3,1))</f>
        <v>-2.0099837238822783E-2</v>
      </c>
      <c r="AC121" s="320"/>
      <c r="AD121" s="321">
        <f>INDEX($AC$5:$AC$76, CEILING(ROWS($AD$5:AD121)/3,1))</f>
        <v>-6.5213105253357946E-3</v>
      </c>
      <c r="AE121" s="319"/>
      <c r="AF121" s="164"/>
    </row>
    <row r="122" spans="3:32" x14ac:dyDescent="0.25">
      <c r="C122" s="256">
        <f t="array" aca="1" ref="C122" ca="1">INDEX($C$2:$C$1000, CEILING(ROWS(C$2:$D122)/3,1))</f>
        <v>45362</v>
      </c>
      <c r="D122" s="279" t="s">
        <v>74</v>
      </c>
      <c r="E122" s="288">
        <f>HLOOKUP(D122,'GIÁ ĐÓNG CỬA'!$D$1:$F$74,2+INT((ROW()-ROW($C$2))/3),FALSE)</f>
        <v>7510</v>
      </c>
      <c r="F122" s="289">
        <v>1261.4100000000001</v>
      </c>
      <c r="G122" s="294">
        <f>HLOOKUP(D122,LSSL!$D$1:$F$74,2+INT((ROW()-ROW($C$2))/3),FALSE)</f>
        <v>-5.1767676767676768E-2</v>
      </c>
      <c r="H122" s="268">
        <f t="shared" si="2"/>
        <v>2.4875226499667079E-3</v>
      </c>
      <c r="I122" s="268">
        <f t="shared" si="3"/>
        <v>-4.0495585408474165E-2</v>
      </c>
      <c r="J122" s="292">
        <f>HLOOKUP(D122,TTS!$D$1:$F$74,2+INT((ROW()-ROW($C$2))/3),FALSE)</f>
        <v>8279995431.5350647</v>
      </c>
      <c r="K122" s="293"/>
      <c r="L122" s="26"/>
      <c r="P122" s="163"/>
      <c r="Q122" s="164"/>
      <c r="AA122" s="320"/>
      <c r="AB122" s="321">
        <f>INDEX($AA$5:$AA$76, CEILING(ROWS($AB$5:AB122)/3,1))</f>
        <v>2.4875226499667079E-3</v>
      </c>
      <c r="AC122" s="320"/>
      <c r="AD122" s="321">
        <f>INDEX($AC$5:$AC$76, CEILING(ROWS($AD$5:AD122)/3,1))</f>
        <v>-4.0495585408474165E-2</v>
      </c>
      <c r="AE122" s="319"/>
      <c r="AF122" s="164"/>
    </row>
    <row r="123" spans="3:32" x14ac:dyDescent="0.25">
      <c r="C123" s="256">
        <f t="array" aca="1" ref="C123" ca="1">INDEX($C$2:$C$1000, CEILING(ROWS(C$2:$D123)/3,1))</f>
        <v>45362</v>
      </c>
      <c r="D123" s="279" t="s">
        <v>17</v>
      </c>
      <c r="E123" s="288">
        <f>HLOOKUP(D123,'GIÁ ĐÓNG CỬA'!$D$1:$F$74,2+INT((ROW()-ROW($C$2))/3),FALSE)</f>
        <v>19100</v>
      </c>
      <c r="F123" s="289">
        <v>1261.4100000000001</v>
      </c>
      <c r="G123" s="294">
        <f>HLOOKUP(D123,LSSL!$D$1:$F$74,2+INT((ROW()-ROW($C$2))/3),FALSE)</f>
        <v>-5.2109181141439205E-2</v>
      </c>
      <c r="H123" s="268">
        <f t="shared" si="2"/>
        <v>2.4875226499667079E-3</v>
      </c>
      <c r="I123" s="268">
        <f t="shared" si="3"/>
        <v>-4.0495585408474165E-2</v>
      </c>
      <c r="J123" s="292">
        <f>HLOOKUP(D123,TTS!$D$1:$F$74,2+INT((ROW()-ROW($C$2))/3),FALSE)</f>
        <v>1714265769.3591146</v>
      </c>
      <c r="K123" s="293"/>
      <c r="L123" s="26"/>
      <c r="P123" s="163"/>
      <c r="Q123" s="164"/>
      <c r="AA123" s="320"/>
      <c r="AB123" s="321">
        <f>INDEX($AA$5:$AA$76, CEILING(ROWS($AB$5:AB123)/3,1))</f>
        <v>2.4875226499667079E-3</v>
      </c>
      <c r="AC123" s="320"/>
      <c r="AD123" s="321">
        <f>INDEX($AC$5:$AC$76, CEILING(ROWS($AD$5:AD123)/3,1))</f>
        <v>-4.0495585408474165E-2</v>
      </c>
      <c r="AE123" s="319"/>
      <c r="AF123" s="164"/>
    </row>
    <row r="124" spans="3:32" ht="14.4" thickBot="1" x14ac:dyDescent="0.3">
      <c r="C124" s="346">
        <f t="array" aca="1" ref="C124" ca="1">INDEX($C$2:$C$1000, CEILING(ROWS(C$2:$D124)/3,1))</f>
        <v>45362</v>
      </c>
      <c r="D124" s="347" t="s">
        <v>75</v>
      </c>
      <c r="E124" s="348">
        <f>HLOOKUP(D124,'GIÁ ĐÓNG CỬA'!$D$1:$F$74,2+INT((ROW()-ROW($C$2))/3),FALSE)</f>
        <v>9300</v>
      </c>
      <c r="F124" s="349">
        <v>1261.4100000000001</v>
      </c>
      <c r="G124" s="350">
        <f>HLOOKUP(D124,LSSL!$D$1:$F$74,2+INT((ROW()-ROW($C$2))/3),FALSE)</f>
        <v>0</v>
      </c>
      <c r="H124" s="366">
        <f t="shared" si="2"/>
        <v>2.4875226499667079E-3</v>
      </c>
      <c r="I124" s="366">
        <f t="shared" si="3"/>
        <v>-4.0495585408474165E-2</v>
      </c>
      <c r="J124" s="351">
        <f>HLOOKUP(D124,TTS!$D$1:$F$74,2+INT((ROW()-ROW($C$2))/3),FALSE)</f>
        <v>2287117563.432045</v>
      </c>
      <c r="K124" s="352"/>
      <c r="L124" s="26"/>
      <c r="P124" s="163"/>
      <c r="Q124" s="164"/>
      <c r="AA124" s="320"/>
      <c r="AB124" s="321">
        <f>INDEX($AA$5:$AA$76, CEILING(ROWS($AB$5:AB124)/3,1))</f>
        <v>2.4875226499667079E-3</v>
      </c>
      <c r="AC124" s="320"/>
      <c r="AD124" s="321">
        <f>INDEX($AC$5:$AC$76, CEILING(ROWS($AD$5:AD124)/3,1))</f>
        <v>-4.0495585408474165E-2</v>
      </c>
      <c r="AE124" s="319"/>
      <c r="AF124" s="164"/>
    </row>
    <row r="125" spans="3:32" ht="14.4" thickTop="1" x14ac:dyDescent="0.25">
      <c r="C125" s="339">
        <f t="array" aca="1" ref="C125" ca="1">INDEX($C$2:$C$1000, CEILING(ROWS(C$2:$D125)/3,1))</f>
        <v>45363</v>
      </c>
      <c r="D125" s="340" t="s">
        <v>74</v>
      </c>
      <c r="E125" s="341">
        <f>HLOOKUP(D125,'GIÁ ĐÓNG CỬA'!$D$1:$F$74,2+INT((ROW()-ROW($C$2))/3),FALSE)</f>
        <v>7620</v>
      </c>
      <c r="F125" s="342">
        <v>1269.98</v>
      </c>
      <c r="G125" s="343">
        <f>HLOOKUP(D125,LSSL!$D$1:$F$74,2+INT((ROW()-ROW($C$2))/3),FALSE)</f>
        <v>1.4647137150466045E-2</v>
      </c>
      <c r="H125" s="367">
        <f t="shared" si="2"/>
        <v>6.793984509398162E-3</v>
      </c>
      <c r="I125" s="367">
        <f t="shared" si="3"/>
        <v>2.6445120824868055E-3</v>
      </c>
      <c r="J125" s="344">
        <f>HLOOKUP(D125,TTS!$D$1:$F$74,2+INT((ROW()-ROW($C$2))/3),FALSE)</f>
        <v>2249857268.4795885</v>
      </c>
      <c r="K125" s="345"/>
      <c r="L125" s="26"/>
      <c r="P125" s="163"/>
      <c r="Q125" s="164"/>
      <c r="AA125" s="320"/>
      <c r="AB125" s="321">
        <f>INDEX($AA$5:$AA$76, CEILING(ROWS($AB$5:AB125)/3,1))</f>
        <v>6.793984509398162E-3</v>
      </c>
      <c r="AC125" s="320"/>
      <c r="AD125" s="321">
        <f>INDEX($AC$5:$AC$76, CEILING(ROWS($AD$5:AD125)/3,1))</f>
        <v>2.6445120824868055E-3</v>
      </c>
      <c r="AE125" s="319"/>
      <c r="AF125" s="164"/>
    </row>
    <row r="126" spans="3:32" x14ac:dyDescent="0.25">
      <c r="C126" s="256">
        <f t="array" aca="1" ref="C126" ca="1">INDEX($C$2:$C$1000, CEILING(ROWS(C$2:$D126)/3,1))</f>
        <v>45363</v>
      </c>
      <c r="D126" s="279" t="s">
        <v>17</v>
      </c>
      <c r="E126" s="288">
        <f>HLOOKUP(D126,'GIÁ ĐÓNG CỬA'!$D$1:$F$74,2+INT((ROW()-ROW($C$2))/3),FALSE)</f>
        <v>19300</v>
      </c>
      <c r="F126" s="289">
        <v>1269.98</v>
      </c>
      <c r="G126" s="294">
        <f>HLOOKUP(D126,LSSL!$D$1:$F$74,2+INT((ROW()-ROW($C$2))/3),FALSE)</f>
        <v>1.0471204188481676E-2</v>
      </c>
      <c r="H126" s="268">
        <f t="shared" si="2"/>
        <v>6.793984509398162E-3</v>
      </c>
      <c r="I126" s="268">
        <f t="shared" si="3"/>
        <v>2.6445120824868055E-3</v>
      </c>
      <c r="J126" s="292">
        <f>HLOOKUP(D126,TTS!$D$1:$F$74,2+INT((ROW()-ROW($C$2))/3),FALSE)</f>
        <v>0</v>
      </c>
      <c r="K126" s="293"/>
      <c r="L126" s="26"/>
      <c r="P126" s="163"/>
      <c r="Q126" s="164"/>
      <c r="AA126" s="320"/>
      <c r="AB126" s="321">
        <f>INDEX($AA$5:$AA$76, CEILING(ROWS($AB$5:AB126)/3,1))</f>
        <v>6.793984509398162E-3</v>
      </c>
      <c r="AC126" s="320"/>
      <c r="AD126" s="321">
        <f>INDEX($AC$5:$AC$76, CEILING(ROWS($AD$5:AD126)/3,1))</f>
        <v>2.6445120824868055E-3</v>
      </c>
      <c r="AE126" s="319"/>
      <c r="AF126" s="164"/>
    </row>
    <row r="127" spans="3:32" x14ac:dyDescent="0.25">
      <c r="C127" s="256">
        <f t="array" aca="1" ref="C127" ca="1">INDEX($C$2:$C$1000, CEILING(ROWS(C$2:$D127)/3,1))</f>
        <v>45363</v>
      </c>
      <c r="D127" s="279" t="s">
        <v>75</v>
      </c>
      <c r="E127" s="288">
        <f>HLOOKUP(D127,'GIÁ ĐÓNG CỬA'!$D$1:$F$74,2+INT((ROW()-ROW($C$2))/3),FALSE)</f>
        <v>9300</v>
      </c>
      <c r="F127" s="289">
        <v>1269.98</v>
      </c>
      <c r="G127" s="294">
        <f>HLOOKUP(D127,LSSL!$D$1:$F$74,2+INT((ROW()-ROW($C$2))/3),FALSE)</f>
        <v>0</v>
      </c>
      <c r="H127" s="268">
        <f t="shared" si="2"/>
        <v>6.793984509398162E-3</v>
      </c>
      <c r="I127" s="268">
        <f t="shared" si="3"/>
        <v>2.6445120824868055E-3</v>
      </c>
      <c r="J127" s="292">
        <f>HLOOKUP(D127,TTS!$D$1:$F$74,2+INT((ROW()-ROW($C$2))/3),FALSE)</f>
        <v>10063999750.378492</v>
      </c>
      <c r="K127" s="293"/>
      <c r="L127" s="26"/>
      <c r="P127" s="163"/>
      <c r="Q127" s="164"/>
      <c r="AA127" s="320"/>
      <c r="AB127" s="321">
        <f>INDEX($AA$5:$AA$76, CEILING(ROWS($AB$5:AB127)/3,1))</f>
        <v>6.793984509398162E-3</v>
      </c>
      <c r="AC127" s="320"/>
      <c r="AD127" s="321">
        <f>INDEX($AC$5:$AC$76, CEILING(ROWS($AD$5:AD127)/3,1))</f>
        <v>2.6445120824868055E-3</v>
      </c>
      <c r="AE127" s="319"/>
      <c r="AF127" s="164"/>
    </row>
    <row r="128" spans="3:32" x14ac:dyDescent="0.25">
      <c r="C128" s="256">
        <f t="array" aca="1" ref="C128" ca="1">INDEX($C$2:$C$1000, CEILING(ROWS(C$2:$D128)/3,1))</f>
        <v>45364</v>
      </c>
      <c r="D128" s="279" t="s">
        <v>74</v>
      </c>
      <c r="E128" s="288">
        <f>HLOOKUP(D128,'GIÁ ĐÓNG CỬA'!$D$1:$F$74,2+INT((ROW()-ROW($C$2))/3),FALSE)</f>
        <v>7900</v>
      </c>
      <c r="F128" s="289">
        <v>1262.73</v>
      </c>
      <c r="G128" s="294">
        <f>HLOOKUP(D128,LSSL!$D$1:$F$74,2+INT((ROW()-ROW($C$2))/3),FALSE)</f>
        <v>3.6745406824146981E-2</v>
      </c>
      <c r="H128" s="268">
        <f t="shared" si="2"/>
        <v>-5.7087513189184079E-3</v>
      </c>
      <c r="I128" s="268">
        <f t="shared" si="3"/>
        <v>1.5445622895466554E-2</v>
      </c>
      <c r="J128" s="292">
        <f>HLOOKUP(D128,TTS!$D$1:$F$74,2+INT((ROW()-ROW($C$2))/3),FALSE)</f>
        <v>2332529189.1061354</v>
      </c>
      <c r="K128" s="293"/>
      <c r="L128" s="26"/>
      <c r="P128" s="163"/>
      <c r="Q128" s="164"/>
      <c r="AA128" s="320"/>
      <c r="AB128" s="321">
        <f>INDEX($AA$5:$AA$76, CEILING(ROWS($AB$5:AB128)/3,1))</f>
        <v>-5.7087513189184079E-3</v>
      </c>
      <c r="AC128" s="320"/>
      <c r="AD128" s="321">
        <f>INDEX($AC$5:$AC$76, CEILING(ROWS($AD$5:AD128)/3,1))</f>
        <v>1.5445622895466554E-2</v>
      </c>
      <c r="AE128" s="319"/>
      <c r="AF128" s="164"/>
    </row>
    <row r="129" spans="3:32" x14ac:dyDescent="0.25">
      <c r="C129" s="256">
        <f t="array" aca="1" ref="C129" ca="1">INDEX($C$2:$C$1000, CEILING(ROWS(C$2:$D129)/3,1))</f>
        <v>45364</v>
      </c>
      <c r="D129" s="279" t="s">
        <v>17</v>
      </c>
      <c r="E129" s="288">
        <f>HLOOKUP(D129,'GIÁ ĐÓNG CỬA'!$D$1:$F$74,2+INT((ROW()-ROW($C$2))/3),FALSE)</f>
        <v>19400</v>
      </c>
      <c r="F129" s="289">
        <v>1262.73</v>
      </c>
      <c r="G129" s="294">
        <f>HLOOKUP(D129,LSSL!$D$1:$F$74,2+INT((ROW()-ROW($C$2))/3),FALSE)</f>
        <v>5.1813471502590676E-3</v>
      </c>
      <c r="H129" s="268">
        <f t="shared" si="2"/>
        <v>-5.7087513189184079E-3</v>
      </c>
      <c r="I129" s="268">
        <f t="shared" si="3"/>
        <v>1.5445622895466554E-2</v>
      </c>
      <c r="J129" s="292">
        <f>HLOOKUP(D129,TTS!$D$1:$F$74,2+INT((ROW()-ROW($C$2))/3),FALSE)</f>
        <v>0</v>
      </c>
      <c r="K129" s="293"/>
      <c r="L129" s="26"/>
      <c r="P129" s="163"/>
      <c r="Q129" s="164"/>
      <c r="AA129" s="320"/>
      <c r="AB129" s="321">
        <f>INDEX($AA$5:$AA$76, CEILING(ROWS($AB$5:AB129)/3,1))</f>
        <v>-5.7087513189184079E-3</v>
      </c>
      <c r="AC129" s="320"/>
      <c r="AD129" s="321">
        <f>INDEX($AC$5:$AC$76, CEILING(ROWS($AD$5:AD129)/3,1))</f>
        <v>1.5445622895466554E-2</v>
      </c>
      <c r="AE129" s="319"/>
      <c r="AF129" s="164"/>
    </row>
    <row r="130" spans="3:32" x14ac:dyDescent="0.25">
      <c r="C130" s="256">
        <f t="array" aca="1" ref="C130" ca="1">INDEX($C$2:$C$1000, CEILING(ROWS(C$2:$D130)/3,1))</f>
        <v>45364</v>
      </c>
      <c r="D130" s="279" t="s">
        <v>75</v>
      </c>
      <c r="E130" s="288">
        <f>HLOOKUP(D130,'GIÁ ĐÓNG CỬA'!$D$1:$F$74,2+INT((ROW()-ROW($C$2))/3),FALSE)</f>
        <v>9400</v>
      </c>
      <c r="F130" s="289">
        <v>1262.73</v>
      </c>
      <c r="G130" s="294">
        <f>HLOOKUP(D130,LSSL!$D$1:$F$74,2+INT((ROW()-ROW($C$2))/3),FALSE)</f>
        <v>1.0752688172043012E-2</v>
      </c>
      <c r="H130" s="268">
        <f t="shared" ref="H130:H193" si="4">AB130</f>
        <v>-5.7087513189184079E-3</v>
      </c>
      <c r="I130" s="268">
        <f t="shared" ref="I130:I193" si="5">AD130</f>
        <v>1.5445622895466554E-2</v>
      </c>
      <c r="J130" s="292">
        <f>HLOOKUP(D130,TTS!$D$1:$F$74,2+INT((ROW()-ROW($C$2))/3),FALSE)</f>
        <v>10172214801.45783</v>
      </c>
      <c r="K130" s="293"/>
      <c r="L130" s="26"/>
      <c r="P130" s="163"/>
      <c r="Q130" s="164"/>
      <c r="AA130" s="320"/>
      <c r="AB130" s="321">
        <f>INDEX($AA$5:$AA$76, CEILING(ROWS($AB$5:AB130)/3,1))</f>
        <v>-5.7087513189184079E-3</v>
      </c>
      <c r="AC130" s="320"/>
      <c r="AD130" s="321">
        <f>INDEX($AC$5:$AC$76, CEILING(ROWS($AD$5:AD130)/3,1))</f>
        <v>1.5445622895466554E-2</v>
      </c>
      <c r="AE130" s="319"/>
      <c r="AF130" s="164"/>
    </row>
    <row r="131" spans="3:32" x14ac:dyDescent="0.25">
      <c r="C131" s="256">
        <f t="array" aca="1" ref="C131" ca="1">INDEX($C$2:$C$1000, CEILING(ROWS(C$2:$D131)/3,1))</f>
        <v>45365</v>
      </c>
      <c r="D131" s="279" t="s">
        <v>74</v>
      </c>
      <c r="E131" s="288">
        <f>HLOOKUP(D131,'GIÁ ĐÓNG CỬA'!$D$1:$F$74,2+INT((ROW()-ROW($C$2))/3),FALSE)</f>
        <v>8070</v>
      </c>
      <c r="F131" s="289">
        <v>1268.46</v>
      </c>
      <c r="G131" s="294">
        <f>HLOOKUP(D131,LSSL!$D$1:$F$74,2+INT((ROW()-ROW($C$2))/3),FALSE)</f>
        <v>2.1518987341772152E-2</v>
      </c>
      <c r="H131" s="268">
        <f t="shared" si="4"/>
        <v>4.5377871754056828E-3</v>
      </c>
      <c r="I131" s="268">
        <f t="shared" si="5"/>
        <v>3.003793298840983E-2</v>
      </c>
      <c r="J131" s="292">
        <f>HLOOKUP(D131,TTS!$D$1:$F$74,2+INT((ROW()-ROW($C$2))/3),FALSE)</f>
        <v>2382722855.2008243</v>
      </c>
      <c r="K131" s="293"/>
      <c r="L131" s="26"/>
      <c r="P131" s="163"/>
      <c r="Q131" s="164"/>
      <c r="AA131" s="320"/>
      <c r="AB131" s="321">
        <f>INDEX($AA$5:$AA$76, CEILING(ROWS($AB$5:AB131)/3,1))</f>
        <v>4.5377871754056828E-3</v>
      </c>
      <c r="AC131" s="320"/>
      <c r="AD131" s="321">
        <f>INDEX($AC$5:$AC$76, CEILING(ROWS($AD$5:AD131)/3,1))</f>
        <v>3.003793298840983E-2</v>
      </c>
      <c r="AE131" s="319"/>
      <c r="AF131" s="164"/>
    </row>
    <row r="132" spans="3:32" x14ac:dyDescent="0.25">
      <c r="C132" s="256">
        <f t="array" aca="1" ref="C132" ca="1">INDEX($C$2:$C$1000, CEILING(ROWS(C$2:$D132)/3,1))</f>
        <v>45365</v>
      </c>
      <c r="D132" s="279" t="s">
        <v>17</v>
      </c>
      <c r="E132" s="288">
        <f>HLOOKUP(D132,'GIÁ ĐÓNG CỬA'!$D$1:$F$74,2+INT((ROW()-ROW($C$2))/3),FALSE)</f>
        <v>19200</v>
      </c>
      <c r="F132" s="289">
        <v>1268.46</v>
      </c>
      <c r="G132" s="294">
        <f>HLOOKUP(D132,LSSL!$D$1:$F$74,2+INT((ROW()-ROW($C$2))/3),FALSE)</f>
        <v>-1.0309278350515464E-2</v>
      </c>
      <c r="H132" s="268">
        <f t="shared" si="4"/>
        <v>4.5377871754056828E-3</v>
      </c>
      <c r="I132" s="268">
        <f t="shared" si="5"/>
        <v>3.003793298840983E-2</v>
      </c>
      <c r="J132" s="292">
        <f>HLOOKUP(D132,TTS!$D$1:$F$74,2+INT((ROW()-ROW($C$2))/3),FALSE)</f>
        <v>0</v>
      </c>
      <c r="K132" s="293"/>
      <c r="L132" s="26"/>
      <c r="P132" s="163"/>
      <c r="Q132" s="164"/>
      <c r="AA132" s="320"/>
      <c r="AB132" s="321">
        <f>INDEX($AA$5:$AA$76, CEILING(ROWS($AB$5:AB132)/3,1))</f>
        <v>4.5377871754056828E-3</v>
      </c>
      <c r="AC132" s="320"/>
      <c r="AD132" s="321">
        <f>INDEX($AC$5:$AC$76, CEILING(ROWS($AD$5:AD132)/3,1))</f>
        <v>3.003793298840983E-2</v>
      </c>
      <c r="AE132" s="319"/>
      <c r="AF132" s="164"/>
    </row>
    <row r="133" spans="3:32" x14ac:dyDescent="0.25">
      <c r="C133" s="256">
        <f t="array" aca="1" ref="C133" ca="1">INDEX($C$2:$C$1000, CEILING(ROWS(C$2:$D133)/3,1))</f>
        <v>45365</v>
      </c>
      <c r="D133" s="279" t="s">
        <v>75</v>
      </c>
      <c r="E133" s="288">
        <f>HLOOKUP(D133,'GIÁ ĐÓNG CỬA'!$D$1:$F$74,2+INT((ROW()-ROW($C$2))/3),FALSE)</f>
        <v>9700</v>
      </c>
      <c r="F133" s="289">
        <v>1268.46</v>
      </c>
      <c r="G133" s="294">
        <f>HLOOKUP(D133,LSSL!$D$1:$F$74,2+INT((ROW()-ROW($C$2))/3),FALSE)</f>
        <v>3.1914893617021274E-2</v>
      </c>
      <c r="H133" s="268">
        <f t="shared" si="4"/>
        <v>4.5377871754056828E-3</v>
      </c>
      <c r="I133" s="268">
        <f t="shared" si="5"/>
        <v>3.003793298840983E-2</v>
      </c>
      <c r="J133" s="292">
        <f>HLOOKUP(D133,TTS!$D$1:$F$74,2+INT((ROW()-ROW($C$2))/3),FALSE)</f>
        <v>10496859954.695847</v>
      </c>
      <c r="K133" s="293"/>
      <c r="L133" s="26"/>
      <c r="P133" s="163"/>
      <c r="Q133" s="164"/>
      <c r="AA133" s="320"/>
      <c r="AB133" s="321">
        <f>INDEX($AA$5:$AA$76, CEILING(ROWS($AB$5:AB133)/3,1))</f>
        <v>4.5377871754056828E-3</v>
      </c>
      <c r="AC133" s="320"/>
      <c r="AD133" s="321">
        <f>INDEX($AC$5:$AC$76, CEILING(ROWS($AD$5:AD133)/3,1))</f>
        <v>3.003793298840983E-2</v>
      </c>
      <c r="AE133" s="319"/>
      <c r="AF133" s="164"/>
    </row>
    <row r="134" spans="3:32" x14ac:dyDescent="0.25">
      <c r="C134" s="256">
        <f t="array" aca="1" ref="C134" ca="1">INDEX($C$2:$C$1000, CEILING(ROWS(C$2:$D134)/3,1))</f>
        <v>45366</v>
      </c>
      <c r="D134" s="279" t="s">
        <v>74</v>
      </c>
      <c r="E134" s="288">
        <f>HLOOKUP(D134,'GIÁ ĐÓNG CỬA'!$D$1:$F$74,2+INT((ROW()-ROW($C$2))/3),FALSE)</f>
        <v>8160</v>
      </c>
      <c r="F134" s="289">
        <v>1247.3499999999999</v>
      </c>
      <c r="G134" s="294">
        <f>HLOOKUP(D134,LSSL!$D$1:$F$74,2+INT((ROW()-ROW($C$2))/3),FALSE)</f>
        <v>1.1152416356877323E-2</v>
      </c>
      <c r="H134" s="268">
        <f t="shared" si="4"/>
        <v>-1.6642227583053566E-2</v>
      </c>
      <c r="I134" s="268">
        <f t="shared" si="5"/>
        <v>1.0461505275280541E-2</v>
      </c>
      <c r="J134" s="292">
        <f>HLOOKUP(D134,TTS!$D$1:$F$74,2+INT((ROW()-ROW($C$2))/3),FALSE)</f>
        <v>2409295972.5450711</v>
      </c>
      <c r="K134" s="293"/>
      <c r="L134" s="26"/>
      <c r="P134" s="163"/>
      <c r="Q134" s="164"/>
      <c r="AA134" s="320"/>
      <c r="AB134" s="321">
        <f>INDEX($AA$5:$AA$76, CEILING(ROWS($AB$5:AB134)/3,1))</f>
        <v>-1.6642227583053566E-2</v>
      </c>
      <c r="AC134" s="320"/>
      <c r="AD134" s="321">
        <f>INDEX($AC$5:$AC$76, CEILING(ROWS($AD$5:AD134)/3,1))</f>
        <v>1.0461505275280541E-2</v>
      </c>
      <c r="AE134" s="319"/>
      <c r="AF134" s="164"/>
    </row>
    <row r="135" spans="3:32" x14ac:dyDescent="0.25">
      <c r="C135" s="256">
        <f t="array" aca="1" ref="C135" ca="1">INDEX($C$2:$C$1000, CEILING(ROWS(C$2:$D135)/3,1))</f>
        <v>45366</v>
      </c>
      <c r="D135" s="279" t="s">
        <v>17</v>
      </c>
      <c r="E135" s="288">
        <f>HLOOKUP(D135,'GIÁ ĐÓNG CỬA'!$D$1:$F$74,2+INT((ROW()-ROW($C$2))/3),FALSE)</f>
        <v>19400</v>
      </c>
      <c r="F135" s="289">
        <v>1247.3499999999999</v>
      </c>
      <c r="G135" s="294">
        <f>HLOOKUP(D135,LSSL!$D$1:$F$74,2+INT((ROW()-ROW($C$2))/3),FALSE)</f>
        <v>1.0416666666666666E-2</v>
      </c>
      <c r="H135" s="268">
        <f t="shared" si="4"/>
        <v>-1.6642227583053566E-2</v>
      </c>
      <c r="I135" s="268">
        <f t="shared" si="5"/>
        <v>1.0461505275280541E-2</v>
      </c>
      <c r="J135" s="292">
        <f>HLOOKUP(D135,TTS!$D$1:$F$74,2+INT((ROW()-ROW($C$2))/3),FALSE)</f>
        <v>0</v>
      </c>
      <c r="K135" s="293"/>
      <c r="L135" s="26"/>
      <c r="P135" s="163"/>
      <c r="Q135" s="164"/>
      <c r="AA135" s="320"/>
      <c r="AB135" s="321">
        <f>INDEX($AA$5:$AA$76, CEILING(ROWS($AB$5:AB135)/3,1))</f>
        <v>-1.6642227583053566E-2</v>
      </c>
      <c r="AC135" s="320"/>
      <c r="AD135" s="321">
        <f>INDEX($AC$5:$AC$76, CEILING(ROWS($AD$5:AD135)/3,1))</f>
        <v>1.0461505275280541E-2</v>
      </c>
      <c r="AE135" s="319"/>
      <c r="AF135" s="164"/>
    </row>
    <row r="136" spans="3:32" x14ac:dyDescent="0.25">
      <c r="C136" s="256">
        <f t="array" aca="1" ref="C136" ca="1">INDEX($C$2:$C$1000, CEILING(ROWS(C$2:$D136)/3,1))</f>
        <v>45366</v>
      </c>
      <c r="D136" s="279" t="s">
        <v>75</v>
      </c>
      <c r="E136" s="288">
        <f>HLOOKUP(D136,'GIÁ ĐÓNG CỬA'!$D$1:$F$74,2+INT((ROW()-ROW($C$2))/3),FALSE)</f>
        <v>9800</v>
      </c>
      <c r="F136" s="289">
        <v>1247.3499999999999</v>
      </c>
      <c r="G136" s="294">
        <f>HLOOKUP(D136,LSSL!$D$1:$F$74,2+INT((ROW()-ROW($C$2))/3),FALSE)</f>
        <v>1.0309278350515464E-2</v>
      </c>
      <c r="H136" s="268">
        <f t="shared" si="4"/>
        <v>-1.6642227583053566E-2</v>
      </c>
      <c r="I136" s="268">
        <f t="shared" si="5"/>
        <v>1.0461505275280541E-2</v>
      </c>
      <c r="J136" s="292">
        <f>HLOOKUP(D136,TTS!$D$1:$F$74,2+INT((ROW()-ROW($C$2))/3),FALSE)</f>
        <v>10605075005.775185</v>
      </c>
      <c r="K136" s="293"/>
      <c r="L136" s="26"/>
      <c r="P136" s="163"/>
      <c r="Q136" s="164"/>
      <c r="AA136" s="320"/>
      <c r="AB136" s="321">
        <f>INDEX($AA$5:$AA$76, CEILING(ROWS($AB$5:AB136)/3,1))</f>
        <v>-1.6642227583053566E-2</v>
      </c>
      <c r="AC136" s="320"/>
      <c r="AD136" s="321">
        <f>INDEX($AC$5:$AC$76, CEILING(ROWS($AD$5:AD136)/3,1))</f>
        <v>1.0461505275280541E-2</v>
      </c>
      <c r="AE136" s="319"/>
      <c r="AF136" s="164"/>
    </row>
    <row r="137" spans="3:32" x14ac:dyDescent="0.25">
      <c r="C137" s="256">
        <f t="array" aca="1" ref="C137" ca="1">INDEX($C$2:$C$1000, CEILING(ROWS(C$2:$D137)/3,1))</f>
        <v>45369</v>
      </c>
      <c r="D137" s="279" t="s">
        <v>74</v>
      </c>
      <c r="E137" s="288">
        <f>HLOOKUP(D137,'GIÁ ĐÓNG CỬA'!$D$1:$F$74,2+INT((ROW()-ROW($C$2))/3),FALSE)</f>
        <v>7940</v>
      </c>
      <c r="F137" s="289">
        <v>1262.82</v>
      </c>
      <c r="G137" s="294">
        <f>HLOOKUP(D137,LSSL!$D$1:$F$74,2+INT((ROW()-ROW($C$2))/3),FALSE)</f>
        <v>-2.6960784313725492E-2</v>
      </c>
      <c r="H137" s="268">
        <f t="shared" si="4"/>
        <v>1.2402292860865057E-2</v>
      </c>
      <c r="I137" s="268">
        <f t="shared" si="5"/>
        <v>-2.9952980801874498E-2</v>
      </c>
      <c r="J137" s="292">
        <f>HLOOKUP(D137,TTS!$D$1:$F$74,2+INT((ROW()-ROW($C$2))/3),FALSE)</f>
        <v>2344339463.4813561</v>
      </c>
      <c r="K137" s="293"/>
      <c r="L137" s="26"/>
      <c r="P137" s="163"/>
      <c r="Q137" s="164"/>
      <c r="AA137" s="320"/>
      <c r="AB137" s="321">
        <f>INDEX($AA$5:$AA$76, CEILING(ROWS($AB$5:AB137)/3,1))</f>
        <v>1.2402292860865057E-2</v>
      </c>
      <c r="AC137" s="320"/>
      <c r="AD137" s="321">
        <f>INDEX($AC$5:$AC$76, CEILING(ROWS($AD$5:AD137)/3,1))</f>
        <v>-2.9952980801874498E-2</v>
      </c>
      <c r="AE137" s="319"/>
      <c r="AF137" s="164"/>
    </row>
    <row r="138" spans="3:32" x14ac:dyDescent="0.25">
      <c r="C138" s="256">
        <f t="array" aca="1" ref="C138" ca="1">INDEX($C$2:$C$1000, CEILING(ROWS(C$2:$D138)/3,1))</f>
        <v>45369</v>
      </c>
      <c r="D138" s="279" t="s">
        <v>17</v>
      </c>
      <c r="E138" s="288">
        <f>HLOOKUP(D138,'GIÁ ĐÓNG CỬA'!$D$1:$F$74,2+INT((ROW()-ROW($C$2))/3),FALSE)</f>
        <v>19150</v>
      </c>
      <c r="F138" s="289">
        <v>1262.82</v>
      </c>
      <c r="G138" s="294">
        <f>HLOOKUP(D138,LSSL!$D$1:$F$74,2+INT((ROW()-ROW($C$2))/3),FALSE)</f>
        <v>-1.2886597938144329E-2</v>
      </c>
      <c r="H138" s="268">
        <f t="shared" si="4"/>
        <v>1.2402292860865057E-2</v>
      </c>
      <c r="I138" s="268">
        <f t="shared" si="5"/>
        <v>-2.9952980801874498E-2</v>
      </c>
      <c r="J138" s="292">
        <f>HLOOKUP(D138,TTS!$D$1:$F$74,2+INT((ROW()-ROW($C$2))/3),FALSE)</f>
        <v>0</v>
      </c>
      <c r="K138" s="293"/>
      <c r="L138" s="26"/>
      <c r="P138" s="163"/>
      <c r="Q138" s="164"/>
      <c r="AA138" s="320"/>
      <c r="AB138" s="321">
        <f>INDEX($AA$5:$AA$76, CEILING(ROWS($AB$5:AB138)/3,1))</f>
        <v>1.2402292860865057E-2</v>
      </c>
      <c r="AC138" s="320"/>
      <c r="AD138" s="321">
        <f>INDEX($AC$5:$AC$76, CEILING(ROWS($AD$5:AD138)/3,1))</f>
        <v>-2.9952980801874498E-2</v>
      </c>
      <c r="AE138" s="319"/>
      <c r="AF138" s="164"/>
    </row>
    <row r="139" spans="3:32" x14ac:dyDescent="0.25">
      <c r="C139" s="256">
        <f t="array" aca="1" ref="C139" ca="1">INDEX($C$2:$C$1000, CEILING(ROWS(C$2:$D139)/3,1))</f>
        <v>45369</v>
      </c>
      <c r="D139" s="279" t="s">
        <v>75</v>
      </c>
      <c r="E139" s="288">
        <f>HLOOKUP(D139,'GIÁ ĐÓNG CỬA'!$D$1:$F$74,2+INT((ROW()-ROW($C$2))/3),FALSE)</f>
        <v>9500</v>
      </c>
      <c r="F139" s="289">
        <v>1262.82</v>
      </c>
      <c r="G139" s="294">
        <f>HLOOKUP(D139,LSSL!$D$1:$F$74,2+INT((ROW()-ROW($C$2))/3),FALSE)</f>
        <v>-3.0612244897959183E-2</v>
      </c>
      <c r="H139" s="268">
        <f t="shared" si="4"/>
        <v>1.2402292860865057E-2</v>
      </c>
      <c r="I139" s="268">
        <f t="shared" si="5"/>
        <v>-2.9952980801874498E-2</v>
      </c>
      <c r="J139" s="292">
        <f>HLOOKUP(D139,TTS!$D$1:$F$74,2+INT((ROW()-ROW($C$2))/3),FALSE)</f>
        <v>10280429852.53717</v>
      </c>
      <c r="K139" s="293"/>
      <c r="L139" s="26"/>
      <c r="P139" s="163"/>
      <c r="Q139" s="164"/>
      <c r="AA139" s="320"/>
      <c r="AB139" s="321">
        <f>INDEX($AA$5:$AA$76, CEILING(ROWS($AB$5:AB139)/3,1))</f>
        <v>1.2402292860865057E-2</v>
      </c>
      <c r="AC139" s="320"/>
      <c r="AD139" s="321">
        <f>INDEX($AC$5:$AC$76, CEILING(ROWS($AD$5:AD139)/3,1))</f>
        <v>-2.9952980801874498E-2</v>
      </c>
      <c r="AE139" s="319"/>
      <c r="AF139" s="164"/>
    </row>
    <row r="140" spans="3:32" x14ac:dyDescent="0.25">
      <c r="C140" s="256">
        <f t="array" aca="1" ref="C140" ca="1">INDEX($C$2:$C$1000, CEILING(ROWS(C$2:$D140)/3,1))</f>
        <v>45370</v>
      </c>
      <c r="D140" s="279" t="s">
        <v>74</v>
      </c>
      <c r="E140" s="288">
        <f>HLOOKUP(D140,'GIÁ ĐÓNG CỬA'!$D$1:$F$74,2+INT((ROW()-ROW($C$2))/3),FALSE)</f>
        <v>7820</v>
      </c>
      <c r="F140" s="289">
        <v>1235.49</v>
      </c>
      <c r="G140" s="294">
        <f>HLOOKUP(D140,LSSL!$D$1:$F$74,2+INT((ROW()-ROW($C$2))/3),FALSE)</f>
        <v>-1.5113350125944584E-2</v>
      </c>
      <c r="H140" s="268">
        <f t="shared" si="4"/>
        <v>-2.1642039245498113E-2</v>
      </c>
      <c r="I140" s="268">
        <f t="shared" si="5"/>
        <v>-2.7286859271091241E-3</v>
      </c>
      <c r="J140" s="292">
        <f>HLOOKUP(D140,TTS!$D$1:$F$74,2+INT((ROW()-ROW($C$2))/3),FALSE)</f>
        <v>2308908640.3556933</v>
      </c>
      <c r="K140" s="293"/>
      <c r="L140" s="26"/>
      <c r="P140" s="163"/>
      <c r="Q140" s="164"/>
      <c r="AA140" s="320"/>
      <c r="AB140" s="321">
        <f>INDEX($AA$5:$AA$76, CEILING(ROWS($AB$5:AB140)/3,1))</f>
        <v>-2.1642039245498113E-2</v>
      </c>
      <c r="AC140" s="320"/>
      <c r="AD140" s="321">
        <f>INDEX($AC$5:$AC$76, CEILING(ROWS($AD$5:AD140)/3,1))</f>
        <v>-2.7286859271091241E-3</v>
      </c>
      <c r="AE140" s="319"/>
      <c r="AF140" s="164"/>
    </row>
    <row r="141" spans="3:32" x14ac:dyDescent="0.25">
      <c r="C141" s="256">
        <f t="array" aca="1" ref="C141" ca="1">INDEX($C$2:$C$1000, CEILING(ROWS(C$2:$D141)/3,1))</f>
        <v>45370</v>
      </c>
      <c r="D141" s="279" t="s">
        <v>17</v>
      </c>
      <c r="E141" s="288">
        <f>HLOOKUP(D141,'GIÁ ĐÓNG CỬA'!$D$1:$F$74,2+INT((ROW()-ROW($C$2))/3),FALSE)</f>
        <v>18900</v>
      </c>
      <c r="F141" s="289">
        <v>1235.49</v>
      </c>
      <c r="G141" s="294">
        <f>HLOOKUP(D141,LSSL!$D$1:$F$74,2+INT((ROW()-ROW($C$2))/3),FALSE)</f>
        <v>-1.3054830287206266E-2</v>
      </c>
      <c r="H141" s="268">
        <f t="shared" si="4"/>
        <v>-2.1642039245498113E-2</v>
      </c>
      <c r="I141" s="268">
        <f t="shared" si="5"/>
        <v>-2.7286859271091241E-3</v>
      </c>
      <c r="J141" s="292">
        <f>HLOOKUP(D141,TTS!$D$1:$F$74,2+INT((ROW()-ROW($C$2))/3),FALSE)</f>
        <v>0</v>
      </c>
      <c r="K141" s="293"/>
      <c r="L141" s="26"/>
      <c r="P141" s="163"/>
      <c r="Q141" s="164"/>
      <c r="AA141" s="320"/>
      <c r="AB141" s="321">
        <f>INDEX($AA$5:$AA$76, CEILING(ROWS($AB$5:AB141)/3,1))</f>
        <v>-2.1642039245498113E-2</v>
      </c>
      <c r="AC141" s="320"/>
      <c r="AD141" s="321">
        <f>INDEX($AC$5:$AC$76, CEILING(ROWS($AD$5:AD141)/3,1))</f>
        <v>-2.7286859271091241E-3</v>
      </c>
      <c r="AE141" s="319"/>
      <c r="AF141" s="164"/>
    </row>
    <row r="142" spans="3:32" x14ac:dyDescent="0.25">
      <c r="C142" s="256">
        <f t="array" aca="1" ref="C142" ca="1">INDEX($C$2:$C$1000, CEILING(ROWS(C$2:$D142)/3,1))</f>
        <v>45370</v>
      </c>
      <c r="D142" s="279" t="s">
        <v>75</v>
      </c>
      <c r="E142" s="288">
        <f>HLOOKUP(D142,'GIÁ ĐÓNG CỬA'!$D$1:$F$74,2+INT((ROW()-ROW($C$2))/3),FALSE)</f>
        <v>9500</v>
      </c>
      <c r="F142" s="289">
        <v>1235.49</v>
      </c>
      <c r="G142" s="294">
        <f>HLOOKUP(D142,LSSL!$D$1:$F$74,2+INT((ROW()-ROW($C$2))/3),FALSE)</f>
        <v>0</v>
      </c>
      <c r="H142" s="268">
        <f t="shared" si="4"/>
        <v>-2.1642039245498113E-2</v>
      </c>
      <c r="I142" s="268">
        <f t="shared" si="5"/>
        <v>-2.7286859271091241E-3</v>
      </c>
      <c r="J142" s="292">
        <f>HLOOKUP(D142,TTS!$D$1:$F$74,2+INT((ROW()-ROW($C$2))/3),FALSE)</f>
        <v>10280429852.53717</v>
      </c>
      <c r="K142" s="293"/>
      <c r="L142" s="26"/>
      <c r="P142" s="163"/>
      <c r="Q142" s="164"/>
      <c r="AA142" s="320"/>
      <c r="AB142" s="321">
        <f>INDEX($AA$5:$AA$76, CEILING(ROWS($AB$5:AB142)/3,1))</f>
        <v>-2.1642039245498113E-2</v>
      </c>
      <c r="AC142" s="320"/>
      <c r="AD142" s="321">
        <f>INDEX($AC$5:$AC$76, CEILING(ROWS($AD$5:AD142)/3,1))</f>
        <v>-2.7286859271091241E-3</v>
      </c>
      <c r="AE142" s="319"/>
      <c r="AF142" s="164"/>
    </row>
    <row r="143" spans="3:32" x14ac:dyDescent="0.25">
      <c r="C143" s="256">
        <f t="array" aca="1" ref="C143" ca="1">INDEX($C$2:$C$1000, CEILING(ROWS(C$2:$D143)/3,1))</f>
        <v>45371</v>
      </c>
      <c r="D143" s="279" t="s">
        <v>74</v>
      </c>
      <c r="E143" s="288">
        <f>HLOOKUP(D143,'GIÁ ĐÓNG CỬA'!$D$1:$F$74,2+INT((ROW()-ROW($C$2))/3),FALSE)</f>
        <v>8010</v>
      </c>
      <c r="F143" s="289">
        <v>1245</v>
      </c>
      <c r="G143" s="294">
        <f>HLOOKUP(D143,LSSL!$D$1:$F$74,2+INT((ROW()-ROW($C$2))/3),FALSE)</f>
        <v>2.4296675191815855E-2</v>
      </c>
      <c r="H143" s="268">
        <f t="shared" si="4"/>
        <v>7.697350848651135E-3</v>
      </c>
      <c r="I143" s="268">
        <f t="shared" si="5"/>
        <v>1.3012527357344539E-2</v>
      </c>
      <c r="J143" s="292">
        <f>HLOOKUP(D143,TTS!$D$1:$F$74,2+INT((ROW()-ROW($C$2))/3),FALSE)</f>
        <v>2365007443.6379929</v>
      </c>
      <c r="K143" s="293"/>
      <c r="L143" s="26"/>
      <c r="P143" s="163"/>
      <c r="Q143" s="164"/>
      <c r="AA143" s="320"/>
      <c r="AB143" s="321">
        <f>INDEX($AA$5:$AA$76, CEILING(ROWS($AB$5:AB143)/3,1))</f>
        <v>7.697350848651135E-3</v>
      </c>
      <c r="AC143" s="320"/>
      <c r="AD143" s="321">
        <f>INDEX($AC$5:$AC$76, CEILING(ROWS($AD$5:AD143)/3,1))</f>
        <v>1.3012527357344539E-2</v>
      </c>
      <c r="AE143" s="319"/>
      <c r="AF143" s="164"/>
    </row>
    <row r="144" spans="3:32" x14ac:dyDescent="0.25">
      <c r="C144" s="256">
        <f t="array" aca="1" ref="C144" ca="1">INDEX($C$2:$C$1000, CEILING(ROWS(C$2:$D144)/3,1))</f>
        <v>45371</v>
      </c>
      <c r="D144" s="279" t="s">
        <v>17</v>
      </c>
      <c r="E144" s="288">
        <f>HLOOKUP(D144,'GIÁ ĐÓNG CỬA'!$D$1:$F$74,2+INT((ROW()-ROW($C$2))/3),FALSE)</f>
        <v>18950</v>
      </c>
      <c r="F144" s="289">
        <v>1245</v>
      </c>
      <c r="G144" s="294">
        <f>HLOOKUP(D144,LSSL!$D$1:$F$74,2+INT((ROW()-ROW($C$2))/3),FALSE)</f>
        <v>2.6455026455026454E-3</v>
      </c>
      <c r="H144" s="268">
        <f t="shared" si="4"/>
        <v>7.697350848651135E-3</v>
      </c>
      <c r="I144" s="268">
        <f t="shared" si="5"/>
        <v>1.3012527357344539E-2</v>
      </c>
      <c r="J144" s="292">
        <f>HLOOKUP(D144,TTS!$D$1:$F$74,2+INT((ROW()-ROW($C$2))/3),FALSE)</f>
        <v>0</v>
      </c>
      <c r="K144" s="293"/>
      <c r="L144" s="26"/>
      <c r="P144" s="163"/>
      <c r="Q144" s="164"/>
      <c r="AA144" s="320"/>
      <c r="AB144" s="321">
        <f>INDEX($AA$5:$AA$76, CEILING(ROWS($AB$5:AB144)/3,1))</f>
        <v>7.697350848651135E-3</v>
      </c>
      <c r="AC144" s="320"/>
      <c r="AD144" s="321">
        <f>INDEX($AC$5:$AC$76, CEILING(ROWS($AD$5:AD144)/3,1))</f>
        <v>1.3012527357344539E-2</v>
      </c>
      <c r="AE144" s="319"/>
      <c r="AF144" s="164"/>
    </row>
    <row r="145" spans="3:32" x14ac:dyDescent="0.25">
      <c r="C145" s="256">
        <f t="array" aca="1" ref="C145" ca="1">INDEX($C$2:$C$1000, CEILING(ROWS(C$2:$D145)/3,1))</f>
        <v>45371</v>
      </c>
      <c r="D145" s="279" t="s">
        <v>75</v>
      </c>
      <c r="E145" s="288">
        <f>HLOOKUP(D145,'GIÁ ĐÓNG CỬA'!$D$1:$F$74,2+INT((ROW()-ROW($C$2))/3),FALSE)</f>
        <v>9600</v>
      </c>
      <c r="F145" s="289">
        <v>1245</v>
      </c>
      <c r="G145" s="294">
        <f>HLOOKUP(D145,LSSL!$D$1:$F$74,2+INT((ROW()-ROW($C$2))/3),FALSE)</f>
        <v>1.0526315789473684E-2</v>
      </c>
      <c r="H145" s="268">
        <f t="shared" si="4"/>
        <v>7.697350848651135E-3</v>
      </c>
      <c r="I145" s="268">
        <f t="shared" si="5"/>
        <v>1.3012527357344539E-2</v>
      </c>
      <c r="J145" s="292">
        <f>HLOOKUP(D145,TTS!$D$1:$F$74,2+INT((ROW()-ROW($C$2))/3),FALSE)</f>
        <v>10388644903.616508</v>
      </c>
      <c r="K145" s="293"/>
      <c r="L145" s="26"/>
      <c r="P145" s="163"/>
      <c r="Q145" s="164"/>
      <c r="AA145" s="320"/>
      <c r="AB145" s="321">
        <f>INDEX($AA$5:$AA$76, CEILING(ROWS($AB$5:AB145)/3,1))</f>
        <v>7.697350848651135E-3</v>
      </c>
      <c r="AC145" s="320"/>
      <c r="AD145" s="321">
        <f>INDEX($AC$5:$AC$76, CEILING(ROWS($AD$5:AD145)/3,1))</f>
        <v>1.3012527357344539E-2</v>
      </c>
      <c r="AE145" s="319"/>
      <c r="AF145" s="164"/>
    </row>
    <row r="146" spans="3:32" x14ac:dyDescent="0.25">
      <c r="C146" s="256">
        <f t="array" aca="1" ref="C146" ca="1">INDEX($C$2:$C$1000, CEILING(ROWS(C$2:$D146)/3,1))</f>
        <v>45372</v>
      </c>
      <c r="D146" s="279" t="s">
        <v>74</v>
      </c>
      <c r="E146" s="288">
        <f>HLOOKUP(D146,'GIÁ ĐÓNG CỬA'!$D$1:$F$74,2+INT((ROW()-ROW($C$2))/3),FALSE)</f>
        <v>8110</v>
      </c>
      <c r="F146" s="289">
        <v>1270.51</v>
      </c>
      <c r="G146" s="294">
        <f>HLOOKUP(D146,LSSL!$D$1:$F$74,2+INT((ROW()-ROW($C$2))/3),FALSE)</f>
        <v>1.2484394506866416E-2</v>
      </c>
      <c r="H146" s="268">
        <f t="shared" si="4"/>
        <v>2.0489959839357422E-2</v>
      </c>
      <c r="I146" s="268">
        <f t="shared" si="5"/>
        <v>1.0789990900646994E-2</v>
      </c>
      <c r="J146" s="292">
        <f>HLOOKUP(D146,TTS!$D$1:$F$74,2+INT((ROW()-ROW($C$2))/3),FALSE)</f>
        <v>2394533129.576045</v>
      </c>
      <c r="K146" s="293"/>
      <c r="L146" s="26"/>
      <c r="P146" s="163"/>
      <c r="Q146" s="164"/>
      <c r="AA146" s="320"/>
      <c r="AB146" s="321">
        <f>INDEX($AA$5:$AA$76, CEILING(ROWS($AB$5:AB146)/3,1))</f>
        <v>2.0489959839357422E-2</v>
      </c>
      <c r="AC146" s="320"/>
      <c r="AD146" s="321">
        <f>INDEX($AC$5:$AC$76, CEILING(ROWS($AD$5:AD146)/3,1))</f>
        <v>1.0789990900646994E-2</v>
      </c>
      <c r="AE146" s="319"/>
      <c r="AF146" s="164"/>
    </row>
    <row r="147" spans="3:32" x14ac:dyDescent="0.25">
      <c r="C147" s="256">
        <f t="array" aca="1" ref="C147" ca="1">INDEX($C$2:$C$1000, CEILING(ROWS(C$2:$D147)/3,1))</f>
        <v>45372</v>
      </c>
      <c r="D147" s="279" t="s">
        <v>17</v>
      </c>
      <c r="E147" s="288">
        <f>HLOOKUP(D147,'GIÁ ĐÓNG CỬA'!$D$1:$F$74,2+INT((ROW()-ROW($C$2))/3),FALSE)</f>
        <v>19200</v>
      </c>
      <c r="F147" s="289">
        <v>1270.51</v>
      </c>
      <c r="G147" s="294">
        <f>HLOOKUP(D147,LSSL!$D$1:$F$74,2+INT((ROW()-ROW($C$2))/3),FALSE)</f>
        <v>1.3192612137203167E-2</v>
      </c>
      <c r="H147" s="268">
        <f t="shared" si="4"/>
        <v>2.0489959839357422E-2</v>
      </c>
      <c r="I147" s="268">
        <f t="shared" si="5"/>
        <v>1.0789990900646994E-2</v>
      </c>
      <c r="J147" s="292">
        <f>HLOOKUP(D147,TTS!$D$1:$F$74,2+INT((ROW()-ROW($C$2))/3),FALSE)</f>
        <v>0</v>
      </c>
      <c r="K147" s="293"/>
      <c r="L147" s="26"/>
      <c r="P147" s="163"/>
      <c r="Q147" s="164"/>
      <c r="AA147" s="320"/>
      <c r="AB147" s="321">
        <f>INDEX($AA$5:$AA$76, CEILING(ROWS($AB$5:AB147)/3,1))</f>
        <v>2.0489959839357422E-2</v>
      </c>
      <c r="AC147" s="320"/>
      <c r="AD147" s="321">
        <f>INDEX($AC$5:$AC$76, CEILING(ROWS($AD$5:AD147)/3,1))</f>
        <v>1.0789990900646994E-2</v>
      </c>
      <c r="AE147" s="319"/>
      <c r="AF147" s="164"/>
    </row>
    <row r="148" spans="3:32" x14ac:dyDescent="0.25">
      <c r="C148" s="256">
        <f t="array" aca="1" ref="C148" ca="1">INDEX($C$2:$C$1000, CEILING(ROWS(C$2:$D148)/3,1))</f>
        <v>45372</v>
      </c>
      <c r="D148" s="279" t="s">
        <v>75</v>
      </c>
      <c r="E148" s="288">
        <f>HLOOKUP(D148,'GIÁ ĐÓNG CỬA'!$D$1:$F$74,2+INT((ROW()-ROW($C$2))/3),FALSE)</f>
        <v>9700</v>
      </c>
      <c r="F148" s="289">
        <v>1270.51</v>
      </c>
      <c r="G148" s="294">
        <f>HLOOKUP(D148,LSSL!$D$1:$F$74,2+INT((ROW()-ROW($C$2))/3),FALSE)</f>
        <v>1.0416666666666666E-2</v>
      </c>
      <c r="H148" s="268">
        <f t="shared" si="4"/>
        <v>2.0489959839357422E-2</v>
      </c>
      <c r="I148" s="268">
        <f t="shared" si="5"/>
        <v>1.0789990900646994E-2</v>
      </c>
      <c r="J148" s="292">
        <f>HLOOKUP(D148,TTS!$D$1:$F$74,2+INT((ROW()-ROW($C$2))/3),FALSE)</f>
        <v>10496859954.695847</v>
      </c>
      <c r="K148" s="293"/>
      <c r="L148" s="26"/>
      <c r="P148" s="163"/>
      <c r="Q148" s="164"/>
      <c r="AA148" s="320"/>
      <c r="AB148" s="321">
        <f>INDEX($AA$5:$AA$76, CEILING(ROWS($AB$5:AB148)/3,1))</f>
        <v>2.0489959839357422E-2</v>
      </c>
      <c r="AC148" s="320"/>
      <c r="AD148" s="321">
        <f>INDEX($AC$5:$AC$76, CEILING(ROWS($AD$5:AD148)/3,1))</f>
        <v>1.0789990900646994E-2</v>
      </c>
      <c r="AE148" s="319"/>
      <c r="AF148" s="164"/>
    </row>
    <row r="149" spans="3:32" x14ac:dyDescent="0.25">
      <c r="C149" s="256">
        <f t="array" aca="1" ref="C149" ca="1">INDEX($C$2:$C$1000, CEILING(ROWS(C$2:$D149)/3,1))</f>
        <v>45373</v>
      </c>
      <c r="D149" s="279" t="s">
        <v>74</v>
      </c>
      <c r="E149" s="288">
        <f>HLOOKUP(D149,'GIÁ ĐÓNG CỬA'!$D$1:$F$74,2+INT((ROW()-ROW($C$2))/3),FALSE)</f>
        <v>8320</v>
      </c>
      <c r="F149" s="289">
        <v>1264.26</v>
      </c>
      <c r="G149" s="294">
        <f>HLOOKUP(D149,LSSL!$D$1:$F$74,2+INT((ROW()-ROW($C$2))/3),FALSE)</f>
        <v>2.5893958076448828E-2</v>
      </c>
      <c r="H149" s="268">
        <f t="shared" si="4"/>
        <v>-4.9192843818624014E-3</v>
      </c>
      <c r="I149" s="268">
        <f t="shared" si="5"/>
        <v>4.6751036938571244E-3</v>
      </c>
      <c r="J149" s="292">
        <f>HLOOKUP(D149,TTS!$D$1:$F$74,2+INT((ROW()-ROW($C$2))/3),FALSE)</f>
        <v>2456537070.0459552</v>
      </c>
      <c r="K149" s="293"/>
      <c r="L149" s="26"/>
      <c r="P149" s="163"/>
      <c r="Q149" s="164"/>
      <c r="AA149" s="320"/>
      <c r="AB149" s="321">
        <f>INDEX($AA$5:$AA$76, CEILING(ROWS($AB$5:AB149)/3,1))</f>
        <v>-4.9192843818624014E-3</v>
      </c>
      <c r="AC149" s="320"/>
      <c r="AD149" s="321">
        <f>INDEX($AC$5:$AC$76, CEILING(ROWS($AD$5:AD149)/3,1))</f>
        <v>4.6751036938571244E-3</v>
      </c>
      <c r="AE149" s="319"/>
      <c r="AF149" s="164"/>
    </row>
    <row r="150" spans="3:32" x14ac:dyDescent="0.25">
      <c r="C150" s="256">
        <f t="array" aca="1" ref="C150" ca="1">INDEX($C$2:$C$1000, CEILING(ROWS(C$2:$D150)/3,1))</f>
        <v>45373</v>
      </c>
      <c r="D150" s="279" t="s">
        <v>17</v>
      </c>
      <c r="E150" s="288">
        <f>HLOOKUP(D150,'GIÁ ĐÓNG CỬA'!$D$1:$F$74,2+INT((ROW()-ROW($C$2))/3),FALSE)</f>
        <v>19300</v>
      </c>
      <c r="F150" s="289">
        <v>1264.26</v>
      </c>
      <c r="G150" s="294">
        <f>HLOOKUP(D150,LSSL!$D$1:$F$74,2+INT((ROW()-ROW($C$2))/3),FALSE)</f>
        <v>5.208333333333333E-3</v>
      </c>
      <c r="H150" s="268">
        <f t="shared" si="4"/>
        <v>-4.9192843818624014E-3</v>
      </c>
      <c r="I150" s="268">
        <f t="shared" si="5"/>
        <v>4.6751036938571244E-3</v>
      </c>
      <c r="J150" s="292">
        <f>HLOOKUP(D150,TTS!$D$1:$F$74,2+INT((ROW()-ROW($C$2))/3),FALSE)</f>
        <v>0</v>
      </c>
      <c r="K150" s="293"/>
      <c r="L150" s="26"/>
      <c r="P150" s="163"/>
      <c r="Q150" s="164"/>
      <c r="AA150" s="320"/>
      <c r="AB150" s="321">
        <f>INDEX($AA$5:$AA$76, CEILING(ROWS($AB$5:AB150)/3,1))</f>
        <v>-4.9192843818624014E-3</v>
      </c>
      <c r="AC150" s="320"/>
      <c r="AD150" s="321">
        <f>INDEX($AC$5:$AC$76, CEILING(ROWS($AD$5:AD150)/3,1))</f>
        <v>4.6751036938571244E-3</v>
      </c>
      <c r="AE150" s="319"/>
      <c r="AF150" s="164"/>
    </row>
    <row r="151" spans="3:32" x14ac:dyDescent="0.25">
      <c r="C151" s="256">
        <f t="array" aca="1" ref="C151" ca="1">INDEX($C$2:$C$1000, CEILING(ROWS(C$2:$D151)/3,1))</f>
        <v>45373</v>
      </c>
      <c r="D151" s="279" t="s">
        <v>75</v>
      </c>
      <c r="E151" s="288">
        <f>HLOOKUP(D151,'GIÁ ĐÓNG CỬA'!$D$1:$F$74,2+INT((ROW()-ROW($C$2))/3),FALSE)</f>
        <v>9700</v>
      </c>
      <c r="F151" s="289">
        <v>1264.26</v>
      </c>
      <c r="G151" s="294">
        <f>HLOOKUP(D151,LSSL!$D$1:$F$74,2+INT((ROW()-ROW($C$2))/3),FALSE)</f>
        <v>0</v>
      </c>
      <c r="H151" s="268">
        <f t="shared" si="4"/>
        <v>-4.9192843818624014E-3</v>
      </c>
      <c r="I151" s="268">
        <f t="shared" si="5"/>
        <v>4.6751036938571244E-3</v>
      </c>
      <c r="J151" s="292">
        <f>HLOOKUP(D151,TTS!$D$1:$F$74,2+INT((ROW()-ROW($C$2))/3),FALSE)</f>
        <v>10496859954.695847</v>
      </c>
      <c r="K151" s="293"/>
      <c r="L151" s="26"/>
      <c r="P151" s="163"/>
      <c r="Q151" s="164"/>
      <c r="AA151" s="320"/>
      <c r="AB151" s="321">
        <f>INDEX($AA$5:$AA$76, CEILING(ROWS($AB$5:AB151)/3,1))</f>
        <v>-4.9192843818624014E-3</v>
      </c>
      <c r="AC151" s="320"/>
      <c r="AD151" s="321">
        <f>INDEX($AC$5:$AC$76, CEILING(ROWS($AD$5:AD151)/3,1))</f>
        <v>4.6751036938571244E-3</v>
      </c>
      <c r="AE151" s="319"/>
      <c r="AF151" s="164"/>
    </row>
    <row r="152" spans="3:32" x14ac:dyDescent="0.25">
      <c r="C152" s="256">
        <f t="array" aca="1" ref="C152" ca="1">INDEX($C$2:$C$1000, CEILING(ROWS(C$2:$D152)/3,1))</f>
        <v>45376</v>
      </c>
      <c r="D152" s="279" t="s">
        <v>74</v>
      </c>
      <c r="E152" s="288">
        <f>HLOOKUP(D152,'GIÁ ĐÓNG CỬA'!$D$1:$F$74,2+INT((ROW()-ROW($C$2))/3),FALSE)</f>
        <v>8900</v>
      </c>
      <c r="F152" s="289">
        <v>1263.78</v>
      </c>
      <c r="G152" s="294">
        <f>HLOOKUP(D152,LSSL!$D$1:$F$74,2+INT((ROW()-ROW($C$2))/3),FALSE)</f>
        <v>6.9711538461538464E-2</v>
      </c>
      <c r="H152" s="268">
        <f t="shared" si="4"/>
        <v>-3.7966873902521488E-4</v>
      </c>
      <c r="I152" s="268">
        <f t="shared" si="5"/>
        <v>4.1383242585177078E-3</v>
      </c>
      <c r="J152" s="292">
        <f>HLOOKUP(D152,TTS!$D$1:$F$74,2+INT((ROW()-ROW($C$2))/3),FALSE)</f>
        <v>2627786048.4866586</v>
      </c>
      <c r="K152" s="293"/>
      <c r="L152" s="26"/>
      <c r="P152" s="163"/>
      <c r="Q152" s="164"/>
      <c r="AA152" s="320"/>
      <c r="AB152" s="321">
        <f>INDEX($AA$5:$AA$76, CEILING(ROWS($AB$5:AB152)/3,1))</f>
        <v>-3.7966873902521488E-4</v>
      </c>
      <c r="AC152" s="320"/>
      <c r="AD152" s="321">
        <f>INDEX($AC$5:$AC$76, CEILING(ROWS($AD$5:AD152)/3,1))</f>
        <v>4.1383242585177078E-3</v>
      </c>
      <c r="AE152" s="319"/>
      <c r="AF152" s="164"/>
    </row>
    <row r="153" spans="3:32" x14ac:dyDescent="0.25">
      <c r="C153" s="256">
        <f t="array" aca="1" ref="C153" ca="1">INDEX($C$2:$C$1000, CEILING(ROWS(C$2:$D153)/3,1))</f>
        <v>45376</v>
      </c>
      <c r="D153" s="279" t="s">
        <v>17</v>
      </c>
      <c r="E153" s="288">
        <f>HLOOKUP(D153,'GIÁ ĐÓNG CỬA'!$D$1:$F$74,2+INT((ROW()-ROW($C$2))/3),FALSE)</f>
        <v>19100</v>
      </c>
      <c r="F153" s="289">
        <v>1263.78</v>
      </c>
      <c r="G153" s="294">
        <f>HLOOKUP(D153,LSSL!$D$1:$F$74,2+INT((ROW()-ROW($C$2))/3),FALSE)</f>
        <v>-1.0362694300518135E-2</v>
      </c>
      <c r="H153" s="268">
        <f t="shared" si="4"/>
        <v>-3.7966873902521488E-4</v>
      </c>
      <c r="I153" s="268">
        <f t="shared" si="5"/>
        <v>4.1383242585177078E-3</v>
      </c>
      <c r="J153" s="292">
        <f>HLOOKUP(D153,TTS!$D$1:$F$74,2+INT((ROW()-ROW($C$2))/3),FALSE)</f>
        <v>0</v>
      </c>
      <c r="K153" s="293"/>
      <c r="L153" s="26"/>
      <c r="P153" s="163"/>
      <c r="Q153" s="164"/>
      <c r="AA153" s="320"/>
      <c r="AB153" s="321">
        <f>INDEX($AA$5:$AA$76, CEILING(ROWS($AB$5:AB153)/3,1))</f>
        <v>-3.7966873902521488E-4</v>
      </c>
      <c r="AC153" s="320"/>
      <c r="AD153" s="321">
        <f>INDEX($AC$5:$AC$76, CEILING(ROWS($AD$5:AD153)/3,1))</f>
        <v>4.1383242585177078E-3</v>
      </c>
      <c r="AE153" s="319"/>
      <c r="AF153" s="164"/>
    </row>
    <row r="154" spans="3:32" x14ac:dyDescent="0.25">
      <c r="C154" s="256">
        <f t="array" aca="1" ref="C154" ca="1">INDEX($C$2:$C$1000, CEILING(ROWS(C$2:$D154)/3,1))</f>
        <v>45376</v>
      </c>
      <c r="D154" s="279" t="s">
        <v>75</v>
      </c>
      <c r="E154" s="288">
        <f>HLOOKUP(D154,'GIÁ ĐÓNG CỬA'!$D$1:$F$74,2+INT((ROW()-ROW($C$2))/3),FALSE)</f>
        <v>9600</v>
      </c>
      <c r="F154" s="289">
        <v>1263.78</v>
      </c>
      <c r="G154" s="294">
        <f>HLOOKUP(D154,LSSL!$D$1:$F$74,2+INT((ROW()-ROW($C$2))/3),FALSE)</f>
        <v>-1.0309278350515464E-2</v>
      </c>
      <c r="H154" s="268">
        <f t="shared" si="4"/>
        <v>-3.7966873902521488E-4</v>
      </c>
      <c r="I154" s="268">
        <f t="shared" si="5"/>
        <v>4.1383242585177078E-3</v>
      </c>
      <c r="J154" s="292">
        <f>HLOOKUP(D154,TTS!$D$1:$F$74,2+INT((ROW()-ROW($C$2))/3),FALSE)</f>
        <v>10388644903.616508</v>
      </c>
      <c r="K154" s="293"/>
      <c r="L154" s="26"/>
      <c r="P154" s="163"/>
      <c r="Q154" s="164"/>
      <c r="AA154" s="320"/>
      <c r="AB154" s="321">
        <f>INDEX($AA$5:$AA$76, CEILING(ROWS($AB$5:AB154)/3,1))</f>
        <v>-3.7966873902521488E-4</v>
      </c>
      <c r="AC154" s="320"/>
      <c r="AD154" s="321">
        <f>INDEX($AC$5:$AC$76, CEILING(ROWS($AD$5:AD154)/3,1))</f>
        <v>4.1383242585177078E-3</v>
      </c>
      <c r="AE154" s="319"/>
      <c r="AF154" s="164"/>
    </row>
    <row r="155" spans="3:32" x14ac:dyDescent="0.25">
      <c r="C155" s="256">
        <f t="array" aca="1" ref="C155" ca="1">INDEX($C$2:$C$1000, CEILING(ROWS(C$2:$D155)/3,1))</f>
        <v>45377</v>
      </c>
      <c r="D155" s="279" t="s">
        <v>74</v>
      </c>
      <c r="E155" s="288">
        <f>HLOOKUP(D155,'GIÁ ĐÓNG CỬA'!$D$1:$F$74,2+INT((ROW()-ROW($C$2))/3),FALSE)</f>
        <v>8900</v>
      </c>
      <c r="F155" s="289">
        <v>1243.56</v>
      </c>
      <c r="G155" s="294">
        <f>HLOOKUP(D155,LSSL!$D$1:$F$74,2+INT((ROW()-ROW($C$2))/3),FALSE)</f>
        <v>0</v>
      </c>
      <c r="H155" s="268">
        <f t="shared" si="4"/>
        <v>-1.5999620187057896E-2</v>
      </c>
      <c r="I155" s="268">
        <f t="shared" si="5"/>
        <v>8.5359577898223536E-3</v>
      </c>
      <c r="J155" s="292">
        <f>HLOOKUP(D155,TTS!$D$1:$F$74,2+INT((ROW()-ROW($C$2))/3),FALSE)</f>
        <v>2627786048.4866586</v>
      </c>
      <c r="K155" s="293"/>
      <c r="L155" s="26"/>
      <c r="P155" s="163"/>
      <c r="Q155" s="164"/>
      <c r="AA155" s="320"/>
      <c r="AB155" s="321">
        <f>INDEX($AA$5:$AA$76, CEILING(ROWS($AB$5:AB155)/3,1))</f>
        <v>-1.5999620187057896E-2</v>
      </c>
      <c r="AC155" s="320"/>
      <c r="AD155" s="321">
        <f>INDEX($AC$5:$AC$76, CEILING(ROWS($AD$5:AD155)/3,1))</f>
        <v>8.5359577898223536E-3</v>
      </c>
      <c r="AE155" s="319"/>
      <c r="AF155" s="164"/>
    </row>
    <row r="156" spans="3:32" x14ac:dyDescent="0.25">
      <c r="C156" s="256">
        <f t="array" aca="1" ref="C156" ca="1">INDEX($C$2:$C$1000, CEILING(ROWS(C$2:$D156)/3,1))</f>
        <v>45377</v>
      </c>
      <c r="D156" s="279" t="s">
        <v>17</v>
      </c>
      <c r="E156" s="288">
        <f>HLOOKUP(D156,'GIÁ ĐÓNG CỬA'!$D$1:$F$74,2+INT((ROW()-ROW($C$2))/3),FALSE)</f>
        <v>19500</v>
      </c>
      <c r="F156" s="289">
        <v>1243.56</v>
      </c>
      <c r="G156" s="294">
        <f>HLOOKUP(D156,LSSL!$D$1:$F$74,2+INT((ROW()-ROW($C$2))/3),FALSE)</f>
        <v>2.0942408376963352E-2</v>
      </c>
      <c r="H156" s="268">
        <f t="shared" si="4"/>
        <v>-1.5999620187057896E-2</v>
      </c>
      <c r="I156" s="268">
        <f t="shared" si="5"/>
        <v>8.5359577898223536E-3</v>
      </c>
      <c r="J156" s="292">
        <f>HLOOKUP(D156,TTS!$D$1:$F$74,2+INT((ROW()-ROW($C$2))/3),FALSE)</f>
        <v>0</v>
      </c>
      <c r="K156" s="293"/>
      <c r="L156" s="26"/>
      <c r="P156" s="163"/>
      <c r="Q156" s="164"/>
      <c r="AA156" s="320"/>
      <c r="AB156" s="321">
        <f>INDEX($AA$5:$AA$76, CEILING(ROWS($AB$5:AB156)/3,1))</f>
        <v>-1.5999620187057896E-2</v>
      </c>
      <c r="AC156" s="320"/>
      <c r="AD156" s="321">
        <f>INDEX($AC$5:$AC$76, CEILING(ROWS($AD$5:AD156)/3,1))</f>
        <v>8.5359577898223536E-3</v>
      </c>
      <c r="AE156" s="319"/>
      <c r="AF156" s="164"/>
    </row>
    <row r="157" spans="3:32" x14ac:dyDescent="0.25">
      <c r="C157" s="256">
        <f t="array" aca="1" ref="C157" ca="1">INDEX($C$2:$C$1000, CEILING(ROWS(C$2:$D157)/3,1))</f>
        <v>45377</v>
      </c>
      <c r="D157" s="279" t="s">
        <v>75</v>
      </c>
      <c r="E157" s="288">
        <f>HLOOKUP(D157,'GIÁ ĐÓNG CỬA'!$D$1:$F$74,2+INT((ROW()-ROW($C$2))/3),FALSE)</f>
        <v>9700</v>
      </c>
      <c r="F157" s="289">
        <v>1243.56</v>
      </c>
      <c r="G157" s="294">
        <f>HLOOKUP(D157,LSSL!$D$1:$F$74,2+INT((ROW()-ROW($C$2))/3),FALSE)</f>
        <v>1.0416666666666666E-2</v>
      </c>
      <c r="H157" s="268">
        <f t="shared" si="4"/>
        <v>-1.5999620187057896E-2</v>
      </c>
      <c r="I157" s="268">
        <f t="shared" si="5"/>
        <v>8.5359577898223536E-3</v>
      </c>
      <c r="J157" s="292">
        <f>HLOOKUP(D157,TTS!$D$1:$F$74,2+INT((ROW()-ROW($C$2))/3),FALSE)</f>
        <v>10496859954.695847</v>
      </c>
      <c r="K157" s="293"/>
      <c r="L157" s="26"/>
      <c r="P157" s="163"/>
      <c r="Q157" s="164"/>
      <c r="AA157" s="320"/>
      <c r="AB157" s="321">
        <f>INDEX($AA$5:$AA$76, CEILING(ROWS($AB$5:AB157)/3,1))</f>
        <v>-1.5999620187057896E-2</v>
      </c>
      <c r="AC157" s="320"/>
      <c r="AD157" s="321">
        <f>INDEX($AC$5:$AC$76, CEILING(ROWS($AD$5:AD157)/3,1))</f>
        <v>8.5359577898223536E-3</v>
      </c>
      <c r="AE157" s="319"/>
      <c r="AF157" s="164"/>
    </row>
    <row r="158" spans="3:32" x14ac:dyDescent="0.25">
      <c r="C158" s="256">
        <f t="array" aca="1" ref="C158" ca="1">INDEX($C$2:$C$1000, CEILING(ROWS(C$2:$D158)/3,1))</f>
        <v>45378</v>
      </c>
      <c r="D158" s="279" t="s">
        <v>74</v>
      </c>
      <c r="E158" s="288">
        <f>HLOOKUP(D158,'GIÁ ĐÓNG CỬA'!$D$1:$F$74,2+INT((ROW()-ROW($C$2))/3),FALSE)</f>
        <v>8780</v>
      </c>
      <c r="F158" s="289">
        <v>1242.46</v>
      </c>
      <c r="G158" s="294">
        <f>HLOOKUP(D158,LSSL!$D$1:$F$74,2+INT((ROW()-ROW($C$2))/3),FALSE)</f>
        <v>-1.3483146067415731E-2</v>
      </c>
      <c r="H158" s="268">
        <f t="shared" si="4"/>
        <v>-8.8455723889471283E-4</v>
      </c>
      <c r="I158" s="268">
        <f t="shared" si="5"/>
        <v>6.013602465288214E-3</v>
      </c>
      <c r="J158" s="292">
        <f>HLOOKUP(D158,TTS!$D$1:$F$74,2+INT((ROW()-ROW($C$2))/3),FALSE)</f>
        <v>2592355225.3609958</v>
      </c>
      <c r="K158" s="293"/>
      <c r="L158" s="26"/>
      <c r="P158" s="163"/>
      <c r="Q158" s="164"/>
      <c r="AA158" s="320"/>
      <c r="AB158" s="321">
        <f>INDEX($AA$5:$AA$76, CEILING(ROWS($AB$5:AB158)/3,1))</f>
        <v>-8.8455723889471283E-4</v>
      </c>
      <c r="AC158" s="320"/>
      <c r="AD158" s="321">
        <f>INDEX($AC$5:$AC$76, CEILING(ROWS($AD$5:AD158)/3,1))</f>
        <v>6.013602465288214E-3</v>
      </c>
      <c r="AE158" s="319"/>
      <c r="AF158" s="164"/>
    </row>
    <row r="159" spans="3:32" x14ac:dyDescent="0.25">
      <c r="C159" s="256">
        <f t="array" aca="1" ref="C159" ca="1">INDEX($C$2:$C$1000, CEILING(ROWS(C$2:$D159)/3,1))</f>
        <v>45378</v>
      </c>
      <c r="D159" s="279" t="s">
        <v>17</v>
      </c>
      <c r="E159" s="288">
        <f>HLOOKUP(D159,'GIÁ ĐÓNG CỬA'!$D$1:$F$74,2+INT((ROW()-ROW($C$2))/3),FALSE)</f>
        <v>19600</v>
      </c>
      <c r="F159" s="289">
        <v>1242.46</v>
      </c>
      <c r="G159" s="294">
        <f>HLOOKUP(D159,LSSL!$D$1:$F$74,2+INT((ROW()-ROW($C$2))/3),FALSE)</f>
        <v>5.1282051282051282E-3</v>
      </c>
      <c r="H159" s="268">
        <f t="shared" si="4"/>
        <v>-8.8455723889471283E-4</v>
      </c>
      <c r="I159" s="268">
        <f t="shared" si="5"/>
        <v>6.013602465288214E-3</v>
      </c>
      <c r="J159" s="292">
        <f>HLOOKUP(D159,TTS!$D$1:$F$74,2+INT((ROW()-ROW($C$2))/3),FALSE)</f>
        <v>0</v>
      </c>
      <c r="K159" s="293"/>
      <c r="L159" s="26"/>
      <c r="P159" s="163"/>
      <c r="Q159" s="164"/>
      <c r="AA159" s="320"/>
      <c r="AB159" s="321">
        <f>INDEX($AA$5:$AA$76, CEILING(ROWS($AB$5:AB159)/3,1))</f>
        <v>-8.8455723889471283E-4</v>
      </c>
      <c r="AC159" s="320"/>
      <c r="AD159" s="321">
        <f>INDEX($AC$5:$AC$76, CEILING(ROWS($AD$5:AD159)/3,1))</f>
        <v>6.013602465288214E-3</v>
      </c>
      <c r="AE159" s="319"/>
      <c r="AF159" s="164"/>
    </row>
    <row r="160" spans="3:32" x14ac:dyDescent="0.25">
      <c r="C160" s="256">
        <f t="array" aca="1" ref="C160" ca="1">INDEX($C$2:$C$1000, CEILING(ROWS(C$2:$D160)/3,1))</f>
        <v>45378</v>
      </c>
      <c r="D160" s="279" t="s">
        <v>75</v>
      </c>
      <c r="E160" s="288">
        <f>HLOOKUP(D160,'GIÁ ĐÓNG CỬA'!$D$1:$F$74,2+INT((ROW()-ROW($C$2))/3),FALSE)</f>
        <v>9800</v>
      </c>
      <c r="F160" s="289">
        <v>1242.46</v>
      </c>
      <c r="G160" s="294">
        <f>HLOOKUP(D160,LSSL!$D$1:$F$74,2+INT((ROW()-ROW($C$2))/3),FALSE)</f>
        <v>1.0309278350515464E-2</v>
      </c>
      <c r="H160" s="268">
        <f t="shared" si="4"/>
        <v>-8.8455723889471283E-4</v>
      </c>
      <c r="I160" s="268">
        <f t="shared" si="5"/>
        <v>6.013602465288214E-3</v>
      </c>
      <c r="J160" s="292">
        <f>HLOOKUP(D160,TTS!$D$1:$F$74,2+INT((ROW()-ROW($C$2))/3),FALSE)</f>
        <v>10605075005.775185</v>
      </c>
      <c r="K160" s="293"/>
      <c r="L160" s="26"/>
      <c r="P160" s="163"/>
      <c r="Q160" s="164"/>
      <c r="AA160" s="320"/>
      <c r="AB160" s="321">
        <f>INDEX($AA$5:$AA$76, CEILING(ROWS($AB$5:AB160)/3,1))</f>
        <v>-8.8455723889471283E-4</v>
      </c>
      <c r="AC160" s="320"/>
      <c r="AD160" s="321">
        <f>INDEX($AC$5:$AC$76, CEILING(ROWS($AD$5:AD160)/3,1))</f>
        <v>6.013602465288214E-3</v>
      </c>
      <c r="AE160" s="319"/>
      <c r="AF160" s="164"/>
    </row>
    <row r="161" spans="3:32" x14ac:dyDescent="0.25">
      <c r="C161" s="256">
        <f t="array" aca="1" ref="C161" ca="1">INDEX($C$2:$C$1000, CEILING(ROWS(C$2:$D161)/3,1))</f>
        <v>45379</v>
      </c>
      <c r="D161" s="279" t="s">
        <v>74</v>
      </c>
      <c r="E161" s="288">
        <f>HLOOKUP(D161,'GIÁ ĐÓNG CỬA'!$D$1:$F$74,2+INT((ROW()-ROW($C$2))/3),FALSE)</f>
        <v>8800</v>
      </c>
      <c r="F161" s="289">
        <v>1260.08</v>
      </c>
      <c r="G161" s="294">
        <f>HLOOKUP(D161,LSSL!$D$1:$F$74,2+INT((ROW()-ROW($C$2))/3),FALSE)</f>
        <v>2.2779043280182231E-3</v>
      </c>
      <c r="H161" s="268">
        <f t="shared" si="4"/>
        <v>1.418154306778479E-2</v>
      </c>
      <c r="I161" s="268">
        <f t="shared" si="5"/>
        <v>7.5667062316066472E-2</v>
      </c>
      <c r="J161" s="292">
        <f>HLOOKUP(D161,TTS!$D$1:$F$74,2+INT((ROW()-ROW($C$2))/3),FALSE)</f>
        <v>2598260362.5486064</v>
      </c>
      <c r="K161" s="293"/>
      <c r="L161" s="26"/>
      <c r="P161" s="163"/>
      <c r="Q161" s="164"/>
      <c r="AA161" s="320"/>
      <c r="AB161" s="321">
        <f>INDEX($AA$5:$AA$76, CEILING(ROWS($AB$5:AB161)/3,1))</f>
        <v>1.418154306778479E-2</v>
      </c>
      <c r="AC161" s="320"/>
      <c r="AD161" s="321">
        <f>INDEX($AC$5:$AC$76, CEILING(ROWS($AD$5:AD161)/3,1))</f>
        <v>7.5667062316066472E-2</v>
      </c>
      <c r="AE161" s="319"/>
      <c r="AF161" s="164"/>
    </row>
    <row r="162" spans="3:32" x14ac:dyDescent="0.25">
      <c r="C162" s="256">
        <f t="array" aca="1" ref="C162" ca="1">INDEX($C$2:$C$1000, CEILING(ROWS(C$2:$D162)/3,1))</f>
        <v>45379</v>
      </c>
      <c r="D162" s="279" t="s">
        <v>17</v>
      </c>
      <c r="E162" s="288">
        <f>HLOOKUP(D162,'GIÁ ĐÓNG CỬA'!$D$1:$F$74,2+INT((ROW()-ROW($C$2))/3),FALSE)</f>
        <v>19750</v>
      </c>
      <c r="F162" s="289">
        <v>1260.08</v>
      </c>
      <c r="G162" s="294">
        <f>HLOOKUP(D162,LSSL!$D$1:$F$74,2+INT((ROW()-ROW($C$2))/3),FALSE)</f>
        <v>7.6530612244897957E-3</v>
      </c>
      <c r="H162" s="268">
        <f t="shared" si="4"/>
        <v>1.418154306778479E-2</v>
      </c>
      <c r="I162" s="268">
        <f t="shared" si="5"/>
        <v>7.5667062316066472E-2</v>
      </c>
      <c r="J162" s="292">
        <f>HLOOKUP(D162,TTS!$D$1:$F$74,2+INT((ROW()-ROW($C$2))/3),FALSE)</f>
        <v>0</v>
      </c>
      <c r="K162" s="293"/>
      <c r="L162" s="26"/>
      <c r="P162" s="163"/>
      <c r="Q162" s="164"/>
      <c r="AA162" s="320"/>
      <c r="AB162" s="321">
        <f>INDEX($AA$5:$AA$76, CEILING(ROWS($AB$5:AB162)/3,1))</f>
        <v>1.418154306778479E-2</v>
      </c>
      <c r="AC162" s="320"/>
      <c r="AD162" s="321">
        <f>INDEX($AC$5:$AC$76, CEILING(ROWS($AD$5:AD162)/3,1))</f>
        <v>7.5667062316066472E-2</v>
      </c>
      <c r="AE162" s="319"/>
      <c r="AF162" s="164"/>
    </row>
    <row r="163" spans="3:32" x14ac:dyDescent="0.25">
      <c r="C163" s="256">
        <f t="array" aca="1" ref="C163" ca="1">INDEX($C$2:$C$1000, CEILING(ROWS(C$2:$D163)/3,1))</f>
        <v>45379</v>
      </c>
      <c r="D163" s="279" t="s">
        <v>75</v>
      </c>
      <c r="E163" s="288">
        <f>HLOOKUP(D163,'GIÁ ĐÓNG CỬA'!$D$1:$F$74,2+INT((ROW()-ROW($C$2))/3),FALSE)</f>
        <v>10700</v>
      </c>
      <c r="F163" s="289">
        <v>1260.08</v>
      </c>
      <c r="G163" s="294">
        <f>HLOOKUP(D163,LSSL!$D$1:$F$74,2+INT((ROW()-ROW($C$2))/3),FALSE)</f>
        <v>9.1836734693877556E-2</v>
      </c>
      <c r="H163" s="268">
        <f t="shared" si="4"/>
        <v>1.418154306778479E-2</v>
      </c>
      <c r="I163" s="268">
        <f t="shared" si="5"/>
        <v>7.5667062316066472E-2</v>
      </c>
      <c r="J163" s="292">
        <f>HLOOKUP(D163,TTS!$D$1:$F$74,2+INT((ROW()-ROW($C$2))/3),FALSE)</f>
        <v>11579010465.489233</v>
      </c>
      <c r="K163" s="293"/>
      <c r="L163" s="26"/>
      <c r="P163" s="163"/>
      <c r="Q163" s="164"/>
      <c r="AA163" s="320"/>
      <c r="AB163" s="321">
        <f>INDEX($AA$5:$AA$76, CEILING(ROWS($AB$5:AB163)/3,1))</f>
        <v>1.418154306778479E-2</v>
      </c>
      <c r="AC163" s="320"/>
      <c r="AD163" s="321">
        <f>INDEX($AC$5:$AC$76, CEILING(ROWS($AD$5:AD163)/3,1))</f>
        <v>7.5667062316066472E-2</v>
      </c>
      <c r="AE163" s="319"/>
      <c r="AF163" s="164"/>
    </row>
    <row r="164" spans="3:32" x14ac:dyDescent="0.25">
      <c r="C164" s="256">
        <f t="array" aca="1" ref="C164" ca="1">INDEX($C$2:$C$1000, CEILING(ROWS(C$2:$D164)/3,1))</f>
        <v>45380</v>
      </c>
      <c r="D164" s="279" t="s">
        <v>74</v>
      </c>
      <c r="E164" s="288">
        <f>HLOOKUP(D164,'GIÁ ĐÓNG CỬA'!$D$1:$F$74,2+INT((ROW()-ROW($C$2))/3),FALSE)</f>
        <v>8670</v>
      </c>
      <c r="F164" s="289">
        <v>1276.42</v>
      </c>
      <c r="G164" s="294">
        <f>HLOOKUP(D164,LSSL!$D$1:$F$74,2+INT((ROW()-ROW($C$2))/3),FALSE)</f>
        <v>-1.4772727272727272E-2</v>
      </c>
      <c r="H164" s="268">
        <f t="shared" si="4"/>
        <v>1.2967430639324604E-2</v>
      </c>
      <c r="I164" s="268">
        <f t="shared" si="5"/>
        <v>2.0308101122284365E-2</v>
      </c>
      <c r="J164" s="292">
        <f>HLOOKUP(D164,TTS!$D$1:$F$74,2+INT((ROW()-ROW($C$2))/3),FALSE)</f>
        <v>2559876970.8291383</v>
      </c>
      <c r="K164" s="293"/>
      <c r="L164" s="26"/>
      <c r="P164" s="163"/>
      <c r="Q164" s="164"/>
      <c r="AA164" s="320"/>
      <c r="AB164" s="321">
        <f>INDEX($AA$5:$AA$76, CEILING(ROWS($AB$5:AB164)/3,1))</f>
        <v>1.2967430639324604E-2</v>
      </c>
      <c r="AC164" s="320"/>
      <c r="AD164" s="321">
        <f>INDEX($AC$5:$AC$76, CEILING(ROWS($AD$5:AD164)/3,1))</f>
        <v>2.0308101122284365E-2</v>
      </c>
      <c r="AE164" s="319"/>
      <c r="AF164" s="164"/>
    </row>
    <row r="165" spans="3:32" x14ac:dyDescent="0.25">
      <c r="C165" s="256">
        <f t="array" aca="1" ref="C165" ca="1">INDEX($C$2:$C$1000, CEILING(ROWS(C$2:$D165)/3,1))</f>
        <v>45380</v>
      </c>
      <c r="D165" s="279" t="s">
        <v>17</v>
      </c>
      <c r="E165" s="288">
        <f>HLOOKUP(D165,'GIÁ ĐÓNG CỬA'!$D$1:$F$74,2+INT((ROW()-ROW($C$2))/3),FALSE)</f>
        <v>19700</v>
      </c>
      <c r="F165" s="289">
        <v>1276.42</v>
      </c>
      <c r="G165" s="294">
        <f>HLOOKUP(D165,LSSL!$D$1:$F$74,2+INT((ROW()-ROW($C$2))/3),FALSE)</f>
        <v>-2.5316455696202532E-3</v>
      </c>
      <c r="H165" s="268">
        <f t="shared" si="4"/>
        <v>1.2967430639324604E-2</v>
      </c>
      <c r="I165" s="268">
        <f t="shared" si="5"/>
        <v>2.0308101122284365E-2</v>
      </c>
      <c r="J165" s="292">
        <f>HLOOKUP(D165,TTS!$D$1:$F$74,2+INT((ROW()-ROW($C$2))/3),FALSE)</f>
        <v>0</v>
      </c>
      <c r="K165" s="293"/>
      <c r="L165" s="26"/>
      <c r="P165" s="163"/>
      <c r="Q165" s="164"/>
      <c r="AA165" s="320"/>
      <c r="AB165" s="321">
        <f>INDEX($AA$5:$AA$76, CEILING(ROWS($AB$5:AB165)/3,1))</f>
        <v>1.2967430639324604E-2</v>
      </c>
      <c r="AC165" s="320"/>
      <c r="AD165" s="321">
        <f>INDEX($AC$5:$AC$76, CEILING(ROWS($AD$5:AD165)/3,1))</f>
        <v>2.0308101122284365E-2</v>
      </c>
      <c r="AE165" s="319"/>
      <c r="AF165" s="164"/>
    </row>
    <row r="166" spans="3:32" x14ac:dyDescent="0.25">
      <c r="C166" s="256">
        <f t="array" aca="1" ref="C166" ca="1">INDEX($C$2:$C$1000, CEILING(ROWS(C$2:$D166)/3,1))</f>
        <v>45380</v>
      </c>
      <c r="D166" s="279" t="s">
        <v>75</v>
      </c>
      <c r="E166" s="288">
        <f>HLOOKUP(D166,'GIÁ ĐÓNG CỬA'!$D$1:$F$74,2+INT((ROW()-ROW($C$2))/3),FALSE)</f>
        <v>11000</v>
      </c>
      <c r="F166" s="289">
        <v>1276.42</v>
      </c>
      <c r="G166" s="294">
        <f>HLOOKUP(D166,LSSL!$D$1:$F$74,2+INT((ROW()-ROW($C$2))/3),FALSE)</f>
        <v>2.8037383177570093E-2</v>
      </c>
      <c r="H166" s="268">
        <f t="shared" si="4"/>
        <v>1.2967430639324604E-2</v>
      </c>
      <c r="I166" s="268">
        <f t="shared" si="5"/>
        <v>2.0308101122284365E-2</v>
      </c>
      <c r="J166" s="292">
        <f>HLOOKUP(D166,TTS!$D$1:$F$74,2+INT((ROW()-ROW($C$2))/3),FALSE)</f>
        <v>11903655618.727249</v>
      </c>
      <c r="K166" s="293"/>
      <c r="L166" s="26"/>
      <c r="P166" s="163"/>
      <c r="Q166" s="164"/>
      <c r="AA166" s="320"/>
      <c r="AB166" s="321">
        <f>INDEX($AA$5:$AA$76, CEILING(ROWS($AB$5:AB166)/3,1))</f>
        <v>1.2967430639324604E-2</v>
      </c>
      <c r="AC166" s="320"/>
      <c r="AD166" s="321">
        <f>INDEX($AC$5:$AC$76, CEILING(ROWS($AD$5:AD166)/3,1))</f>
        <v>2.0308101122284365E-2</v>
      </c>
      <c r="AE166" s="319"/>
      <c r="AF166" s="164"/>
    </row>
    <row r="167" spans="3:32" x14ac:dyDescent="0.25">
      <c r="C167" s="256">
        <f t="array" aca="1" ref="C167" ca="1">INDEX($C$2:$C$1000, CEILING(ROWS(C$2:$D167)/3,1))</f>
        <v>45383</v>
      </c>
      <c r="D167" s="279" t="s">
        <v>74</v>
      </c>
      <c r="E167" s="288">
        <f>HLOOKUP(D167,'GIÁ ĐÓNG CỬA'!$D$1:$F$74,2+INT((ROW()-ROW($C$2))/3),FALSE)</f>
        <v>8630</v>
      </c>
      <c r="F167" s="289">
        <v>1281.8</v>
      </c>
      <c r="G167" s="294">
        <f>HLOOKUP(D167,LSSL!$D$1:$F$74,2+INT((ROW()-ROW($C$2))/3),FALSE)</f>
        <v>-4.61361014994233E-3</v>
      </c>
      <c r="H167" s="268">
        <f t="shared" si="4"/>
        <v>4.2149135864369735E-3</v>
      </c>
      <c r="I167" s="268">
        <f t="shared" si="5"/>
        <v>-4.5530357298237067E-2</v>
      </c>
      <c r="J167" s="292">
        <f>HLOOKUP(D167,TTS!$D$1:$F$74,2+INT((ROW()-ROW($C$2))/3),FALSE)</f>
        <v>2548066696.4539175</v>
      </c>
      <c r="K167" s="293"/>
      <c r="L167" s="26"/>
      <c r="P167" s="163"/>
      <c r="Q167" s="164"/>
      <c r="AA167" s="320"/>
      <c r="AB167" s="321">
        <f>INDEX($AA$5:$AA$76, CEILING(ROWS($AB$5:AB167)/3,1))</f>
        <v>4.2149135864369735E-3</v>
      </c>
      <c r="AC167" s="320"/>
      <c r="AD167" s="321">
        <f>INDEX($AC$5:$AC$76, CEILING(ROWS($AD$5:AD167)/3,1))</f>
        <v>-4.5530357298237067E-2</v>
      </c>
      <c r="AE167" s="319"/>
      <c r="AF167" s="164"/>
    </row>
    <row r="168" spans="3:32" x14ac:dyDescent="0.25">
      <c r="C168" s="256">
        <f t="array" aca="1" ref="C168" ca="1">INDEX($C$2:$C$1000, CEILING(ROWS(C$2:$D168)/3,1))</f>
        <v>45383</v>
      </c>
      <c r="D168" s="279" t="s">
        <v>17</v>
      </c>
      <c r="E168" s="288">
        <f>HLOOKUP(D168,'GIÁ ĐÓNG CỬA'!$D$1:$F$74,2+INT((ROW()-ROW($C$2))/3),FALSE)</f>
        <v>19450</v>
      </c>
      <c r="F168" s="289">
        <v>1281.8</v>
      </c>
      <c r="G168" s="294">
        <f>HLOOKUP(D168,LSSL!$D$1:$F$74,2+INT((ROW()-ROW($C$2))/3),FALSE)</f>
        <v>-1.2690355329949238E-2</v>
      </c>
      <c r="H168" s="268">
        <f t="shared" si="4"/>
        <v>4.2149135864369735E-3</v>
      </c>
      <c r="I168" s="268">
        <f t="shared" si="5"/>
        <v>-4.5530357298237067E-2</v>
      </c>
      <c r="J168" s="292">
        <f>HLOOKUP(D168,TTS!$D$1:$F$74,2+INT((ROW()-ROW($C$2))/3),FALSE)</f>
        <v>0</v>
      </c>
      <c r="K168" s="293"/>
      <c r="L168" s="26"/>
      <c r="P168" s="163"/>
      <c r="Q168" s="164"/>
      <c r="AA168" s="320"/>
      <c r="AB168" s="321">
        <f>INDEX($AA$5:$AA$76, CEILING(ROWS($AB$5:AB168)/3,1))</f>
        <v>4.2149135864369735E-3</v>
      </c>
      <c r="AC168" s="320"/>
      <c r="AD168" s="321">
        <f>INDEX($AC$5:$AC$76, CEILING(ROWS($AD$5:AD168)/3,1))</f>
        <v>-4.5530357298237067E-2</v>
      </c>
      <c r="AE168" s="319"/>
      <c r="AF168" s="164"/>
    </row>
    <row r="169" spans="3:32" x14ac:dyDescent="0.25">
      <c r="C169" s="256">
        <f t="array" aca="1" ref="C169" ca="1">INDEX($C$2:$C$1000, CEILING(ROWS(C$2:$D169)/3,1))</f>
        <v>45383</v>
      </c>
      <c r="D169" s="279" t="s">
        <v>75</v>
      </c>
      <c r="E169" s="288">
        <f>HLOOKUP(D169,'GIÁ ĐÓNG CỬA'!$D$1:$F$74,2+INT((ROW()-ROW($C$2))/3),FALSE)</f>
        <v>10400</v>
      </c>
      <c r="F169" s="289">
        <v>1281.8</v>
      </c>
      <c r="G169" s="294">
        <f>HLOOKUP(D169,LSSL!$D$1:$F$74,2+INT((ROW()-ROW($C$2))/3),FALSE)</f>
        <v>-5.4545454545454543E-2</v>
      </c>
      <c r="H169" s="268">
        <f t="shared" si="4"/>
        <v>4.2149135864369735E-3</v>
      </c>
      <c r="I169" s="268">
        <f t="shared" si="5"/>
        <v>-4.5530357298237067E-2</v>
      </c>
      <c r="J169" s="292">
        <f>HLOOKUP(D169,TTS!$D$1:$F$74,2+INT((ROW()-ROW($C$2))/3),FALSE)</f>
        <v>11254365312.251217</v>
      </c>
      <c r="K169" s="293"/>
      <c r="L169" s="26"/>
      <c r="P169" s="163"/>
      <c r="Q169" s="164"/>
      <c r="AA169" s="320"/>
      <c r="AB169" s="321">
        <f>INDEX($AA$5:$AA$76, CEILING(ROWS($AB$5:AB169)/3,1))</f>
        <v>4.2149135864369735E-3</v>
      </c>
      <c r="AC169" s="320"/>
      <c r="AD169" s="321">
        <f>INDEX($AC$5:$AC$76, CEILING(ROWS($AD$5:AD169)/3,1))</f>
        <v>-4.5530357298237067E-2</v>
      </c>
      <c r="AE169" s="319"/>
      <c r="AF169" s="164"/>
    </row>
    <row r="170" spans="3:32" x14ac:dyDescent="0.25">
      <c r="C170" s="256">
        <f t="array" aca="1" ref="C170" ca="1">INDEX($C$2:$C$1000, CEILING(ROWS(C$2:$D170)/3,1))</f>
        <v>45384</v>
      </c>
      <c r="D170" s="279" t="s">
        <v>74</v>
      </c>
      <c r="E170" s="288">
        <f>HLOOKUP(D170,'GIÁ ĐÓNG CỬA'!$D$1:$F$74,2+INT((ROW()-ROW($C$2))/3),FALSE)</f>
        <v>8610</v>
      </c>
      <c r="F170" s="289">
        <v>1281.52</v>
      </c>
      <c r="G170" s="294">
        <f>HLOOKUP(D170,LSSL!$D$1:$F$74,2+INT((ROW()-ROW($C$2))/3),FALSE)</f>
        <v>-2.3174971031286211E-3</v>
      </c>
      <c r="H170" s="268">
        <f t="shared" si="4"/>
        <v>-2.184428147916779E-4</v>
      </c>
      <c r="I170" s="268">
        <f t="shared" si="5"/>
        <v>2.3219617368535301E-2</v>
      </c>
      <c r="J170" s="292">
        <f>HLOOKUP(D170,TTS!$D$1:$F$74,2+INT((ROW()-ROW($C$2))/3),FALSE)</f>
        <v>2542161559.2663069</v>
      </c>
      <c r="K170" s="293"/>
      <c r="L170" s="26"/>
      <c r="P170" s="163"/>
      <c r="Q170" s="164"/>
      <c r="AA170" s="320"/>
      <c r="AB170" s="321">
        <f>INDEX($AA$5:$AA$76, CEILING(ROWS($AB$5:AB170)/3,1))</f>
        <v>-2.184428147916779E-4</v>
      </c>
      <c r="AC170" s="320"/>
      <c r="AD170" s="321">
        <f>INDEX($AC$5:$AC$76, CEILING(ROWS($AD$5:AD170)/3,1))</f>
        <v>2.3219617368535301E-2</v>
      </c>
      <c r="AE170" s="319"/>
      <c r="AF170" s="164"/>
    </row>
    <row r="171" spans="3:32" x14ac:dyDescent="0.25">
      <c r="C171" s="256">
        <f t="array" aca="1" ref="C171" ca="1">INDEX($C$2:$C$1000, CEILING(ROWS(C$2:$D171)/3,1))</f>
        <v>45384</v>
      </c>
      <c r="D171" s="279" t="s">
        <v>17</v>
      </c>
      <c r="E171" s="288">
        <f>HLOOKUP(D171,'GIÁ ĐÓNG CỬA'!$D$1:$F$74,2+INT((ROW()-ROW($C$2))/3),FALSE)</f>
        <v>19100</v>
      </c>
      <c r="F171" s="289">
        <v>1281.52</v>
      </c>
      <c r="G171" s="294">
        <f>HLOOKUP(D171,LSSL!$D$1:$F$74,2+INT((ROW()-ROW($C$2))/3),FALSE)</f>
        <v>-1.7994858611825194E-2</v>
      </c>
      <c r="H171" s="268">
        <f t="shared" si="4"/>
        <v>-2.184428147916779E-4</v>
      </c>
      <c r="I171" s="268">
        <f t="shared" si="5"/>
        <v>2.3219617368535301E-2</v>
      </c>
      <c r="J171" s="292">
        <f>HLOOKUP(D171,TTS!$D$1:$F$74,2+INT((ROW()-ROW($C$2))/3),FALSE)</f>
        <v>0</v>
      </c>
      <c r="K171" s="293"/>
      <c r="L171" s="26"/>
      <c r="P171" s="163"/>
      <c r="Q171" s="164"/>
      <c r="AA171" s="320"/>
      <c r="AB171" s="321">
        <f>INDEX($AA$5:$AA$76, CEILING(ROWS($AB$5:AB171)/3,1))</f>
        <v>-2.184428147916779E-4</v>
      </c>
      <c r="AC171" s="320"/>
      <c r="AD171" s="321">
        <f>INDEX($AC$5:$AC$76, CEILING(ROWS($AD$5:AD171)/3,1))</f>
        <v>2.3219617368535301E-2</v>
      </c>
      <c r="AE171" s="319"/>
      <c r="AF171" s="164"/>
    </row>
    <row r="172" spans="3:32" x14ac:dyDescent="0.25">
      <c r="C172" s="256">
        <f t="array" aca="1" ref="C172" ca="1">INDEX($C$2:$C$1000, CEILING(ROWS(C$2:$D172)/3,1))</f>
        <v>45384</v>
      </c>
      <c r="D172" s="279" t="s">
        <v>75</v>
      </c>
      <c r="E172" s="288">
        <f>HLOOKUP(D172,'GIÁ ĐÓNG CỬA'!$D$1:$F$74,2+INT((ROW()-ROW($C$2))/3),FALSE)</f>
        <v>10700</v>
      </c>
      <c r="F172" s="289">
        <v>1281.52</v>
      </c>
      <c r="G172" s="294">
        <f>HLOOKUP(D172,LSSL!$D$1:$F$74,2+INT((ROW()-ROW($C$2))/3),FALSE)</f>
        <v>2.8846153846153848E-2</v>
      </c>
      <c r="H172" s="268">
        <f t="shared" si="4"/>
        <v>-2.184428147916779E-4</v>
      </c>
      <c r="I172" s="268">
        <f t="shared" si="5"/>
        <v>2.3219617368535301E-2</v>
      </c>
      <c r="J172" s="292">
        <f>HLOOKUP(D172,TTS!$D$1:$F$74,2+INT((ROW()-ROW($C$2))/3),FALSE)</f>
        <v>11579010465.489233</v>
      </c>
      <c r="K172" s="293"/>
      <c r="L172" s="26"/>
      <c r="P172" s="163"/>
      <c r="Q172" s="164"/>
      <c r="AA172" s="320"/>
      <c r="AB172" s="321">
        <f>INDEX($AA$5:$AA$76, CEILING(ROWS($AB$5:AB172)/3,1))</f>
        <v>-2.184428147916779E-4</v>
      </c>
      <c r="AC172" s="320"/>
      <c r="AD172" s="321">
        <f>INDEX($AC$5:$AC$76, CEILING(ROWS($AD$5:AD172)/3,1))</f>
        <v>2.3219617368535301E-2</v>
      </c>
      <c r="AE172" s="319"/>
      <c r="AF172" s="164"/>
    </row>
    <row r="173" spans="3:32" x14ac:dyDescent="0.25">
      <c r="C173" s="256">
        <f t="array" aca="1" ref="C173" ca="1">INDEX($C$2:$C$1000, CEILING(ROWS(C$2:$D173)/3,1))</f>
        <v>45385</v>
      </c>
      <c r="D173" s="279" t="s">
        <v>74</v>
      </c>
      <c r="E173" s="288">
        <f>HLOOKUP(D173,'GIÁ ĐÓNG CỬA'!$D$1:$F$74,2+INT((ROW()-ROW($C$2))/3),FALSE)</f>
        <v>8300</v>
      </c>
      <c r="F173" s="289">
        <v>1287.04</v>
      </c>
      <c r="G173" s="294">
        <f>HLOOKUP(D173,LSSL!$D$1:$F$74,2+INT((ROW()-ROW($C$2))/3),FALSE)</f>
        <v>-3.6004645760743324E-2</v>
      </c>
      <c r="H173" s="268">
        <f t="shared" si="4"/>
        <v>4.3073849803358369E-3</v>
      </c>
      <c r="I173" s="268">
        <f t="shared" si="5"/>
        <v>-2.9475856918145135E-2</v>
      </c>
      <c r="J173" s="292">
        <f>HLOOKUP(D173,TTS!$D$1:$F$74,2+INT((ROW()-ROW($C$2))/3),FALSE)</f>
        <v>2450631932.8583446</v>
      </c>
      <c r="K173" s="293"/>
      <c r="L173" s="26"/>
      <c r="P173" s="163"/>
      <c r="Q173" s="164"/>
      <c r="AA173" s="320"/>
      <c r="AB173" s="321">
        <f>INDEX($AA$5:$AA$76, CEILING(ROWS($AB$5:AB173)/3,1))</f>
        <v>4.3073849803358369E-3</v>
      </c>
      <c r="AC173" s="320"/>
      <c r="AD173" s="321">
        <f>INDEX($AC$5:$AC$76, CEILING(ROWS($AD$5:AD173)/3,1))</f>
        <v>-2.9475856918145135E-2</v>
      </c>
      <c r="AE173" s="319"/>
      <c r="AF173" s="164"/>
    </row>
    <row r="174" spans="3:32" x14ac:dyDescent="0.25">
      <c r="C174" s="256">
        <f t="array" aca="1" ref="C174" ca="1">INDEX($C$2:$C$1000, CEILING(ROWS(C$2:$D174)/3,1))</f>
        <v>45385</v>
      </c>
      <c r="D174" s="279" t="s">
        <v>17</v>
      </c>
      <c r="E174" s="288">
        <f>HLOOKUP(D174,'GIÁ ĐÓNG CỬA'!$D$1:$F$74,2+INT((ROW()-ROW($C$2))/3),FALSE)</f>
        <v>19000</v>
      </c>
      <c r="F174" s="289">
        <v>1287.04</v>
      </c>
      <c r="G174" s="294">
        <f>HLOOKUP(D174,LSSL!$D$1:$F$74,2+INT((ROW()-ROW($C$2))/3),FALSE)</f>
        <v>-5.235602094240838E-3</v>
      </c>
      <c r="H174" s="268">
        <f t="shared" si="4"/>
        <v>4.3073849803358369E-3</v>
      </c>
      <c r="I174" s="268">
        <f t="shared" si="5"/>
        <v>-2.9475856918145135E-2</v>
      </c>
      <c r="J174" s="292">
        <f>HLOOKUP(D174,TTS!$D$1:$F$74,2+INT((ROW()-ROW($C$2))/3),FALSE)</f>
        <v>0</v>
      </c>
      <c r="K174" s="293"/>
      <c r="L174" s="26"/>
      <c r="P174" s="163"/>
      <c r="Q174" s="164"/>
      <c r="AA174" s="320"/>
      <c r="AB174" s="321">
        <f>INDEX($AA$5:$AA$76, CEILING(ROWS($AB$5:AB174)/3,1))</f>
        <v>4.3073849803358369E-3</v>
      </c>
      <c r="AC174" s="320"/>
      <c r="AD174" s="321">
        <f>INDEX($AC$5:$AC$76, CEILING(ROWS($AD$5:AD174)/3,1))</f>
        <v>-2.9475856918145135E-2</v>
      </c>
      <c r="AE174" s="319"/>
      <c r="AF174" s="164"/>
    </row>
    <row r="175" spans="3:32" x14ac:dyDescent="0.25">
      <c r="C175" s="256">
        <f t="array" aca="1" ref="C175" ca="1">INDEX($C$2:$C$1000, CEILING(ROWS(C$2:$D175)/3,1))</f>
        <v>45385</v>
      </c>
      <c r="D175" s="279" t="s">
        <v>75</v>
      </c>
      <c r="E175" s="288">
        <f>HLOOKUP(D175,'GIÁ ĐÓNG CỬA'!$D$1:$F$74,2+INT((ROW()-ROW($C$2))/3),FALSE)</f>
        <v>10400</v>
      </c>
      <c r="F175" s="289">
        <v>1287.04</v>
      </c>
      <c r="G175" s="294">
        <f>HLOOKUP(D175,LSSL!$D$1:$F$74,2+INT((ROW()-ROW($C$2))/3),FALSE)</f>
        <v>-2.8037383177570093E-2</v>
      </c>
      <c r="H175" s="268">
        <f t="shared" si="4"/>
        <v>4.3073849803358369E-3</v>
      </c>
      <c r="I175" s="268">
        <f t="shared" si="5"/>
        <v>-2.9475856918145135E-2</v>
      </c>
      <c r="J175" s="292">
        <f>HLOOKUP(D175,TTS!$D$1:$F$74,2+INT((ROW()-ROW($C$2))/3),FALSE)</f>
        <v>11254365312.251217</v>
      </c>
      <c r="K175" s="293"/>
      <c r="L175" s="26"/>
      <c r="P175" s="163"/>
      <c r="Q175" s="164"/>
      <c r="AA175" s="320"/>
      <c r="AB175" s="321">
        <f>INDEX($AA$5:$AA$76, CEILING(ROWS($AB$5:AB175)/3,1))</f>
        <v>4.3073849803358369E-3</v>
      </c>
      <c r="AC175" s="320"/>
      <c r="AD175" s="321">
        <f>INDEX($AC$5:$AC$76, CEILING(ROWS($AD$5:AD175)/3,1))</f>
        <v>-2.9475856918145135E-2</v>
      </c>
      <c r="AE175" s="319"/>
      <c r="AF175" s="164"/>
    </row>
    <row r="176" spans="3:32" x14ac:dyDescent="0.25">
      <c r="C176" s="256">
        <f t="array" aca="1" ref="C176" ca="1">INDEX($C$2:$C$1000, CEILING(ROWS(C$2:$D176)/3,1))</f>
        <v>45386</v>
      </c>
      <c r="D176" s="279" t="s">
        <v>74</v>
      </c>
      <c r="E176" s="288">
        <f>HLOOKUP(D176,'GIÁ ĐÓNG CỬA'!$D$1:$F$74,2+INT((ROW()-ROW($C$2))/3),FALSE)</f>
        <v>8090</v>
      </c>
      <c r="F176" s="289">
        <v>1271.47</v>
      </c>
      <c r="G176" s="294">
        <f>HLOOKUP(D176,LSSL!$D$1:$F$74,2+INT((ROW()-ROW($C$2))/3),FALSE)</f>
        <v>-2.5301204819277109E-2</v>
      </c>
      <c r="H176" s="268">
        <f t="shared" si="4"/>
        <v>-1.209752610641467E-2</v>
      </c>
      <c r="I176" s="268">
        <f t="shared" si="5"/>
        <v>1.1190608056434258E-2</v>
      </c>
      <c r="J176" s="292">
        <f>HLOOKUP(D176,TTS!$D$1:$F$74,2+INT((ROW()-ROW($C$2))/3),FALSE)</f>
        <v>2388627992.3884344</v>
      </c>
      <c r="K176" s="293"/>
      <c r="L176" s="26"/>
      <c r="P176" s="163"/>
      <c r="Q176" s="164"/>
      <c r="AA176" s="320"/>
      <c r="AB176" s="321">
        <f>INDEX($AA$5:$AA$76, CEILING(ROWS($AB$5:AB176)/3,1))</f>
        <v>-1.209752610641467E-2</v>
      </c>
      <c r="AC176" s="320"/>
      <c r="AD176" s="321">
        <f>INDEX($AC$5:$AC$76, CEILING(ROWS($AD$5:AD176)/3,1))</f>
        <v>1.1190608056434258E-2</v>
      </c>
      <c r="AE176" s="319"/>
      <c r="AF176" s="164"/>
    </row>
    <row r="177" spans="3:32" x14ac:dyDescent="0.25">
      <c r="C177" s="256">
        <f t="array" aca="1" ref="C177" ca="1">INDEX($C$2:$C$1000, CEILING(ROWS(C$2:$D177)/3,1))</f>
        <v>45386</v>
      </c>
      <c r="D177" s="279" t="s">
        <v>17</v>
      </c>
      <c r="E177" s="288">
        <f>HLOOKUP(D177,'GIÁ ĐÓNG CỬA'!$D$1:$F$74,2+INT((ROW()-ROW($C$2))/3),FALSE)</f>
        <v>19100</v>
      </c>
      <c r="F177" s="289">
        <v>1271.47</v>
      </c>
      <c r="G177" s="294">
        <f>HLOOKUP(D177,LSSL!$D$1:$F$74,2+INT((ROW()-ROW($C$2))/3),FALSE)</f>
        <v>5.263157894736842E-3</v>
      </c>
      <c r="H177" s="268">
        <f t="shared" si="4"/>
        <v>-1.209752610641467E-2</v>
      </c>
      <c r="I177" s="268">
        <f t="shared" si="5"/>
        <v>1.1190608056434258E-2</v>
      </c>
      <c r="J177" s="292">
        <f>HLOOKUP(D177,TTS!$D$1:$F$74,2+INT((ROW()-ROW($C$2))/3),FALSE)</f>
        <v>0</v>
      </c>
      <c r="K177" s="293"/>
      <c r="L177" s="26"/>
      <c r="P177" s="163"/>
      <c r="Q177" s="164"/>
      <c r="AA177" s="320"/>
      <c r="AB177" s="321">
        <f>INDEX($AA$5:$AA$76, CEILING(ROWS($AB$5:AB177)/3,1))</f>
        <v>-1.209752610641467E-2</v>
      </c>
      <c r="AC177" s="320"/>
      <c r="AD177" s="321">
        <f>INDEX($AC$5:$AC$76, CEILING(ROWS($AD$5:AD177)/3,1))</f>
        <v>1.1190608056434258E-2</v>
      </c>
      <c r="AE177" s="319"/>
      <c r="AF177" s="164"/>
    </row>
    <row r="178" spans="3:32" x14ac:dyDescent="0.25">
      <c r="C178" s="256">
        <f t="array" aca="1" ref="C178" ca="1">INDEX($C$2:$C$1000, CEILING(ROWS(C$2:$D178)/3,1))</f>
        <v>45386</v>
      </c>
      <c r="D178" s="279" t="s">
        <v>75</v>
      </c>
      <c r="E178" s="288">
        <f>HLOOKUP(D178,'GIÁ ĐÓNG CỬA'!$D$1:$F$74,2+INT((ROW()-ROW($C$2))/3),FALSE)</f>
        <v>10600</v>
      </c>
      <c r="F178" s="289">
        <v>1271.47</v>
      </c>
      <c r="G178" s="294">
        <f>HLOOKUP(D178,LSSL!$D$1:$F$74,2+INT((ROW()-ROW($C$2))/3),FALSE)</f>
        <v>1.9230769230769232E-2</v>
      </c>
      <c r="H178" s="268">
        <f t="shared" si="4"/>
        <v>-1.209752610641467E-2</v>
      </c>
      <c r="I178" s="268">
        <f t="shared" si="5"/>
        <v>1.1190608056434258E-2</v>
      </c>
      <c r="J178" s="292">
        <f>HLOOKUP(D178,TTS!$D$1:$F$74,2+INT((ROW()-ROW($C$2))/3),FALSE)</f>
        <v>11470795414.409895</v>
      </c>
      <c r="K178" s="293"/>
      <c r="L178" s="26"/>
      <c r="P178" s="163"/>
      <c r="Q178" s="164"/>
      <c r="AA178" s="320"/>
      <c r="AB178" s="321">
        <f>INDEX($AA$5:$AA$76, CEILING(ROWS($AB$5:AB178)/3,1))</f>
        <v>-1.209752610641467E-2</v>
      </c>
      <c r="AC178" s="320"/>
      <c r="AD178" s="321">
        <f>INDEX($AC$5:$AC$76, CEILING(ROWS($AD$5:AD178)/3,1))</f>
        <v>1.1190608056434258E-2</v>
      </c>
      <c r="AE178" s="319"/>
      <c r="AF178" s="164"/>
    </row>
    <row r="179" spans="3:32" x14ac:dyDescent="0.25">
      <c r="C179" s="256">
        <f t="array" aca="1" ref="C179" ca="1">INDEX($C$2:$C$1000, CEILING(ROWS(C$2:$D179)/3,1))</f>
        <v>45387</v>
      </c>
      <c r="D179" s="279" t="s">
        <v>74</v>
      </c>
      <c r="E179" s="288">
        <f>HLOOKUP(D179,'GIÁ ĐÓNG CỬA'!$D$1:$F$74,2+INT((ROW()-ROW($C$2))/3),FALSE)</f>
        <v>7770</v>
      </c>
      <c r="F179" s="289">
        <v>1268.25</v>
      </c>
      <c r="G179" s="294">
        <f>HLOOKUP(D179,LSSL!$D$1:$F$74,2+INT((ROW()-ROW($C$2))/3),FALSE)</f>
        <v>-3.9555006180469712E-2</v>
      </c>
      <c r="H179" s="268">
        <f t="shared" si="4"/>
        <v>-2.5325017499430009E-3</v>
      </c>
      <c r="I179" s="268">
        <f t="shared" si="5"/>
        <v>5.890994333115334E-4</v>
      </c>
      <c r="J179" s="292">
        <f>HLOOKUP(D179,TTS!$D$1:$F$74,2+INT((ROW()-ROW($C$2))/3),FALSE)</f>
        <v>2294145797.3866673</v>
      </c>
      <c r="K179" s="293"/>
      <c r="L179" s="26"/>
      <c r="P179" s="163"/>
      <c r="Q179" s="164"/>
      <c r="AA179" s="320"/>
      <c r="AB179" s="321">
        <f>INDEX($AA$5:$AA$76, CEILING(ROWS($AB$5:AB179)/3,1))</f>
        <v>-2.5325017499430009E-3</v>
      </c>
      <c r="AC179" s="320"/>
      <c r="AD179" s="321">
        <f>INDEX($AC$5:$AC$76, CEILING(ROWS($AD$5:AD179)/3,1))</f>
        <v>5.890994333115334E-4</v>
      </c>
      <c r="AE179" s="319"/>
      <c r="AF179" s="164"/>
    </row>
    <row r="180" spans="3:32" x14ac:dyDescent="0.25">
      <c r="C180" s="256">
        <f t="array" aca="1" ref="C180" ca="1">INDEX($C$2:$C$1000, CEILING(ROWS(C$2:$D180)/3,1))</f>
        <v>45387</v>
      </c>
      <c r="D180" s="279" t="s">
        <v>17</v>
      </c>
      <c r="E180" s="288">
        <f>HLOOKUP(D180,'GIÁ ĐÓNG CỬA'!$D$1:$F$74,2+INT((ROW()-ROW($C$2))/3),FALSE)</f>
        <v>19100</v>
      </c>
      <c r="F180" s="289">
        <v>1268.25</v>
      </c>
      <c r="G180" s="294">
        <f>HLOOKUP(D180,LSSL!$D$1:$F$74,2+INT((ROW()-ROW($C$2))/3),FALSE)</f>
        <v>0</v>
      </c>
      <c r="H180" s="268">
        <f t="shared" si="4"/>
        <v>-2.5325017499430009E-3</v>
      </c>
      <c r="I180" s="268">
        <f t="shared" si="5"/>
        <v>5.890994333115334E-4</v>
      </c>
      <c r="J180" s="292">
        <f>HLOOKUP(D180,TTS!$D$1:$F$74,2+INT((ROW()-ROW($C$2))/3),FALSE)</f>
        <v>0</v>
      </c>
      <c r="K180" s="293"/>
      <c r="L180" s="26"/>
      <c r="P180" s="163"/>
      <c r="Q180" s="164"/>
      <c r="AA180" s="320"/>
      <c r="AB180" s="321">
        <f>INDEX($AA$5:$AA$76, CEILING(ROWS($AB$5:AB180)/3,1))</f>
        <v>-2.5325017499430009E-3</v>
      </c>
      <c r="AC180" s="320"/>
      <c r="AD180" s="321">
        <f>INDEX($AC$5:$AC$76, CEILING(ROWS($AD$5:AD180)/3,1))</f>
        <v>5.890994333115334E-4</v>
      </c>
      <c r="AE180" s="319"/>
      <c r="AF180" s="164"/>
    </row>
    <row r="181" spans="3:32" x14ac:dyDescent="0.25">
      <c r="C181" s="256">
        <f t="array" aca="1" ref="C181" ca="1">INDEX($C$2:$C$1000, CEILING(ROWS(C$2:$D181)/3,1))</f>
        <v>45387</v>
      </c>
      <c r="D181" s="279" t="s">
        <v>75</v>
      </c>
      <c r="E181" s="288">
        <f>HLOOKUP(D181,'GIÁ ĐÓNG CỬA'!$D$1:$F$74,2+INT((ROW()-ROW($C$2))/3),FALSE)</f>
        <v>10700</v>
      </c>
      <c r="F181" s="289">
        <v>1268.25</v>
      </c>
      <c r="G181" s="294">
        <f>HLOOKUP(D181,LSSL!$D$1:$F$74,2+INT((ROW()-ROW($C$2))/3),FALSE)</f>
        <v>9.433962264150943E-3</v>
      </c>
      <c r="H181" s="268">
        <f t="shared" si="4"/>
        <v>-2.5325017499430009E-3</v>
      </c>
      <c r="I181" s="268">
        <f t="shared" si="5"/>
        <v>5.890994333115334E-4</v>
      </c>
      <c r="J181" s="292">
        <f>HLOOKUP(D181,TTS!$D$1:$F$74,2+INT((ROW()-ROW($C$2))/3),FALSE)</f>
        <v>11579010465.489233</v>
      </c>
      <c r="K181" s="293"/>
      <c r="L181" s="26"/>
      <c r="P181" s="163"/>
      <c r="Q181" s="164"/>
      <c r="AA181" s="320"/>
      <c r="AB181" s="321">
        <f>INDEX($AA$5:$AA$76, CEILING(ROWS($AB$5:AB181)/3,1))</f>
        <v>-2.5325017499430009E-3</v>
      </c>
      <c r="AC181" s="320"/>
      <c r="AD181" s="321">
        <f>INDEX($AC$5:$AC$76, CEILING(ROWS($AD$5:AD181)/3,1))</f>
        <v>5.890994333115334E-4</v>
      </c>
      <c r="AE181" s="319"/>
      <c r="AF181" s="164"/>
    </row>
    <row r="182" spans="3:32" x14ac:dyDescent="0.25">
      <c r="C182" s="256">
        <f t="array" aca="1" ref="C182" ca="1">INDEX($C$2:$C$1000, CEILING(ROWS(C$2:$D182)/3,1))</f>
        <v>45390</v>
      </c>
      <c r="D182" s="279" t="s">
        <v>74</v>
      </c>
      <c r="E182" s="288">
        <f>HLOOKUP(D182,'GIÁ ĐÓNG CỬA'!$D$1:$F$74,2+INT((ROW()-ROW($C$2))/3),FALSE)</f>
        <v>7970</v>
      </c>
      <c r="F182" s="289">
        <v>1255.1099999999999</v>
      </c>
      <c r="G182" s="294">
        <f>HLOOKUP(D182,LSSL!$D$1:$F$74,2+INT((ROW()-ROW($C$2))/3),FALSE)</f>
        <v>2.5740025740025738E-2</v>
      </c>
      <c r="H182" s="268">
        <f t="shared" si="4"/>
        <v>-1.0360733293909009E-2</v>
      </c>
      <c r="I182" s="268">
        <f t="shared" si="5"/>
        <v>1.9964170348160948E-2</v>
      </c>
      <c r="J182" s="292">
        <f>HLOOKUP(D182,TTS!$D$1:$F$74,2+INT((ROW()-ROW($C$2))/3),FALSE)</f>
        <v>2353197169.2627716</v>
      </c>
      <c r="K182" s="293"/>
      <c r="L182" s="26"/>
      <c r="P182" s="163"/>
      <c r="Q182" s="164"/>
      <c r="AA182" s="320"/>
      <c r="AB182" s="321">
        <f>INDEX($AA$5:$AA$76, CEILING(ROWS($AB$5:AB182)/3,1))</f>
        <v>-1.0360733293909009E-2</v>
      </c>
      <c r="AC182" s="320"/>
      <c r="AD182" s="321">
        <f>INDEX($AC$5:$AC$76, CEILING(ROWS($AD$5:AD182)/3,1))</f>
        <v>1.9964170348160948E-2</v>
      </c>
      <c r="AE182" s="319"/>
      <c r="AF182" s="164"/>
    </row>
    <row r="183" spans="3:32" x14ac:dyDescent="0.25">
      <c r="C183" s="256">
        <f t="array" aca="1" ref="C183" ca="1">INDEX($C$2:$C$1000, CEILING(ROWS(C$2:$D183)/3,1))</f>
        <v>45390</v>
      </c>
      <c r="D183" s="279" t="s">
        <v>17</v>
      </c>
      <c r="E183" s="288">
        <f>HLOOKUP(D183,'GIÁ ĐÓNG CỬA'!$D$1:$F$74,2+INT((ROW()-ROW($C$2))/3),FALSE)</f>
        <v>19100</v>
      </c>
      <c r="F183" s="289">
        <v>1255.1099999999999</v>
      </c>
      <c r="G183" s="294">
        <f>HLOOKUP(D183,LSSL!$D$1:$F$74,2+INT((ROW()-ROW($C$2))/3),FALSE)</f>
        <v>0</v>
      </c>
      <c r="H183" s="268">
        <f t="shared" si="4"/>
        <v>-1.0360733293909009E-2</v>
      </c>
      <c r="I183" s="268">
        <f t="shared" si="5"/>
        <v>1.9964170348160948E-2</v>
      </c>
      <c r="J183" s="292">
        <f>HLOOKUP(D183,TTS!$D$1:$F$74,2+INT((ROW()-ROW($C$2))/3),FALSE)</f>
        <v>0</v>
      </c>
      <c r="K183" s="293"/>
      <c r="L183" s="26"/>
      <c r="P183" s="163"/>
      <c r="Q183" s="164"/>
      <c r="AA183" s="320"/>
      <c r="AB183" s="321">
        <f>INDEX($AA$5:$AA$76, CEILING(ROWS($AB$5:AB183)/3,1))</f>
        <v>-1.0360733293909009E-2</v>
      </c>
      <c r="AC183" s="320"/>
      <c r="AD183" s="321">
        <f>INDEX($AC$5:$AC$76, CEILING(ROWS($AD$5:AD183)/3,1))</f>
        <v>1.9964170348160948E-2</v>
      </c>
      <c r="AE183" s="319"/>
      <c r="AF183" s="164"/>
    </row>
    <row r="184" spans="3:32" x14ac:dyDescent="0.25">
      <c r="C184" s="256">
        <f t="array" aca="1" ref="C184" ca="1">INDEX($C$2:$C$1000, CEILING(ROWS(C$2:$D184)/3,1))</f>
        <v>45390</v>
      </c>
      <c r="D184" s="279" t="s">
        <v>75</v>
      </c>
      <c r="E184" s="288">
        <f>HLOOKUP(D184,'GIÁ ĐÓNG CỬA'!$D$1:$F$74,2+INT((ROW()-ROW($C$2))/3),FALSE)</f>
        <v>10900</v>
      </c>
      <c r="F184" s="289">
        <v>1255.1099999999999</v>
      </c>
      <c r="G184" s="294">
        <f>HLOOKUP(D184,LSSL!$D$1:$F$74,2+INT((ROW()-ROW($C$2))/3),FALSE)</f>
        <v>1.8691588785046728E-2</v>
      </c>
      <c r="H184" s="268">
        <f t="shared" si="4"/>
        <v>-1.0360733293909009E-2</v>
      </c>
      <c r="I184" s="268">
        <f t="shared" si="5"/>
        <v>1.9964170348160948E-2</v>
      </c>
      <c r="J184" s="292">
        <f>HLOOKUP(D184,TTS!$D$1:$F$74,2+INT((ROW()-ROW($C$2))/3),FALSE)</f>
        <v>11795440567.647911</v>
      </c>
      <c r="K184" s="293"/>
      <c r="L184" s="26"/>
      <c r="P184" s="163"/>
      <c r="Q184" s="164"/>
      <c r="AA184" s="320"/>
      <c r="AB184" s="321">
        <f>INDEX($AA$5:$AA$76, CEILING(ROWS($AB$5:AB184)/3,1))</f>
        <v>-1.0360733293909009E-2</v>
      </c>
      <c r="AC184" s="320"/>
      <c r="AD184" s="321">
        <f>INDEX($AC$5:$AC$76, CEILING(ROWS($AD$5:AD184)/3,1))</f>
        <v>1.9964170348160948E-2</v>
      </c>
      <c r="AE184" s="319"/>
      <c r="AF184" s="164"/>
    </row>
    <row r="185" spans="3:32" x14ac:dyDescent="0.25">
      <c r="C185" s="256">
        <f t="array" aca="1" ref="C185" ca="1">INDEX($C$2:$C$1000, CEILING(ROWS(C$2:$D185)/3,1))</f>
        <v>45391</v>
      </c>
      <c r="D185" s="279" t="s">
        <v>74</v>
      </c>
      <c r="E185" s="288">
        <f>HLOOKUP(D185,'GIÁ ĐÓNG CỬA'!$D$1:$F$74,2+INT((ROW()-ROW($C$2))/3),FALSE)</f>
        <v>7950</v>
      </c>
      <c r="F185" s="289">
        <v>1250.3499999999999</v>
      </c>
      <c r="G185" s="294">
        <f>HLOOKUP(D185,LSSL!$D$1:$F$74,2+INT((ROW()-ROW($C$2))/3),FALSE)</f>
        <v>-2.509410288582183E-3</v>
      </c>
      <c r="H185" s="268">
        <f t="shared" si="4"/>
        <v>-3.7924962752268654E-3</v>
      </c>
      <c r="I185" s="268">
        <f t="shared" si="5"/>
        <v>-7.970976917908738E-3</v>
      </c>
      <c r="J185" s="292">
        <f>HLOOKUP(D185,TTS!$D$1:$F$74,2+INT((ROW()-ROW($C$2))/3),FALSE)</f>
        <v>2347292032.0751615</v>
      </c>
      <c r="K185" s="293"/>
      <c r="L185" s="26"/>
      <c r="P185" s="163"/>
      <c r="Q185" s="164"/>
      <c r="AA185" s="320"/>
      <c r="AB185" s="321">
        <f>INDEX($AA$5:$AA$76, CEILING(ROWS($AB$5:AB185)/3,1))</f>
        <v>-3.7924962752268654E-3</v>
      </c>
      <c r="AC185" s="320"/>
      <c r="AD185" s="321">
        <f>INDEX($AC$5:$AC$76, CEILING(ROWS($AD$5:AD185)/3,1))</f>
        <v>-7.970976917908738E-3</v>
      </c>
      <c r="AE185" s="319"/>
      <c r="AF185" s="164"/>
    </row>
    <row r="186" spans="3:32" x14ac:dyDescent="0.25">
      <c r="C186" s="256">
        <f t="array" aca="1" ref="C186" ca="1">INDEX($C$2:$C$1000, CEILING(ROWS(C$2:$D186)/3,1))</f>
        <v>45391</v>
      </c>
      <c r="D186" s="279" t="s">
        <v>17</v>
      </c>
      <c r="E186" s="288">
        <f>HLOOKUP(D186,'GIÁ ĐÓNG CỬA'!$D$1:$F$74,2+INT((ROW()-ROW($C$2))/3),FALSE)</f>
        <v>19450</v>
      </c>
      <c r="F186" s="289">
        <v>1250.3499999999999</v>
      </c>
      <c r="G186" s="294">
        <f>HLOOKUP(D186,LSSL!$D$1:$F$74,2+INT((ROW()-ROW($C$2))/3),FALSE)</f>
        <v>1.832460732984293E-2</v>
      </c>
      <c r="H186" s="268">
        <f t="shared" si="4"/>
        <v>-3.7924962752268654E-3</v>
      </c>
      <c r="I186" s="268">
        <f t="shared" si="5"/>
        <v>-7.970976917908738E-3</v>
      </c>
      <c r="J186" s="292">
        <f>HLOOKUP(D186,TTS!$D$1:$F$74,2+INT((ROW()-ROW($C$2))/3),FALSE)</f>
        <v>0</v>
      </c>
      <c r="K186" s="293"/>
      <c r="L186" s="26"/>
      <c r="P186" s="163"/>
      <c r="Q186" s="164"/>
      <c r="AA186" s="320"/>
      <c r="AB186" s="321">
        <f>INDEX($AA$5:$AA$76, CEILING(ROWS($AB$5:AB186)/3,1))</f>
        <v>-3.7924962752268654E-3</v>
      </c>
      <c r="AC186" s="320"/>
      <c r="AD186" s="321">
        <f>INDEX($AC$5:$AC$76, CEILING(ROWS($AD$5:AD186)/3,1))</f>
        <v>-7.970976917908738E-3</v>
      </c>
      <c r="AE186" s="319"/>
      <c r="AF186" s="164"/>
    </row>
    <row r="187" spans="3:32" x14ac:dyDescent="0.25">
      <c r="C187" s="256">
        <f t="array" aca="1" ref="C187" ca="1">INDEX($C$2:$C$1000, CEILING(ROWS(C$2:$D187)/3,1))</f>
        <v>45391</v>
      </c>
      <c r="D187" s="279" t="s">
        <v>75</v>
      </c>
      <c r="E187" s="288">
        <f>HLOOKUP(D187,'GIÁ ĐÓNG CỬA'!$D$1:$F$74,2+INT((ROW()-ROW($C$2))/3),FALSE)</f>
        <v>10800</v>
      </c>
      <c r="F187" s="289">
        <v>1250.3499999999999</v>
      </c>
      <c r="G187" s="294">
        <f>HLOOKUP(D187,LSSL!$D$1:$F$74,2+INT((ROW()-ROW($C$2))/3),FALSE)</f>
        <v>-9.1743119266055051E-3</v>
      </c>
      <c r="H187" s="268">
        <f t="shared" si="4"/>
        <v>-3.7924962752268654E-3</v>
      </c>
      <c r="I187" s="268">
        <f t="shared" si="5"/>
        <v>-7.970976917908738E-3</v>
      </c>
      <c r="J187" s="292">
        <f>HLOOKUP(D187,TTS!$D$1:$F$74,2+INT((ROW()-ROW($C$2))/3),FALSE)</f>
        <v>11687225516.568571</v>
      </c>
      <c r="K187" s="293"/>
      <c r="L187" s="26"/>
      <c r="P187" s="163"/>
      <c r="Q187" s="164"/>
      <c r="AA187" s="320"/>
      <c r="AB187" s="321">
        <f>INDEX($AA$5:$AA$76, CEILING(ROWS($AB$5:AB187)/3,1))</f>
        <v>-3.7924962752268654E-3</v>
      </c>
      <c r="AC187" s="320"/>
      <c r="AD187" s="321">
        <f>INDEX($AC$5:$AC$76, CEILING(ROWS($AD$5:AD187)/3,1))</f>
        <v>-7.970976917908738E-3</v>
      </c>
      <c r="AE187" s="319"/>
      <c r="AF187" s="164"/>
    </row>
    <row r="188" spans="3:32" x14ac:dyDescent="0.25">
      <c r="C188" s="256">
        <f t="array" aca="1" ref="C188" ca="1">INDEX($C$2:$C$1000, CEILING(ROWS(C$2:$D188)/3,1))</f>
        <v>45392</v>
      </c>
      <c r="D188" s="279" t="s">
        <v>74</v>
      </c>
      <c r="E188" s="288">
        <f>HLOOKUP(D188,'GIÁ ĐÓNG CỬA'!$D$1:$F$74,2+INT((ROW()-ROW($C$2))/3),FALSE)</f>
        <v>7910</v>
      </c>
      <c r="F188" s="289">
        <v>1258.56</v>
      </c>
      <c r="G188" s="294">
        <f>HLOOKUP(D188,LSSL!$D$1:$F$74,2+INT((ROW()-ROW($C$2))/3),FALSE)</f>
        <v>-5.0314465408805029E-3</v>
      </c>
      <c r="H188" s="268">
        <f t="shared" si="4"/>
        <v>6.566161474787089E-3</v>
      </c>
      <c r="I188" s="268">
        <f t="shared" si="5"/>
        <v>-2.3670971978781895E-2</v>
      </c>
      <c r="J188" s="292">
        <f>HLOOKUP(D188,TTS!$D$1:$F$74,2+INT((ROW()-ROW($C$2))/3),FALSE)</f>
        <v>2335481757.6999402</v>
      </c>
      <c r="K188" s="293"/>
      <c r="L188" s="26"/>
      <c r="P188" s="163"/>
      <c r="Q188" s="164"/>
      <c r="AA188" s="320"/>
      <c r="AB188" s="321">
        <f>INDEX($AA$5:$AA$76, CEILING(ROWS($AB$5:AB188)/3,1))</f>
        <v>6.566161474787089E-3</v>
      </c>
      <c r="AC188" s="320"/>
      <c r="AD188" s="321">
        <f>INDEX($AC$5:$AC$76, CEILING(ROWS($AD$5:AD188)/3,1))</f>
        <v>-2.3670971978781895E-2</v>
      </c>
      <c r="AE188" s="319"/>
      <c r="AF188" s="164"/>
    </row>
    <row r="189" spans="3:32" x14ac:dyDescent="0.25">
      <c r="C189" s="256">
        <f t="array" aca="1" ref="C189" ca="1">INDEX($C$2:$C$1000, CEILING(ROWS(C$2:$D189)/3,1))</f>
        <v>45392</v>
      </c>
      <c r="D189" s="279" t="s">
        <v>17</v>
      </c>
      <c r="E189" s="288">
        <f>HLOOKUP(D189,'GIÁ ĐÓNG CỬA'!$D$1:$F$74,2+INT((ROW()-ROW($C$2))/3),FALSE)</f>
        <v>19350</v>
      </c>
      <c r="F189" s="289">
        <v>1258.56</v>
      </c>
      <c r="G189" s="294">
        <f>HLOOKUP(D189,LSSL!$D$1:$F$74,2+INT((ROW()-ROW($C$2))/3),FALSE)</f>
        <v>-5.1413881748071976E-3</v>
      </c>
      <c r="H189" s="268">
        <f t="shared" si="4"/>
        <v>6.566161474787089E-3</v>
      </c>
      <c r="I189" s="268">
        <f t="shared" si="5"/>
        <v>-2.3670971978781895E-2</v>
      </c>
      <c r="J189" s="292">
        <f>HLOOKUP(D189,TTS!$D$1:$F$74,2+INT((ROW()-ROW($C$2))/3),FALSE)</f>
        <v>0</v>
      </c>
      <c r="K189" s="293"/>
      <c r="L189" s="26"/>
      <c r="P189" s="163"/>
      <c r="Q189" s="164"/>
      <c r="AA189" s="320"/>
      <c r="AB189" s="321">
        <f>INDEX($AA$5:$AA$76, CEILING(ROWS($AB$5:AB189)/3,1))</f>
        <v>6.566161474787089E-3</v>
      </c>
      <c r="AC189" s="320"/>
      <c r="AD189" s="321">
        <f>INDEX($AC$5:$AC$76, CEILING(ROWS($AD$5:AD189)/3,1))</f>
        <v>-2.3670971978781895E-2</v>
      </c>
      <c r="AE189" s="319"/>
      <c r="AF189" s="164"/>
    </row>
    <row r="190" spans="3:32" x14ac:dyDescent="0.25">
      <c r="C190" s="256">
        <f t="array" aca="1" ref="C190" ca="1">INDEX($C$2:$C$1000, CEILING(ROWS(C$2:$D190)/3,1))</f>
        <v>45392</v>
      </c>
      <c r="D190" s="279" t="s">
        <v>75</v>
      </c>
      <c r="E190" s="288">
        <f>HLOOKUP(D190,'GIÁ ĐÓNG CỬA'!$D$1:$F$74,2+INT((ROW()-ROW($C$2))/3),FALSE)</f>
        <v>10500</v>
      </c>
      <c r="F190" s="289">
        <v>1258.56</v>
      </c>
      <c r="G190" s="294">
        <f>HLOOKUP(D190,LSSL!$D$1:$F$74,2+INT((ROW()-ROW($C$2))/3),FALSE)</f>
        <v>-2.7777777777777776E-2</v>
      </c>
      <c r="H190" s="268">
        <f t="shared" si="4"/>
        <v>6.566161474787089E-3</v>
      </c>
      <c r="I190" s="268">
        <f t="shared" si="5"/>
        <v>-2.3670971978781895E-2</v>
      </c>
      <c r="J190" s="292">
        <f>HLOOKUP(D190,TTS!$D$1:$F$74,2+INT((ROW()-ROW($C$2))/3),FALSE)</f>
        <v>11362580363.330555</v>
      </c>
      <c r="K190" s="293"/>
      <c r="L190" s="26"/>
      <c r="P190" s="163"/>
      <c r="Q190" s="164"/>
      <c r="AA190" s="320"/>
      <c r="AB190" s="321">
        <f>INDEX($AA$5:$AA$76, CEILING(ROWS($AB$5:AB190)/3,1))</f>
        <v>6.566161474787089E-3</v>
      </c>
      <c r="AC190" s="320"/>
      <c r="AD190" s="321">
        <f>INDEX($AC$5:$AC$76, CEILING(ROWS($AD$5:AD190)/3,1))</f>
        <v>-2.3670971978781895E-2</v>
      </c>
      <c r="AE190" s="319"/>
      <c r="AF190" s="164"/>
    </row>
    <row r="191" spans="3:32" x14ac:dyDescent="0.25">
      <c r="C191" s="256">
        <f t="array" aca="1" ref="C191" ca="1">INDEX($C$2:$C$1000, CEILING(ROWS(C$2:$D191)/3,1))</f>
        <v>45393</v>
      </c>
      <c r="D191" s="279" t="s">
        <v>74</v>
      </c>
      <c r="E191" s="288">
        <f>HLOOKUP(D191,'GIÁ ĐÓNG CỬA'!$D$1:$F$74,2+INT((ROW()-ROW($C$2))/3),FALSE)</f>
        <v>7850</v>
      </c>
      <c r="F191" s="289">
        <v>1258.2</v>
      </c>
      <c r="G191" s="294">
        <f>HLOOKUP(D191,LSSL!$D$1:$F$74,2+INT((ROW()-ROW($C$2))/3),FALSE)</f>
        <v>-7.5853350189633373E-3</v>
      </c>
      <c r="H191" s="268">
        <f t="shared" si="4"/>
        <v>-2.8604118993127064E-4</v>
      </c>
      <c r="I191" s="268">
        <f t="shared" si="5"/>
        <v>-1.3695174627842254E-3</v>
      </c>
      <c r="J191" s="292">
        <f>HLOOKUP(D191,TTS!$D$1:$F$74,2+INT((ROW()-ROW($C$2))/3),FALSE)</f>
        <v>2317766346.1371088</v>
      </c>
      <c r="K191" s="293"/>
      <c r="L191" s="26"/>
      <c r="P191" s="163"/>
      <c r="Q191" s="164"/>
      <c r="AA191" s="320"/>
      <c r="AB191" s="321">
        <f>INDEX($AA$5:$AA$76, CEILING(ROWS($AB$5:AB191)/3,1))</f>
        <v>-2.8604118993127064E-4</v>
      </c>
      <c r="AC191" s="320"/>
      <c r="AD191" s="321">
        <f>INDEX($AC$5:$AC$76, CEILING(ROWS($AD$5:AD191)/3,1))</f>
        <v>-1.3695174627842254E-3</v>
      </c>
      <c r="AE191" s="319"/>
      <c r="AF191" s="164"/>
    </row>
    <row r="192" spans="3:32" x14ac:dyDescent="0.25">
      <c r="C192" s="256">
        <f t="array" aca="1" ref="C192" ca="1">INDEX($C$2:$C$1000, CEILING(ROWS(C$2:$D192)/3,1))</f>
        <v>45393</v>
      </c>
      <c r="D192" s="279" t="s">
        <v>17</v>
      </c>
      <c r="E192" s="288">
        <f>HLOOKUP(D192,'GIÁ ĐÓNG CỬA'!$D$1:$F$74,2+INT((ROW()-ROW($C$2))/3),FALSE)</f>
        <v>19350</v>
      </c>
      <c r="F192" s="289">
        <v>1258.2</v>
      </c>
      <c r="G192" s="294">
        <f>HLOOKUP(D192,LSSL!$D$1:$F$74,2+INT((ROW()-ROW($C$2))/3),FALSE)</f>
        <v>0</v>
      </c>
      <c r="H192" s="268">
        <f t="shared" si="4"/>
        <v>-2.8604118993127064E-4</v>
      </c>
      <c r="I192" s="268">
        <f t="shared" si="5"/>
        <v>-1.3695174627842254E-3</v>
      </c>
      <c r="J192" s="292">
        <f>HLOOKUP(D192,TTS!$D$1:$F$74,2+INT((ROW()-ROW($C$2))/3),FALSE)</f>
        <v>0</v>
      </c>
      <c r="K192" s="293"/>
      <c r="L192" s="26"/>
      <c r="P192" s="163"/>
      <c r="Q192" s="164"/>
      <c r="AA192" s="320"/>
      <c r="AB192" s="321">
        <f>INDEX($AA$5:$AA$76, CEILING(ROWS($AB$5:AB192)/3,1))</f>
        <v>-2.8604118993127064E-4</v>
      </c>
      <c r="AC192" s="320"/>
      <c r="AD192" s="321">
        <f>INDEX($AC$5:$AC$76, CEILING(ROWS($AD$5:AD192)/3,1))</f>
        <v>-1.3695174627842254E-3</v>
      </c>
      <c r="AE192" s="319"/>
      <c r="AF192" s="164"/>
    </row>
    <row r="193" spans="3:32" x14ac:dyDescent="0.25">
      <c r="C193" s="256">
        <f t="array" aca="1" ref="C193" ca="1">INDEX($C$2:$C$1000, CEILING(ROWS(C$2:$D193)/3,1))</f>
        <v>45393</v>
      </c>
      <c r="D193" s="279" t="s">
        <v>75</v>
      </c>
      <c r="E193" s="288">
        <f>HLOOKUP(D193,'GIÁ ĐÓNG CỬA'!$D$1:$F$74,2+INT((ROW()-ROW($C$2))/3),FALSE)</f>
        <v>10500</v>
      </c>
      <c r="F193" s="289">
        <v>1258.2</v>
      </c>
      <c r="G193" s="294">
        <f>HLOOKUP(D193,LSSL!$D$1:$F$74,2+INT((ROW()-ROW($C$2))/3),FALSE)</f>
        <v>0</v>
      </c>
      <c r="H193" s="268">
        <f t="shared" si="4"/>
        <v>-2.8604118993127064E-4</v>
      </c>
      <c r="I193" s="268">
        <f t="shared" si="5"/>
        <v>-1.3695174627842254E-3</v>
      </c>
      <c r="J193" s="292">
        <f>HLOOKUP(D193,TTS!$D$1:$F$74,2+INT((ROW()-ROW($C$2))/3),FALSE)</f>
        <v>11362580363.330555</v>
      </c>
      <c r="K193" s="293"/>
      <c r="L193" s="26"/>
      <c r="P193" s="163"/>
      <c r="Q193" s="164"/>
      <c r="AA193" s="320"/>
      <c r="AB193" s="321">
        <f>INDEX($AA$5:$AA$76, CEILING(ROWS($AB$5:AB193)/3,1))</f>
        <v>-2.8604118993127064E-4</v>
      </c>
      <c r="AC193" s="320"/>
      <c r="AD193" s="321">
        <f>INDEX($AC$5:$AC$76, CEILING(ROWS($AD$5:AD193)/3,1))</f>
        <v>-1.3695174627842254E-3</v>
      </c>
      <c r="AE193" s="319"/>
      <c r="AF193" s="164"/>
    </row>
    <row r="194" spans="3:32" x14ac:dyDescent="0.25">
      <c r="C194" s="256">
        <f t="array" aca="1" ref="C194" ca="1">INDEX($C$2:$C$1000, CEILING(ROWS(C$2:$D194)/3,1))</f>
        <v>45394</v>
      </c>
      <c r="D194" s="279" t="s">
        <v>74</v>
      </c>
      <c r="E194" s="288">
        <f>HLOOKUP(D194,'GIÁ ĐÓNG CỬA'!$D$1:$F$74,2+INT((ROW()-ROW($C$2))/3),FALSE)</f>
        <v>7940</v>
      </c>
      <c r="F194" s="289">
        <v>1276.5999999999999</v>
      </c>
      <c r="G194" s="294">
        <f>HLOOKUP(D194,LSSL!$D$1:$F$74,2+INT((ROW()-ROW($C$2))/3),FALSE)</f>
        <v>1.1464968152866241E-2</v>
      </c>
      <c r="H194" s="268">
        <f t="shared" ref="H194:H220" si="6">AB194</f>
        <v>1.462406612621194E-2</v>
      </c>
      <c r="I194" s="268">
        <f t="shared" ref="I194:I220" si="7">AD194</f>
        <v>2.0699776682719532E-3</v>
      </c>
      <c r="J194" s="292">
        <f>HLOOKUP(D194,TTS!$D$1:$F$74,2+INT((ROW()-ROW($C$2))/3),FALSE)</f>
        <v>2344339463.4813561</v>
      </c>
      <c r="K194" s="293"/>
      <c r="L194" s="26"/>
      <c r="P194" s="163"/>
      <c r="Q194" s="164"/>
      <c r="AA194" s="320"/>
      <c r="AB194" s="321">
        <f>INDEX($AA$5:$AA$76, CEILING(ROWS($AB$5:AB194)/3,1))</f>
        <v>1.462406612621194E-2</v>
      </c>
      <c r="AC194" s="320"/>
      <c r="AD194" s="321">
        <f>INDEX($AC$5:$AC$76, CEILING(ROWS($AD$5:AD194)/3,1))</f>
        <v>2.0699776682719532E-3</v>
      </c>
      <c r="AE194" s="319"/>
      <c r="AF194" s="164"/>
    </row>
    <row r="195" spans="3:32" x14ac:dyDescent="0.25">
      <c r="C195" s="256">
        <f t="array" aca="1" ref="C195" ca="1">INDEX($C$2:$C$1000, CEILING(ROWS(C$2:$D195)/3,1))</f>
        <v>45394</v>
      </c>
      <c r="D195" s="279" t="s">
        <v>17</v>
      </c>
      <c r="E195" s="288">
        <f>HLOOKUP(D195,'GIÁ ĐÓNG CỬA'!$D$1:$F$74,2+INT((ROW()-ROW($C$2))/3),FALSE)</f>
        <v>19350</v>
      </c>
      <c r="F195" s="289">
        <v>1276.5999999999999</v>
      </c>
      <c r="G195" s="294">
        <f>HLOOKUP(D195,LSSL!$D$1:$F$74,2+INT((ROW()-ROW($C$2))/3),FALSE)</f>
        <v>0</v>
      </c>
      <c r="H195" s="268">
        <f t="shared" si="6"/>
        <v>1.462406612621194E-2</v>
      </c>
      <c r="I195" s="268">
        <f t="shared" si="7"/>
        <v>2.0699776682719532E-3</v>
      </c>
      <c r="J195" s="292">
        <f>HLOOKUP(D195,TTS!$D$1:$F$74,2+INT((ROW()-ROW($C$2))/3),FALSE)</f>
        <v>0</v>
      </c>
      <c r="K195" s="293"/>
      <c r="L195" s="26"/>
      <c r="P195" s="163"/>
      <c r="Q195" s="164"/>
      <c r="AA195" s="320"/>
      <c r="AB195" s="321">
        <f>INDEX($AA$5:$AA$76, CEILING(ROWS($AB$5:AB195)/3,1))</f>
        <v>1.462406612621194E-2</v>
      </c>
      <c r="AC195" s="320"/>
      <c r="AD195" s="321">
        <f>INDEX($AC$5:$AC$76, CEILING(ROWS($AD$5:AD195)/3,1))</f>
        <v>2.0699776682719532E-3</v>
      </c>
      <c r="AE195" s="319"/>
      <c r="AF195" s="164"/>
    </row>
    <row r="196" spans="3:32" x14ac:dyDescent="0.25">
      <c r="C196" s="256">
        <f t="array" aca="1" ref="C196" ca="1">INDEX($C$2:$C$1000, CEILING(ROWS(C$2:$D196)/3,1))</f>
        <v>45394</v>
      </c>
      <c r="D196" s="279" t="s">
        <v>75</v>
      </c>
      <c r="E196" s="288">
        <f>HLOOKUP(D196,'GIÁ ĐÓNG CỬA'!$D$1:$F$74,2+INT((ROW()-ROW($C$2))/3),FALSE)</f>
        <v>10500</v>
      </c>
      <c r="F196" s="289">
        <v>1276.5999999999999</v>
      </c>
      <c r="G196" s="294">
        <f>HLOOKUP(D196,LSSL!$D$1:$F$74,2+INT((ROW()-ROW($C$2))/3),FALSE)</f>
        <v>0</v>
      </c>
      <c r="H196" s="268">
        <f t="shared" si="6"/>
        <v>1.462406612621194E-2</v>
      </c>
      <c r="I196" s="268">
        <f t="shared" si="7"/>
        <v>2.0699776682719532E-3</v>
      </c>
      <c r="J196" s="292">
        <f>HLOOKUP(D196,TTS!$D$1:$F$74,2+INT((ROW()-ROW($C$2))/3),FALSE)</f>
        <v>11362580363.330555</v>
      </c>
      <c r="K196" s="293"/>
      <c r="L196" s="26"/>
      <c r="P196" s="163"/>
      <c r="Q196" s="164"/>
      <c r="AA196" s="320"/>
      <c r="AB196" s="321">
        <f>INDEX($AA$5:$AA$76, CEILING(ROWS($AB$5:AB196)/3,1))</f>
        <v>1.462406612621194E-2</v>
      </c>
      <c r="AC196" s="320"/>
      <c r="AD196" s="321">
        <f>INDEX($AC$5:$AC$76, CEILING(ROWS($AD$5:AD196)/3,1))</f>
        <v>2.0699776682719532E-3</v>
      </c>
      <c r="AE196" s="319"/>
      <c r="AF196" s="164"/>
    </row>
    <row r="197" spans="3:32" x14ac:dyDescent="0.25">
      <c r="C197" s="256">
        <f t="array" aca="1" ref="C197" ca="1">INDEX($C$2:$C$1000, CEILING(ROWS(C$2:$D197)/3,1))</f>
        <v>45397</v>
      </c>
      <c r="D197" s="279" t="s">
        <v>74</v>
      </c>
      <c r="E197" s="288">
        <f>HLOOKUP(D197,'GIÁ ĐÓNG CỬA'!$D$1:$F$74,2+INT((ROW()-ROW($C$2))/3),FALSE)</f>
        <v>7390</v>
      </c>
      <c r="F197" s="289">
        <v>1216.6099999999999</v>
      </c>
      <c r="G197" s="294">
        <f>HLOOKUP(D197,LSSL!$D$1:$F$74,2+INT((ROW()-ROW($C$2))/3),FALSE)</f>
        <v>-6.9269521410579349E-2</v>
      </c>
      <c r="H197" s="268">
        <f t="shared" si="6"/>
        <v>-4.6992010026633252E-2</v>
      </c>
      <c r="I197" s="268">
        <f t="shared" si="7"/>
        <v>-5.1527998490819016E-2</v>
      </c>
      <c r="J197" s="292">
        <f>HLOOKUP(D197,TTS!$D$1:$F$74,2+INT((ROW()-ROW($C$2))/3),FALSE)</f>
        <v>2181948190.8220682</v>
      </c>
      <c r="K197" s="293"/>
      <c r="L197" s="26"/>
      <c r="P197" s="163"/>
      <c r="Q197" s="164"/>
      <c r="AA197" s="320"/>
      <c r="AB197" s="321">
        <f>INDEX($AA$5:$AA$76, CEILING(ROWS($AB$5:AB197)/3,1))</f>
        <v>-4.6992010026633252E-2</v>
      </c>
      <c r="AC197" s="320"/>
      <c r="AD197" s="321">
        <f>INDEX($AC$5:$AC$76, CEILING(ROWS($AD$5:AD197)/3,1))</f>
        <v>-5.1527998490819016E-2</v>
      </c>
      <c r="AE197" s="319"/>
      <c r="AF197" s="164"/>
    </row>
    <row r="198" spans="3:32" x14ac:dyDescent="0.25">
      <c r="C198" s="256">
        <f t="array" aca="1" ref="C198" ca="1">INDEX($C$2:$C$1000, CEILING(ROWS(C$2:$D198)/3,1))</f>
        <v>45397</v>
      </c>
      <c r="D198" s="279" t="s">
        <v>17</v>
      </c>
      <c r="E198" s="288">
        <f>HLOOKUP(D198,'GIÁ ĐÓNG CỬA'!$D$1:$F$74,2+INT((ROW()-ROW($C$2))/3),FALSE)</f>
        <v>18400</v>
      </c>
      <c r="F198" s="289">
        <v>1216.6099999999999</v>
      </c>
      <c r="G198" s="294">
        <f>HLOOKUP(D198,LSSL!$D$1:$F$74,2+INT((ROW()-ROW($C$2))/3),FALSE)</f>
        <v>-4.909560723514212E-2</v>
      </c>
      <c r="H198" s="268">
        <f t="shared" si="6"/>
        <v>-4.6992010026633252E-2</v>
      </c>
      <c r="I198" s="268">
        <f t="shared" si="7"/>
        <v>-5.1527998490819016E-2</v>
      </c>
      <c r="J198" s="292">
        <f>HLOOKUP(D198,TTS!$D$1:$F$74,2+INT((ROW()-ROW($C$2))/3),FALSE)</f>
        <v>0</v>
      </c>
      <c r="K198" s="293"/>
      <c r="L198" s="26"/>
      <c r="P198" s="163"/>
      <c r="Q198" s="164"/>
      <c r="AA198" s="320"/>
      <c r="AB198" s="321">
        <f>INDEX($AA$5:$AA$76, CEILING(ROWS($AB$5:AB198)/3,1))</f>
        <v>-4.6992010026633252E-2</v>
      </c>
      <c r="AC198" s="320"/>
      <c r="AD198" s="321">
        <f>INDEX($AC$5:$AC$76, CEILING(ROWS($AD$5:AD198)/3,1))</f>
        <v>-5.1527998490819016E-2</v>
      </c>
      <c r="AE198" s="319"/>
      <c r="AF198" s="164"/>
    </row>
    <row r="199" spans="3:32" x14ac:dyDescent="0.25">
      <c r="C199" s="256">
        <f t="array" aca="1" ref="C199" ca="1">INDEX($C$2:$C$1000, CEILING(ROWS(C$2:$D199)/3,1))</f>
        <v>45397</v>
      </c>
      <c r="D199" s="279" t="s">
        <v>75</v>
      </c>
      <c r="E199" s="288">
        <f>HLOOKUP(D199,'GIÁ ĐÓNG CỬA'!$D$1:$F$74,2+INT((ROW()-ROW($C$2))/3),FALSE)</f>
        <v>10000</v>
      </c>
      <c r="F199" s="289">
        <v>1216.6099999999999</v>
      </c>
      <c r="G199" s="294">
        <f>HLOOKUP(D199,LSSL!$D$1:$F$74,2+INT((ROW()-ROW($C$2))/3),FALSE)</f>
        <v>-4.7619047619047616E-2</v>
      </c>
      <c r="H199" s="268">
        <f t="shared" si="6"/>
        <v>-4.6992010026633252E-2</v>
      </c>
      <c r="I199" s="268">
        <f t="shared" si="7"/>
        <v>-5.1527998490819016E-2</v>
      </c>
      <c r="J199" s="292">
        <f>HLOOKUP(D199,TTS!$D$1:$F$74,2+INT((ROW()-ROW($C$2))/3),FALSE)</f>
        <v>10821505107.933863</v>
      </c>
      <c r="K199" s="293"/>
      <c r="L199" s="26"/>
      <c r="P199" s="163"/>
      <c r="Q199" s="164"/>
      <c r="AA199" s="320"/>
      <c r="AB199" s="321">
        <f>INDEX($AA$5:$AA$76, CEILING(ROWS($AB$5:AB199)/3,1))</f>
        <v>-4.6992010026633252E-2</v>
      </c>
      <c r="AC199" s="320"/>
      <c r="AD199" s="321">
        <f>INDEX($AC$5:$AC$76, CEILING(ROWS($AD$5:AD199)/3,1))</f>
        <v>-5.1527998490819016E-2</v>
      </c>
      <c r="AE199" s="319"/>
      <c r="AF199" s="164"/>
    </row>
    <row r="200" spans="3:32" x14ac:dyDescent="0.25">
      <c r="C200" s="256">
        <f t="array" aca="1" ref="C200" ca="1">INDEX($C$2:$C$1000, CEILING(ROWS(C$2:$D200)/3,1))</f>
        <v>45398</v>
      </c>
      <c r="D200" s="279" t="s">
        <v>74</v>
      </c>
      <c r="E200" s="288">
        <f>HLOOKUP(D200,'GIÁ ĐÓNG CỬA'!$D$1:$F$74,2+INT((ROW()-ROW($C$2))/3),FALSE)</f>
        <v>7100</v>
      </c>
      <c r="F200" s="289">
        <v>1215.68</v>
      </c>
      <c r="G200" s="294">
        <f>HLOOKUP(D200,LSSL!$D$1:$F$74,2+INT((ROW()-ROW($C$2))/3),FALSE)</f>
        <v>-3.9242219215155617E-2</v>
      </c>
      <c r="H200" s="268">
        <f t="shared" si="6"/>
        <v>-7.6441916472808568E-4</v>
      </c>
      <c r="I200" s="268">
        <f t="shared" si="7"/>
        <v>-7.0851062424012968E-3</v>
      </c>
      <c r="J200" s="292">
        <f>HLOOKUP(D200,TTS!$D$1:$F$74,2+INT((ROW()-ROW($C$2))/3),FALSE)</f>
        <v>2096323701.6017165</v>
      </c>
      <c r="K200" s="293"/>
      <c r="L200" s="26"/>
      <c r="P200" s="163"/>
      <c r="Q200" s="164"/>
      <c r="AA200" s="320"/>
      <c r="AB200" s="321">
        <f>INDEX($AA$5:$AA$76, CEILING(ROWS($AB$5:AB200)/3,1))</f>
        <v>-7.6441916472808568E-4</v>
      </c>
      <c r="AC200" s="320"/>
      <c r="AD200" s="321">
        <f>INDEX($AC$5:$AC$76, CEILING(ROWS($AD$5:AD200)/3,1))</f>
        <v>-7.0851062424012968E-3</v>
      </c>
      <c r="AE200" s="319"/>
      <c r="AF200" s="164"/>
    </row>
    <row r="201" spans="3:32" x14ac:dyDescent="0.25">
      <c r="C201" s="256">
        <f t="array" aca="1" ref="C201" ca="1">INDEX($C$2:$C$1000, CEILING(ROWS(C$2:$D201)/3,1))</f>
        <v>45398</v>
      </c>
      <c r="D201" s="279" t="s">
        <v>17</v>
      </c>
      <c r="E201" s="288">
        <f>HLOOKUP(D201,'GIÁ ĐÓNG CỬA'!$D$1:$F$74,2+INT((ROW()-ROW($C$2))/3),FALSE)</f>
        <v>17950</v>
      </c>
      <c r="F201" s="289">
        <v>1215.68</v>
      </c>
      <c r="G201" s="294">
        <f>HLOOKUP(D201,LSSL!$D$1:$F$74,2+INT((ROW()-ROW($C$2))/3),FALSE)</f>
        <v>-2.4456521739130436E-2</v>
      </c>
      <c r="H201" s="268">
        <f t="shared" si="6"/>
        <v>-7.6441916472808568E-4</v>
      </c>
      <c r="I201" s="268">
        <f t="shared" si="7"/>
        <v>-7.0851062424012968E-3</v>
      </c>
      <c r="J201" s="292">
        <f>HLOOKUP(D201,TTS!$D$1:$F$74,2+INT((ROW()-ROW($C$2))/3),FALSE)</f>
        <v>0</v>
      </c>
      <c r="K201" s="293"/>
      <c r="L201" s="26"/>
      <c r="P201" s="163"/>
      <c r="Q201" s="164"/>
      <c r="AA201" s="320"/>
      <c r="AB201" s="321">
        <f>INDEX($AA$5:$AA$76, CEILING(ROWS($AB$5:AB201)/3,1))</f>
        <v>-7.6441916472808568E-4</v>
      </c>
      <c r="AC201" s="320"/>
      <c r="AD201" s="321">
        <f>INDEX($AC$5:$AC$76, CEILING(ROWS($AD$5:AD201)/3,1))</f>
        <v>-7.0851062424012968E-3</v>
      </c>
      <c r="AE201" s="319"/>
      <c r="AF201" s="164"/>
    </row>
    <row r="202" spans="3:32" x14ac:dyDescent="0.25">
      <c r="C202" s="256">
        <f t="array" aca="1" ref="C202" ca="1">INDEX($C$2:$C$1000, CEILING(ROWS(C$2:$D202)/3,1))</f>
        <v>45398</v>
      </c>
      <c r="D202" s="279" t="s">
        <v>75</v>
      </c>
      <c r="E202" s="288">
        <f>HLOOKUP(D202,'GIÁ ĐÓNG CỬA'!$D$1:$F$74,2+INT((ROW()-ROW($C$2))/3),FALSE)</f>
        <v>10000</v>
      </c>
      <c r="F202" s="289">
        <v>1215.68</v>
      </c>
      <c r="G202" s="294">
        <f>HLOOKUP(D202,LSSL!$D$1:$F$74,2+INT((ROW()-ROW($C$2))/3),FALSE)</f>
        <v>0</v>
      </c>
      <c r="H202" s="268">
        <f t="shared" si="6"/>
        <v>-7.6441916472808568E-4</v>
      </c>
      <c r="I202" s="268">
        <f t="shared" si="7"/>
        <v>-7.0851062424012968E-3</v>
      </c>
      <c r="J202" s="292">
        <f>HLOOKUP(D202,TTS!$D$1:$F$74,2+INT((ROW()-ROW($C$2))/3),FALSE)</f>
        <v>10821505107.933863</v>
      </c>
      <c r="K202" s="293"/>
      <c r="L202" s="26"/>
      <c r="P202" s="163"/>
      <c r="Q202" s="164"/>
      <c r="AB202" s="321">
        <f>INDEX($AA$5:$AA$76, CEILING(ROWS($AB$5:AB202)/3,1))</f>
        <v>-7.6441916472808568E-4</v>
      </c>
      <c r="AC202" s="320"/>
      <c r="AD202" s="321">
        <f>INDEX($AC$5:$AC$76, CEILING(ROWS($AD$5:AD202)/3,1))</f>
        <v>-7.0851062424012968E-3</v>
      </c>
      <c r="AE202" s="319"/>
      <c r="AF202" s="164"/>
    </row>
    <row r="203" spans="3:32" x14ac:dyDescent="0.25">
      <c r="C203" s="256">
        <f t="array" aca="1" ref="C203" ca="1">INDEX($C$2:$C$1000, CEILING(ROWS(C$2:$D203)/3,1))</f>
        <v>45399</v>
      </c>
      <c r="D203" s="279" t="s">
        <v>74</v>
      </c>
      <c r="E203" s="288">
        <f>HLOOKUP(D203,'GIÁ ĐÓNG CỬA'!$D$1:$F$74,2+INT((ROW()-ROW($C$2))/3),FALSE)</f>
        <v>7000</v>
      </c>
      <c r="F203" s="289">
        <v>1193.01</v>
      </c>
      <c r="G203" s="294">
        <f>HLOOKUP(D203,LSSL!$D$1:$F$74,2+INT((ROW()-ROW($C$2))/3),FALSE)</f>
        <v>-1.4084507042253521E-2</v>
      </c>
      <c r="H203" s="268">
        <f t="shared" si="6"/>
        <v>-1.8647999473545729E-2</v>
      </c>
      <c r="I203" s="268">
        <f t="shared" si="7"/>
        <v>-1.8931969268811789E-2</v>
      </c>
      <c r="J203" s="292">
        <f>HLOOKUP(D203,TTS!$D$1:$F$74,2+INT((ROW()-ROW($C$2))/3),FALSE)</f>
        <v>2066798015.6636641</v>
      </c>
      <c r="K203" s="293"/>
      <c r="L203" s="26"/>
      <c r="P203" s="163"/>
      <c r="Q203" s="164"/>
      <c r="AB203" s="321">
        <f>INDEX($AA$5:$AA$76, CEILING(ROWS($AB$5:AB203)/3,1))</f>
        <v>-1.8647999473545729E-2</v>
      </c>
      <c r="AC203" s="320"/>
      <c r="AD203" s="321">
        <f>INDEX($AC$5:$AC$76, CEILING(ROWS($AD$5:AD203)/3,1))</f>
        <v>-1.8931969268811789E-2</v>
      </c>
      <c r="AE203" s="319"/>
      <c r="AF203" s="164"/>
    </row>
    <row r="204" spans="3:32" x14ac:dyDescent="0.25">
      <c r="C204" s="256">
        <f t="array" aca="1" ref="C204" ca="1">INDEX($C$2:$C$1000, CEILING(ROWS(C$2:$D204)/3,1))</f>
        <v>45399</v>
      </c>
      <c r="D204" s="279" t="s">
        <v>17</v>
      </c>
      <c r="E204" s="288">
        <f>HLOOKUP(D204,'GIÁ ĐÓNG CỬA'!$D$1:$F$74,2+INT((ROW()-ROW($C$2))/3),FALSE)</f>
        <v>17800</v>
      </c>
      <c r="F204" s="289">
        <v>1193.01</v>
      </c>
      <c r="G204" s="294">
        <f>HLOOKUP(D204,LSSL!$D$1:$F$74,2+INT((ROW()-ROW($C$2))/3),FALSE)</f>
        <v>-8.356545961002786E-3</v>
      </c>
      <c r="H204" s="268">
        <f t="shared" si="6"/>
        <v>-1.8647999473545729E-2</v>
      </c>
      <c r="I204" s="268">
        <f t="shared" si="7"/>
        <v>-1.8931969268811789E-2</v>
      </c>
      <c r="J204" s="292">
        <f>HLOOKUP(D204,TTS!$D$1:$F$74,2+INT((ROW()-ROW($C$2))/3),FALSE)</f>
        <v>0</v>
      </c>
      <c r="K204" s="293"/>
      <c r="L204" s="26"/>
      <c r="P204" s="163"/>
      <c r="Q204" s="164"/>
      <c r="AB204" s="321">
        <f>INDEX($AA$5:$AA$76, CEILING(ROWS($AB$5:AB204)/3,1))</f>
        <v>-1.8647999473545729E-2</v>
      </c>
      <c r="AC204" s="320"/>
      <c r="AD204" s="321">
        <f>INDEX($AC$5:$AC$76, CEILING(ROWS($AD$5:AD204)/3,1))</f>
        <v>-1.8931969268811789E-2</v>
      </c>
      <c r="AE204" s="319"/>
      <c r="AF204" s="164"/>
    </row>
    <row r="205" spans="3:32" x14ac:dyDescent="0.25">
      <c r="C205" s="256">
        <f t="array" aca="1" ref="C205" ca="1">INDEX($C$2:$C$1000, CEILING(ROWS(C$2:$D205)/3,1))</f>
        <v>45399</v>
      </c>
      <c r="D205" s="279" t="s">
        <v>75</v>
      </c>
      <c r="E205" s="288">
        <f>HLOOKUP(D205,'GIÁ ĐÓNG CỬA'!$D$1:$F$74,2+INT((ROW()-ROW($C$2))/3),FALSE)</f>
        <v>9800</v>
      </c>
      <c r="F205" s="289">
        <v>1193.01</v>
      </c>
      <c r="G205" s="294">
        <f>HLOOKUP(D205,LSSL!$D$1:$F$74,2+INT((ROW()-ROW($C$2))/3),FALSE)</f>
        <v>-0.02</v>
      </c>
      <c r="H205" s="268">
        <f t="shared" si="6"/>
        <v>-1.8647999473545729E-2</v>
      </c>
      <c r="I205" s="268">
        <f t="shared" si="7"/>
        <v>-1.8931969268811789E-2</v>
      </c>
      <c r="J205" s="292">
        <f>HLOOKUP(D205,TTS!$D$1:$F$74,2+INT((ROW()-ROW($C$2))/3),FALSE)</f>
        <v>10605075005.775185</v>
      </c>
      <c r="K205" s="293"/>
      <c r="L205" s="26"/>
      <c r="P205" s="163"/>
      <c r="Q205" s="164"/>
      <c r="AB205" s="321">
        <f>INDEX($AA$5:$AA$76, CEILING(ROWS($AB$5:AB205)/3,1))</f>
        <v>-1.8647999473545729E-2</v>
      </c>
      <c r="AC205" s="320"/>
      <c r="AD205" s="321">
        <f>INDEX($AC$5:$AC$76, CEILING(ROWS($AD$5:AD205)/3,1))</f>
        <v>-1.8931969268811789E-2</v>
      </c>
      <c r="AE205" s="319"/>
      <c r="AF205" s="164"/>
    </row>
    <row r="206" spans="3:32" x14ac:dyDescent="0.25">
      <c r="C206" s="256">
        <f t="array" aca="1" ref="C206" ca="1">INDEX($C$2:$C$1000, CEILING(ROWS(C$2:$D206)/3,1))</f>
        <v>45401</v>
      </c>
      <c r="D206" s="279" t="s">
        <v>74</v>
      </c>
      <c r="E206" s="288">
        <f>HLOOKUP(D206,'GIÁ ĐÓNG CỬA'!$D$1:$F$74,2+INT((ROW()-ROW($C$2))/3),FALSE)</f>
        <v>6710</v>
      </c>
      <c r="F206" s="289">
        <v>1174.8499999999999</v>
      </c>
      <c r="G206" s="294">
        <f>HLOOKUP(D206,LSSL!$D$1:$F$74,2+INT((ROW()-ROW($C$2))/3),FALSE)</f>
        <v>-4.1428571428571426E-2</v>
      </c>
      <c r="H206" s="268">
        <f t="shared" si="6"/>
        <v>-1.5222001492024444E-2</v>
      </c>
      <c r="I206" s="268">
        <f t="shared" si="7"/>
        <v>-1.5841602445528409E-2</v>
      </c>
      <c r="J206" s="292">
        <f>HLOOKUP(D206,TTS!$D$1:$F$74,2+INT((ROW()-ROW($C$2))/3),FALSE)</f>
        <v>1981173526.4433124</v>
      </c>
      <c r="K206" s="293"/>
      <c r="L206" s="26"/>
      <c r="P206" s="163"/>
      <c r="Q206" s="164"/>
      <c r="AB206" s="321">
        <f>INDEX($AA$5:$AA$76, CEILING(ROWS($AB$5:AB206)/3,1))</f>
        <v>-1.5222001492024444E-2</v>
      </c>
      <c r="AC206" s="320"/>
      <c r="AD206" s="321">
        <f>INDEX($AC$5:$AC$76, CEILING(ROWS($AD$5:AD206)/3,1))</f>
        <v>-1.5841602445528409E-2</v>
      </c>
      <c r="AE206" s="319"/>
      <c r="AF206" s="164"/>
    </row>
    <row r="207" spans="3:32" x14ac:dyDescent="0.25">
      <c r="C207" s="256">
        <f t="array" aca="1" ref="C207" ca="1">INDEX($C$2:$C$1000, CEILING(ROWS(C$2:$D207)/3,1))</f>
        <v>45401</v>
      </c>
      <c r="D207" s="279" t="s">
        <v>17</v>
      </c>
      <c r="E207" s="288">
        <f>HLOOKUP(D207,'GIÁ ĐÓNG CỬA'!$D$1:$F$74,2+INT((ROW()-ROW($C$2))/3),FALSE)</f>
        <v>18450</v>
      </c>
      <c r="F207" s="289">
        <v>1174.8499999999999</v>
      </c>
      <c r="G207" s="294">
        <f>HLOOKUP(D207,LSSL!$D$1:$F$74,2+INT((ROW()-ROW($C$2))/3),FALSE)</f>
        <v>3.6516853932584269E-2</v>
      </c>
      <c r="H207" s="268">
        <f t="shared" si="6"/>
        <v>-1.5222001492024444E-2</v>
      </c>
      <c r="I207" s="268">
        <f t="shared" si="7"/>
        <v>-1.5841602445528409E-2</v>
      </c>
      <c r="J207" s="292">
        <f>HLOOKUP(D207,TTS!$D$1:$F$74,2+INT((ROW()-ROW($C$2))/3),FALSE)</f>
        <v>0</v>
      </c>
      <c r="K207" s="293"/>
      <c r="L207" s="26"/>
      <c r="P207" s="163"/>
      <c r="Q207" s="164"/>
      <c r="AB207" s="321">
        <f>INDEX($AA$5:$AA$76, CEILING(ROWS($AB$5:AB207)/3,1))</f>
        <v>-1.5222001492024444E-2</v>
      </c>
      <c r="AC207" s="320"/>
      <c r="AD207" s="321">
        <f>INDEX($AC$5:$AC$76, CEILING(ROWS($AD$5:AD207)/3,1))</f>
        <v>-1.5841602445528409E-2</v>
      </c>
      <c r="AE207" s="319"/>
      <c r="AF207" s="164"/>
    </row>
    <row r="208" spans="3:32" x14ac:dyDescent="0.25">
      <c r="C208" s="256">
        <f t="array" aca="1" ref="C208" ca="1">INDEX($C$2:$C$1000, CEILING(ROWS(C$2:$D208)/3,1))</f>
        <v>45401</v>
      </c>
      <c r="D208" s="279" t="s">
        <v>75</v>
      </c>
      <c r="E208" s="288">
        <f>HLOOKUP(D208,'GIÁ ĐÓNG CỬA'!$D$1:$F$74,2+INT((ROW()-ROW($C$2))/3),FALSE)</f>
        <v>9700</v>
      </c>
      <c r="F208" s="289">
        <v>1174.8499999999999</v>
      </c>
      <c r="G208" s="294">
        <f>HLOOKUP(D208,LSSL!$D$1:$F$74,2+INT((ROW()-ROW($C$2))/3),FALSE)</f>
        <v>-1.020408163265306E-2</v>
      </c>
      <c r="H208" s="268">
        <f t="shared" si="6"/>
        <v>-1.5222001492024444E-2</v>
      </c>
      <c r="I208" s="268">
        <f t="shared" si="7"/>
        <v>-1.5841602445528409E-2</v>
      </c>
      <c r="J208" s="292">
        <f>HLOOKUP(D208,TTS!$D$1:$F$74,2+INT((ROW()-ROW($C$2))/3),FALSE)</f>
        <v>10496859954.695847</v>
      </c>
      <c r="K208" s="293"/>
      <c r="L208" s="26"/>
      <c r="P208" s="163"/>
      <c r="Q208" s="164"/>
      <c r="AB208" s="321">
        <f>INDEX($AA$5:$AA$76, CEILING(ROWS($AB$5:AB208)/3,1))</f>
        <v>-1.5222001492024444E-2</v>
      </c>
      <c r="AC208" s="320"/>
      <c r="AD208" s="321">
        <f>INDEX($AC$5:$AC$76, CEILING(ROWS($AD$5:AD208)/3,1))</f>
        <v>-1.5841602445528409E-2</v>
      </c>
      <c r="AE208" s="319"/>
      <c r="AF208" s="164"/>
    </row>
    <row r="209" spans="3:32" x14ac:dyDescent="0.25">
      <c r="C209" s="256">
        <f t="array" aca="1" ref="C209" ca="1">INDEX($C$2:$C$1000, CEILING(ROWS(C$2:$D209)/3,1))</f>
        <v>45404</v>
      </c>
      <c r="D209" s="279" t="s">
        <v>74</v>
      </c>
      <c r="E209" s="288">
        <f>HLOOKUP(D209,'GIÁ ĐÓNG CỬA'!$D$1:$F$74,2+INT((ROW()-ROW($C$2))/3),FALSE)</f>
        <v>7170</v>
      </c>
      <c r="F209" s="289">
        <v>1190.22</v>
      </c>
      <c r="G209" s="294">
        <f>HLOOKUP(D209,LSSL!$D$1:$F$74,2+INT((ROW()-ROW($C$2))/3),FALSE)</f>
        <v>6.8554396423248884E-2</v>
      </c>
      <c r="H209" s="268">
        <f t="shared" si="6"/>
        <v>1.3082521172915793E-2</v>
      </c>
      <c r="I209" s="268">
        <f t="shared" si="7"/>
        <v>2.0825320967369991E-2</v>
      </c>
      <c r="J209" s="292">
        <f>HLOOKUP(D209,TTS!$D$1:$F$74,2+INT((ROW()-ROW($C$2))/3),FALSE)</f>
        <v>2116991681.758353</v>
      </c>
      <c r="K209" s="293"/>
      <c r="L209" s="26"/>
      <c r="P209" s="163"/>
      <c r="Q209" s="164"/>
      <c r="AB209" s="321">
        <f>INDEX($AA$5:$AA$76, CEILING(ROWS($AB$5:AB209)/3,1))</f>
        <v>1.3082521172915793E-2</v>
      </c>
      <c r="AC209" s="320"/>
      <c r="AD209" s="321">
        <f>INDEX($AC$5:$AC$76, CEILING(ROWS($AD$5:AD209)/3,1))</f>
        <v>2.0825320967369991E-2</v>
      </c>
      <c r="AE209" s="319"/>
      <c r="AF209" s="164"/>
    </row>
    <row r="210" spans="3:32" x14ac:dyDescent="0.25">
      <c r="C210" s="256">
        <f t="array" aca="1" ref="C210" ca="1">INDEX($C$2:$C$1000, CEILING(ROWS(C$2:$D210)/3,1))</f>
        <v>45404</v>
      </c>
      <c r="D210" s="279" t="s">
        <v>17</v>
      </c>
      <c r="E210" s="288">
        <f>HLOOKUP(D210,'GIÁ ĐÓNG CỬA'!$D$1:$F$74,2+INT((ROW()-ROW($C$2))/3),FALSE)</f>
        <v>18150</v>
      </c>
      <c r="F210" s="289">
        <v>1190.22</v>
      </c>
      <c r="G210" s="294">
        <f>HLOOKUP(D210,LSSL!$D$1:$F$74,2+INT((ROW()-ROW($C$2))/3),FALSE)</f>
        <v>-1.6260162601626018E-2</v>
      </c>
      <c r="H210" s="268">
        <f t="shared" si="6"/>
        <v>1.3082521172915793E-2</v>
      </c>
      <c r="I210" s="268">
        <f t="shared" si="7"/>
        <v>2.0825320967369991E-2</v>
      </c>
      <c r="J210" s="292">
        <f>HLOOKUP(D210,TTS!$D$1:$F$74,2+INT((ROW()-ROW($C$2))/3),FALSE)</f>
        <v>0</v>
      </c>
      <c r="K210" s="293"/>
      <c r="L210" s="26"/>
      <c r="P210" s="163"/>
      <c r="Q210" s="164"/>
      <c r="AB210" s="321">
        <f>INDEX($AA$5:$AA$76, CEILING(ROWS($AB$5:AB210)/3,1))</f>
        <v>1.3082521172915793E-2</v>
      </c>
      <c r="AC210" s="320"/>
      <c r="AD210" s="321">
        <f>INDEX($AC$5:$AC$76, CEILING(ROWS($AD$5:AD210)/3,1))</f>
        <v>2.0825320967369991E-2</v>
      </c>
      <c r="AE210" s="319"/>
      <c r="AF210" s="164"/>
    </row>
    <row r="211" spans="3:32" x14ac:dyDescent="0.25">
      <c r="C211" s="256">
        <f t="array" aca="1" ref="C211" ca="1">INDEX($C$2:$C$1000, CEILING(ROWS(C$2:$D211)/3,1))</f>
        <v>45404</v>
      </c>
      <c r="D211" s="279" t="s">
        <v>75</v>
      </c>
      <c r="E211" s="288">
        <f>HLOOKUP(D211,'GIÁ ĐÓNG CỬA'!$D$1:$F$74,2+INT((ROW()-ROW($C$2))/3),FALSE)</f>
        <v>9800</v>
      </c>
      <c r="F211" s="289">
        <v>1190.22</v>
      </c>
      <c r="G211" s="294">
        <f>HLOOKUP(D211,LSSL!$D$1:$F$74,2+INT((ROW()-ROW($C$2))/3),FALSE)</f>
        <v>1.0309278350515464E-2</v>
      </c>
      <c r="H211" s="268">
        <f t="shared" si="6"/>
        <v>1.3082521172915793E-2</v>
      </c>
      <c r="I211" s="268">
        <f t="shared" si="7"/>
        <v>2.0825320967369991E-2</v>
      </c>
      <c r="J211" s="292">
        <f>HLOOKUP(D211,TTS!$D$1:$F$74,2+INT((ROW()-ROW($C$2))/3),FALSE)</f>
        <v>10605075005.775185</v>
      </c>
      <c r="K211" s="293"/>
      <c r="L211" s="26"/>
      <c r="P211" s="163"/>
      <c r="Q211" s="164"/>
      <c r="AB211" s="321">
        <f>INDEX($AA$5:$AA$76, CEILING(ROWS($AB$5:AB211)/3,1))</f>
        <v>1.3082521172915793E-2</v>
      </c>
      <c r="AC211" s="320"/>
      <c r="AD211" s="321">
        <f>INDEX($AC$5:$AC$76, CEILING(ROWS($AD$5:AD211)/3,1))</f>
        <v>2.0825320967369991E-2</v>
      </c>
      <c r="AE211" s="319"/>
      <c r="AF211" s="164"/>
    </row>
    <row r="212" spans="3:32" x14ac:dyDescent="0.25">
      <c r="C212" s="256">
        <f t="array" aca="1" ref="C212" ca="1">INDEX($C$2:$C$1000, CEILING(ROWS(C$2:$D212)/3,1))</f>
        <v>45405</v>
      </c>
      <c r="D212" s="279" t="s">
        <v>74</v>
      </c>
      <c r="E212" s="288">
        <f>HLOOKUP(D212,'GIÁ ĐÓNG CỬA'!$D$1:$F$74,2+INT((ROW()-ROW($C$2))/3),FALSE)</f>
        <v>7500</v>
      </c>
      <c r="F212" s="289">
        <v>1177.4000000000001</v>
      </c>
      <c r="G212" s="294">
        <f>HLOOKUP(D212,LSSL!$D$1:$F$74,2+INT((ROW()-ROW($C$2))/3),FALSE)</f>
        <v>4.6025104602510462E-2</v>
      </c>
      <c r="H212" s="268">
        <f t="shared" si="6"/>
        <v>-1.077111794458162E-2</v>
      </c>
      <c r="I212" s="268">
        <f t="shared" si="7"/>
        <v>-5.201158239348351E-5</v>
      </c>
      <c r="J212" s="292">
        <f>HLOOKUP(D212,TTS!$D$1:$F$74,2+INT((ROW()-ROW($C$2))/3),FALSE)</f>
        <v>2214426445.3539257</v>
      </c>
      <c r="K212" s="293"/>
      <c r="L212" s="26"/>
      <c r="P212" s="163"/>
      <c r="Q212" s="164"/>
      <c r="AB212" s="321">
        <f>INDEX($AA$5:$AA$76, CEILING(ROWS($AB$5:AB212)/3,1))</f>
        <v>-1.077111794458162E-2</v>
      </c>
      <c r="AC212" s="320"/>
      <c r="AD212" s="321">
        <f>INDEX($AC$5:$AC$76, CEILING(ROWS($AD$5:AD212)/3,1))</f>
        <v>-5.201158239348351E-5</v>
      </c>
      <c r="AE212" s="319"/>
      <c r="AF212" s="164"/>
    </row>
    <row r="213" spans="3:32" x14ac:dyDescent="0.25">
      <c r="C213" s="256">
        <f t="array" aca="1" ref="C213" ca="1">INDEX($C$2:$C$1000, CEILING(ROWS(C$2:$D213)/3,1))</f>
        <v>45405</v>
      </c>
      <c r="D213" s="279" t="s">
        <v>17</v>
      </c>
      <c r="E213" s="288">
        <f>HLOOKUP(D213,'GIÁ ĐÓNG CỬA'!$D$1:$F$74,2+INT((ROW()-ROW($C$2))/3),FALSE)</f>
        <v>17300</v>
      </c>
      <c r="F213" s="289">
        <v>1177.4000000000001</v>
      </c>
      <c r="G213" s="294">
        <f>HLOOKUP(D213,LSSL!$D$1:$F$74,2+INT((ROW()-ROW($C$2))/3),FALSE)</f>
        <v>-4.6831955922865015E-2</v>
      </c>
      <c r="H213" s="268">
        <f t="shared" si="6"/>
        <v>-1.077111794458162E-2</v>
      </c>
      <c r="I213" s="268">
        <f t="shared" si="7"/>
        <v>-5.201158239348351E-5</v>
      </c>
      <c r="J213" s="292">
        <f>HLOOKUP(D213,TTS!$D$1:$F$74,2+INT((ROW()-ROW($C$2))/3),FALSE)</f>
        <v>0</v>
      </c>
      <c r="K213" s="293"/>
      <c r="L213" s="26"/>
      <c r="P213" s="163"/>
      <c r="Q213" s="164"/>
      <c r="AB213" s="321">
        <f>INDEX($AA$5:$AA$76, CEILING(ROWS($AB$5:AB213)/3,1))</f>
        <v>-1.077111794458162E-2</v>
      </c>
      <c r="AC213" s="320"/>
      <c r="AD213" s="321">
        <f>INDEX($AC$5:$AC$76, CEILING(ROWS($AD$5:AD213)/3,1))</f>
        <v>-5.201158239348351E-5</v>
      </c>
      <c r="AE213" s="319"/>
      <c r="AF213" s="164"/>
    </row>
    <row r="214" spans="3:32" x14ac:dyDescent="0.25">
      <c r="C214" s="256">
        <f t="array" aca="1" ref="C214" ca="1">INDEX($C$2:$C$1000, CEILING(ROWS(C$2:$D214)/3,1))</f>
        <v>45405</v>
      </c>
      <c r="D214" s="279" t="s">
        <v>75</v>
      </c>
      <c r="E214" s="288">
        <f>HLOOKUP(D214,'GIÁ ĐÓNG CỬA'!$D$1:$F$74,2+INT((ROW()-ROW($C$2))/3),FALSE)</f>
        <v>9700</v>
      </c>
      <c r="F214" s="289">
        <v>1177.4000000000001</v>
      </c>
      <c r="G214" s="294">
        <f>HLOOKUP(D214,LSSL!$D$1:$F$74,2+INT((ROW()-ROW($C$2))/3),FALSE)</f>
        <v>-1.020408163265306E-2</v>
      </c>
      <c r="H214" s="268">
        <f t="shared" si="6"/>
        <v>-1.077111794458162E-2</v>
      </c>
      <c r="I214" s="268">
        <f t="shared" si="7"/>
        <v>-5.201158239348351E-5</v>
      </c>
      <c r="J214" s="292">
        <f>HLOOKUP(D214,TTS!$D$1:$F$74,2+INT((ROW()-ROW($C$2))/3),FALSE)</f>
        <v>10496859954.695847</v>
      </c>
      <c r="K214" s="293"/>
      <c r="L214" s="26"/>
      <c r="P214" s="163"/>
      <c r="Q214" s="164"/>
      <c r="AB214" s="321">
        <f>INDEX($AA$5:$AA$76, CEILING(ROWS($AB$5:AB214)/3,1))</f>
        <v>-1.077111794458162E-2</v>
      </c>
      <c r="AC214" s="320"/>
      <c r="AD214" s="321">
        <f>INDEX($AC$5:$AC$76, CEILING(ROWS($AD$5:AD214)/3,1))</f>
        <v>-5.201158239348351E-5</v>
      </c>
      <c r="AE214" s="319"/>
      <c r="AF214" s="164"/>
    </row>
    <row r="215" spans="3:32" x14ac:dyDescent="0.25">
      <c r="C215" s="256">
        <f t="array" aca="1" ref="C215" ca="1">INDEX($C$2:$C$1000, CEILING(ROWS(C$2:$D215)/3,1))</f>
        <v>45406</v>
      </c>
      <c r="D215" s="279" t="s">
        <v>74</v>
      </c>
      <c r="E215" s="288">
        <f>HLOOKUP(D215,'GIÁ ĐÓNG CỬA'!$D$1:$F$74,2+INT((ROW()-ROW($C$2))/3),FALSE)</f>
        <v>7660</v>
      </c>
      <c r="F215" s="289">
        <v>1205.6099999999999</v>
      </c>
      <c r="G215" s="294">
        <f>HLOOKUP(D215,LSSL!$D$1:$F$74,2+INT((ROW()-ROW($C$2))/3),FALSE)</f>
        <v>2.1333333333333333E-2</v>
      </c>
      <c r="H215" s="268">
        <f t="shared" si="6"/>
        <v>2.3959571938168684E-2</v>
      </c>
      <c r="I215" s="268">
        <f t="shared" si="7"/>
        <v>1.2299650004755972E-2</v>
      </c>
      <c r="J215" s="292">
        <f>HLOOKUP(D215,TTS!$D$1:$F$74,2+INT((ROW()-ROW($C$2))/3),FALSE)</f>
        <v>2261667542.8548098</v>
      </c>
      <c r="K215" s="293"/>
      <c r="L215" s="26"/>
      <c r="P215" s="163"/>
      <c r="Q215" s="164"/>
      <c r="AB215" s="321">
        <f>INDEX($AA$5:$AA$76, CEILING(ROWS($AB$5:AB215)/3,1))</f>
        <v>2.3959571938168684E-2</v>
      </c>
      <c r="AC215" s="320"/>
      <c r="AD215" s="321">
        <f>INDEX($AC$5:$AC$76, CEILING(ROWS($AD$5:AD215)/3,1))</f>
        <v>1.2299650004755972E-2</v>
      </c>
      <c r="AE215" s="319"/>
      <c r="AF215" s="164"/>
    </row>
    <row r="216" spans="3:32" x14ac:dyDescent="0.25">
      <c r="C216" s="256">
        <f t="array" aca="1" ref="C216" ca="1">INDEX($C$2:$C$1000, CEILING(ROWS(C$2:$D216)/3,1))</f>
        <v>45406</v>
      </c>
      <c r="D216" s="279" t="s">
        <v>17</v>
      </c>
      <c r="E216" s="288">
        <f>HLOOKUP(D216,'GIÁ ĐÓNG CỬA'!$D$1:$F$74,2+INT((ROW()-ROW($C$2))/3),FALSE)</f>
        <v>17100</v>
      </c>
      <c r="F216" s="289">
        <v>1205.6099999999999</v>
      </c>
      <c r="G216" s="294">
        <f>HLOOKUP(D216,LSSL!$D$1:$F$74,2+INT((ROW()-ROW($C$2))/3),FALSE)</f>
        <v>-1.1560693641618497E-2</v>
      </c>
      <c r="H216" s="268">
        <f t="shared" si="6"/>
        <v>2.3959571938168684E-2</v>
      </c>
      <c r="I216" s="268">
        <f t="shared" si="7"/>
        <v>1.2299650004755972E-2</v>
      </c>
      <c r="J216" s="292">
        <f>HLOOKUP(D216,TTS!$D$1:$F$74,2+INT((ROW()-ROW($C$2))/3),FALSE)</f>
        <v>0</v>
      </c>
      <c r="K216" s="293"/>
      <c r="L216" s="26"/>
      <c r="P216" s="163"/>
      <c r="Q216" s="164"/>
      <c r="AB216" s="321">
        <f>INDEX($AA$5:$AA$76, CEILING(ROWS($AB$5:AB216)/3,1))</f>
        <v>2.3959571938168684E-2</v>
      </c>
      <c r="AC216" s="320"/>
      <c r="AD216" s="321">
        <f>INDEX($AC$5:$AC$76, CEILING(ROWS($AD$5:AD216)/3,1))</f>
        <v>1.2299650004755972E-2</v>
      </c>
      <c r="AE216" s="319"/>
      <c r="AF216" s="164"/>
    </row>
    <row r="217" spans="3:32" x14ac:dyDescent="0.25">
      <c r="C217" s="256">
        <f t="array" aca="1" ref="C217" ca="1">INDEX($C$2:$C$1000, CEILING(ROWS(C$2:$D217)/3,1))</f>
        <v>45406</v>
      </c>
      <c r="D217" s="279" t="s">
        <v>75</v>
      </c>
      <c r="E217" s="288">
        <f>HLOOKUP(D217,'GIÁ ĐÓNG CỬA'!$D$1:$F$74,2+INT((ROW()-ROW($C$2))/3),FALSE)</f>
        <v>9800</v>
      </c>
      <c r="F217" s="289">
        <v>1205.6099999999999</v>
      </c>
      <c r="G217" s="294">
        <f>HLOOKUP(D217,LSSL!$D$1:$F$74,2+INT((ROW()-ROW($C$2))/3),FALSE)</f>
        <v>1.0309278350515464E-2</v>
      </c>
      <c r="H217" s="268">
        <f t="shared" si="6"/>
        <v>2.3959571938168684E-2</v>
      </c>
      <c r="I217" s="268">
        <f t="shared" si="7"/>
        <v>1.2299650004755972E-2</v>
      </c>
      <c r="J217" s="292">
        <f>HLOOKUP(D217,TTS!$D$1:$F$74,2+INT((ROW()-ROW($C$2))/3),FALSE)</f>
        <v>10605075005.775185</v>
      </c>
      <c r="K217" s="293"/>
      <c r="L217" s="26"/>
      <c r="P217" s="163"/>
      <c r="Q217" s="164"/>
      <c r="AB217" s="321">
        <f>INDEX($AA$5:$AA$76, CEILING(ROWS($AB$5:AB217)/3,1))</f>
        <v>2.3959571938168684E-2</v>
      </c>
      <c r="AC217" s="320"/>
      <c r="AD217" s="321">
        <f>INDEX($AC$5:$AC$76, CEILING(ROWS($AD$5:AD217)/3,1))</f>
        <v>1.2299650004755972E-2</v>
      </c>
      <c r="AE217" s="319"/>
      <c r="AF217" s="164"/>
    </row>
    <row r="218" spans="3:32" x14ac:dyDescent="0.25">
      <c r="C218" s="256">
        <f t="array" aca="1" ref="C218" ca="1">INDEX($C$2:$C$1000, CEILING(ROWS(C$2:$D218)/3,1))</f>
        <v>45407</v>
      </c>
      <c r="D218" s="279" t="s">
        <v>74</v>
      </c>
      <c r="E218" s="288">
        <f>HLOOKUP(D218,'GIÁ ĐÓNG CỬA'!$D$1:$F$74,2+INT((ROW()-ROW($C$2))/3),FALSE)</f>
        <v>7850</v>
      </c>
      <c r="F218" s="289">
        <v>1204.97</v>
      </c>
      <c r="G218" s="294">
        <f>HLOOKUP(D218,LSSL!$D$1:$F$74,2+INT((ROW()-ROW($C$2))/3),FALSE)</f>
        <v>2.4804177545691905E-2</v>
      </c>
      <c r="H218" s="268">
        <f t="shared" si="6"/>
        <v>-5.3085160209344047E-4</v>
      </c>
      <c r="I218" s="268">
        <f t="shared" si="7"/>
        <v>4.4783459417284868E-3</v>
      </c>
      <c r="J218" s="292">
        <f>HLOOKUP(D218,TTS!$D$1:$F$74,2+INT((ROW()-ROW($C$2))/3),FALSE)</f>
        <v>2317766346.1371088</v>
      </c>
      <c r="K218" s="293"/>
      <c r="L218" s="26"/>
      <c r="P218" s="163"/>
      <c r="Q218" s="164"/>
      <c r="AB218" s="321">
        <f>INDEX($AA$5:$AA$76, CEILING(ROWS($AB$5:AB218)/3,1))</f>
        <v>-5.3085160209344047E-4</v>
      </c>
      <c r="AC218" s="320"/>
      <c r="AD218" s="321">
        <f>INDEX($AC$5:$AC$76, CEILING(ROWS($AD$5:AD218)/3,1))</f>
        <v>4.4783459417284868E-3</v>
      </c>
      <c r="AE218" s="319"/>
      <c r="AF218" s="164"/>
    </row>
    <row r="219" spans="3:32" x14ac:dyDescent="0.25">
      <c r="C219" s="256">
        <f t="array" aca="1" ref="C219" ca="1">INDEX($C$2:$C$1000, CEILING(ROWS(C$2:$D219)/3,1))</f>
        <v>45407</v>
      </c>
      <c r="D219" s="279" t="s">
        <v>17</v>
      </c>
      <c r="E219" s="288">
        <f>HLOOKUP(D219,'GIÁ ĐÓNG CỬA'!$D$1:$F$74,2+INT((ROW()-ROW($C$2))/3),FALSE)</f>
        <v>17250</v>
      </c>
      <c r="F219" s="289">
        <v>1204.97</v>
      </c>
      <c r="G219" s="294">
        <f>HLOOKUP(D219,LSSL!$D$1:$F$74,2+INT((ROW()-ROW($C$2))/3),FALSE)</f>
        <v>8.771929824561403E-3</v>
      </c>
      <c r="H219" s="268">
        <f t="shared" si="6"/>
        <v>-5.3085160209344047E-4</v>
      </c>
      <c r="I219" s="268">
        <f t="shared" si="7"/>
        <v>4.4783459417284868E-3</v>
      </c>
      <c r="J219" s="292">
        <f>HLOOKUP(D219,TTS!$D$1:$F$74,2+INT((ROW()-ROW($C$2))/3),FALSE)</f>
        <v>0</v>
      </c>
      <c r="K219" s="293"/>
      <c r="L219" s="26"/>
      <c r="P219" s="163"/>
      <c r="Q219" s="164"/>
      <c r="AB219" s="321">
        <f>INDEX($AA$5:$AA$76, CEILING(ROWS($AB$5:AB219)/3,1))</f>
        <v>-5.3085160209344047E-4</v>
      </c>
      <c r="AC219" s="320"/>
      <c r="AD219" s="321">
        <f>INDEX($AC$5:$AC$76, CEILING(ROWS($AD$5:AD219)/3,1))</f>
        <v>4.4783459417284868E-3</v>
      </c>
      <c r="AE219" s="319"/>
      <c r="AF219" s="164"/>
    </row>
    <row r="220" spans="3:32" ht="14.4" thickBot="1" x14ac:dyDescent="0.3">
      <c r="C220" s="258">
        <f t="array" aca="1" ref="C220" ca="1">INDEX($C$2:$C$1000, CEILING(ROWS(C$2:$D220)/3,1))</f>
        <v>45407</v>
      </c>
      <c r="D220" s="281" t="s">
        <v>75</v>
      </c>
      <c r="E220" s="295">
        <f>HLOOKUP(D220,'GIÁ ĐÓNG CỬA'!$D$1:$F$74,2+INT((ROW()-ROW($C$2))/3),FALSE)</f>
        <v>9800</v>
      </c>
      <c r="F220" s="296">
        <v>1204.97</v>
      </c>
      <c r="G220" s="297">
        <f>HLOOKUP(D220,LSSL!$D$1:$F$74,2+INT((ROW()-ROW($C$2))/3),FALSE)</f>
        <v>0</v>
      </c>
      <c r="H220" s="269">
        <f t="shared" si="6"/>
        <v>-5.3085160209344047E-4</v>
      </c>
      <c r="I220" s="269">
        <f t="shared" si="7"/>
        <v>4.4783459417284868E-3</v>
      </c>
      <c r="J220" s="298">
        <f>HLOOKUP(D220,TTS!$D$1:$F$74,2+INT((ROW()-ROW($C$2))/3),FALSE)</f>
        <v>10605075005.775185</v>
      </c>
      <c r="K220" s="299"/>
      <c r="L220" s="26"/>
      <c r="P220" s="163"/>
      <c r="Q220" s="164"/>
      <c r="AB220" s="321">
        <f>INDEX($AA$5:$AA$76, CEILING(ROWS($AB$5:AB220)/3,1))</f>
        <v>-5.3085160209344047E-4</v>
      </c>
      <c r="AC220" s="320"/>
      <c r="AD220" s="321">
        <f>INDEX($AC$5:$AC$76, CEILING(ROWS($AD$5:AD220)/3,1))</f>
        <v>4.4783459417284868E-3</v>
      </c>
      <c r="AE220" s="319"/>
      <c r="AF220" s="164"/>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3:C82"/>
  <sheetViews>
    <sheetView topLeftCell="A41" workbookViewId="0">
      <selection activeCell="A4" sqref="A4"/>
    </sheetView>
  </sheetViews>
  <sheetFormatPr defaultRowHeight="13.8" x14ac:dyDescent="0.25"/>
  <cols>
    <col min="1" max="1" width="13.33203125" bestFit="1" customWidth="1"/>
    <col min="2" max="2" width="23.33203125" customWidth="1"/>
    <col min="3" max="3" width="16.6640625" customWidth="1"/>
  </cols>
  <sheetData>
    <row r="3" spans="1:3" x14ac:dyDescent="0.25">
      <c r="A3" s="1" t="s">
        <v>138</v>
      </c>
      <c r="B3" t="s">
        <v>140</v>
      </c>
      <c r="C3" t="s">
        <v>157</v>
      </c>
    </row>
    <row r="4" spans="1:3" x14ac:dyDescent="0.25">
      <c r="A4" s="2" t="s">
        <v>218</v>
      </c>
      <c r="B4" s="3"/>
      <c r="C4" s="3"/>
    </row>
    <row r="5" spans="1:3" x14ac:dyDescent="0.25">
      <c r="A5" s="2" t="s">
        <v>219</v>
      </c>
      <c r="B5" s="3"/>
      <c r="C5" s="3"/>
    </row>
    <row r="6" spans="1:3" x14ac:dyDescent="0.25">
      <c r="A6" s="5" t="s">
        <v>220</v>
      </c>
      <c r="B6" s="4"/>
      <c r="C6" s="4"/>
    </row>
    <row r="7" spans="1:3" x14ac:dyDescent="0.25">
      <c r="A7" s="5" t="s">
        <v>221</v>
      </c>
      <c r="B7" s="4">
        <v>-4.1372533809120992E-3</v>
      </c>
      <c r="C7" s="4">
        <v>-3.134541395990597E-2</v>
      </c>
    </row>
    <row r="8" spans="1:3" x14ac:dyDescent="0.25">
      <c r="A8" s="5" t="s">
        <v>222</v>
      </c>
      <c r="B8" s="4">
        <v>7.6385951889798263E-3</v>
      </c>
      <c r="C8" s="4">
        <v>-5.4014285310989368E-2</v>
      </c>
    </row>
    <row r="9" spans="1:3" x14ac:dyDescent="0.25">
      <c r="A9" s="5" t="s">
        <v>223</v>
      </c>
      <c r="B9" s="4">
        <v>1.7562890645179598E-3</v>
      </c>
      <c r="C9" s="4">
        <v>4.5055883811394908E-2</v>
      </c>
    </row>
    <row r="10" spans="1:3" x14ac:dyDescent="0.25">
      <c r="A10" s="5" t="s">
        <v>224</v>
      </c>
      <c r="B10" s="4">
        <v>-1.9411126981122288E-2</v>
      </c>
      <c r="C10" s="4">
        <v>-1.7624902994190932E-2</v>
      </c>
    </row>
    <row r="11" spans="1:3" x14ac:dyDescent="0.25">
      <c r="A11" s="5" t="s">
        <v>225</v>
      </c>
      <c r="B11" s="4">
        <v>-1.5068849051705759E-3</v>
      </c>
      <c r="C11" s="4">
        <v>8.6183436187405142E-3</v>
      </c>
    </row>
    <row r="12" spans="1:3" x14ac:dyDescent="0.25">
      <c r="A12" s="5" t="s">
        <v>226</v>
      </c>
      <c r="B12" s="4">
        <v>2.3394447717741657E-2</v>
      </c>
      <c r="C12" s="4">
        <v>2.1893881582880449E-2</v>
      </c>
    </row>
    <row r="13" spans="1:3" x14ac:dyDescent="0.25">
      <c r="A13" s="5" t="s">
        <v>227</v>
      </c>
      <c r="B13" s="4">
        <v>-1.5217690350090745E-3</v>
      </c>
      <c r="C13" s="4">
        <v>-1.2453133389807945E-2</v>
      </c>
    </row>
    <row r="14" spans="1:3" x14ac:dyDescent="0.25">
      <c r="A14" s="5" t="s">
        <v>228</v>
      </c>
      <c r="B14" s="4">
        <v>1.6851178034115177E-2</v>
      </c>
      <c r="C14" s="4">
        <v>0.12816828595662322</v>
      </c>
    </row>
    <row r="15" spans="1:3" x14ac:dyDescent="0.25">
      <c r="A15" s="5" t="s">
        <v>229</v>
      </c>
      <c r="B15" s="4">
        <v>3.192308350298545E-2</v>
      </c>
      <c r="C15" s="4">
        <v>0.15505755749648151</v>
      </c>
    </row>
    <row r="16" spans="1:3" x14ac:dyDescent="0.25">
      <c r="A16" s="5" t="s">
        <v>230</v>
      </c>
      <c r="B16" s="4">
        <v>3.4532374100716889E-3</v>
      </c>
      <c r="C16" s="4">
        <v>0.14488399043118677</v>
      </c>
    </row>
    <row r="17" spans="1:3" x14ac:dyDescent="0.25">
      <c r="A17" s="5" t="s">
        <v>231</v>
      </c>
      <c r="B17" s="4">
        <v>-1.3594170062390901E-2</v>
      </c>
      <c r="C17" s="4">
        <v>0.13632528013907172</v>
      </c>
    </row>
    <row r="18" spans="1:3" x14ac:dyDescent="0.25">
      <c r="A18" s="5" t="s">
        <v>232</v>
      </c>
      <c r="B18" s="4">
        <v>-1.1541401273885281E-2</v>
      </c>
      <c r="C18" s="4">
        <v>8.0010163474262846E-2</v>
      </c>
    </row>
    <row r="19" spans="1:3" x14ac:dyDescent="0.25">
      <c r="A19" s="5" t="s">
        <v>233</v>
      </c>
      <c r="B19" s="4">
        <v>-6.6497864395512318E-3</v>
      </c>
      <c r="C19" s="4">
        <v>-1.8827456073088666E-2</v>
      </c>
    </row>
    <row r="20" spans="1:3" x14ac:dyDescent="0.25">
      <c r="A20" s="5" t="s">
        <v>234</v>
      </c>
      <c r="B20" s="4">
        <v>1.3585447337167347E-2</v>
      </c>
      <c r="C20" s="4">
        <v>-2.0180537592604384E-2</v>
      </c>
    </row>
    <row r="21" spans="1:3" x14ac:dyDescent="0.25">
      <c r="A21" s="5" t="s">
        <v>235</v>
      </c>
      <c r="B21" s="4">
        <v>5.1034729133128704E-5</v>
      </c>
      <c r="C21" s="4">
        <v>-3.9024269005826451E-2</v>
      </c>
    </row>
    <row r="22" spans="1:3" x14ac:dyDescent="0.25">
      <c r="A22" s="5" t="s">
        <v>236</v>
      </c>
      <c r="B22" s="4">
        <v>1.0104704471416877E-2</v>
      </c>
      <c r="C22" s="4">
        <v>-5.8457942267955823E-2</v>
      </c>
    </row>
    <row r="23" spans="1:3" x14ac:dyDescent="0.25">
      <c r="A23" s="5" t="s">
        <v>237</v>
      </c>
      <c r="B23" s="4">
        <v>-3.9011571228754656E-2</v>
      </c>
      <c r="C23" s="4">
        <v>2.6819592295154208E-3</v>
      </c>
    </row>
    <row r="24" spans="1:3" x14ac:dyDescent="0.25">
      <c r="A24" s="2" t="s">
        <v>198</v>
      </c>
      <c r="B24" s="4"/>
      <c r="C24" s="4"/>
    </row>
    <row r="25" spans="1:3" x14ac:dyDescent="0.25">
      <c r="A25" s="5" t="s">
        <v>199</v>
      </c>
      <c r="B25" s="4">
        <v>2.2442476659996144E-2</v>
      </c>
      <c r="C25" s="4">
        <v>6.3044890385136068E-2</v>
      </c>
    </row>
    <row r="26" spans="1:3" x14ac:dyDescent="0.25">
      <c r="A26" s="5" t="s">
        <v>200</v>
      </c>
      <c r="B26" s="4">
        <v>-1.2020255409115632E-3</v>
      </c>
      <c r="C26" s="4">
        <v>-1.8497300397690104E-2</v>
      </c>
    </row>
    <row r="27" spans="1:3" x14ac:dyDescent="0.25">
      <c r="A27" s="5" t="s">
        <v>201</v>
      </c>
      <c r="B27" s="4">
        <v>3.4565690162466398E-2</v>
      </c>
      <c r="C27" s="4">
        <v>4.8684066594281905E-3</v>
      </c>
    </row>
    <row r="28" spans="1:3" x14ac:dyDescent="0.25">
      <c r="A28" s="5" t="s">
        <v>202</v>
      </c>
      <c r="B28" s="4">
        <v>6.1211068580006222E-3</v>
      </c>
      <c r="C28" s="4">
        <v>3.2994717240393448E-2</v>
      </c>
    </row>
    <row r="29" spans="1:3" x14ac:dyDescent="0.25">
      <c r="A29" s="5" t="s">
        <v>203</v>
      </c>
      <c r="B29" s="4">
        <v>2.536853796445869E-2</v>
      </c>
      <c r="C29" s="4">
        <v>6.6265971689496384E-2</v>
      </c>
    </row>
    <row r="30" spans="1:3" x14ac:dyDescent="0.25">
      <c r="A30" s="5" t="s">
        <v>204</v>
      </c>
      <c r="B30" s="4">
        <v>9.9371730369703561E-3</v>
      </c>
      <c r="C30" s="4">
        <v>0.12692671263731392</v>
      </c>
    </row>
    <row r="31" spans="1:3" x14ac:dyDescent="0.25">
      <c r="A31" s="5" t="s">
        <v>205</v>
      </c>
      <c r="B31" s="4">
        <v>1.7962577962578073E-2</v>
      </c>
      <c r="C31" s="4">
        <v>1.0463834504765856E-2</v>
      </c>
    </row>
    <row r="32" spans="1:3" x14ac:dyDescent="0.25">
      <c r="A32" s="5" t="s">
        <v>206</v>
      </c>
      <c r="B32" s="4">
        <v>3.7868893113995161E-2</v>
      </c>
      <c r="C32" s="4">
        <v>-5.523686178945373E-2</v>
      </c>
    </row>
    <row r="33" spans="1:3" x14ac:dyDescent="0.25">
      <c r="A33" s="5" t="s">
        <v>207</v>
      </c>
      <c r="B33" s="4">
        <v>1.2465611402728029E-2</v>
      </c>
      <c r="C33" s="4">
        <v>5.0958541121050669E-3</v>
      </c>
    </row>
    <row r="34" spans="1:3" x14ac:dyDescent="0.25">
      <c r="A34" s="5" t="s">
        <v>208</v>
      </c>
      <c r="B34" s="4">
        <v>-4.8778108384912468E-5</v>
      </c>
      <c r="C34" s="4">
        <v>-2.0577864261795899E-2</v>
      </c>
    </row>
    <row r="35" spans="1:3" x14ac:dyDescent="0.25">
      <c r="A35" s="5" t="s">
        <v>209</v>
      </c>
      <c r="B35" s="4">
        <v>-6.6583200546324146E-3</v>
      </c>
      <c r="C35" s="4">
        <v>-2.5228318892492663E-2</v>
      </c>
    </row>
    <row r="36" spans="1:3" x14ac:dyDescent="0.25">
      <c r="A36" s="5" t="s">
        <v>210</v>
      </c>
      <c r="B36" s="4">
        <v>-3.7423307884723367E-2</v>
      </c>
      <c r="C36" s="4">
        <v>-6.9663888370952304E-2</v>
      </c>
    </row>
    <row r="37" spans="1:3" x14ac:dyDescent="0.25">
      <c r="A37" s="5" t="s">
        <v>211</v>
      </c>
      <c r="B37" s="4">
        <v>0.138267326732673</v>
      </c>
      <c r="C37" s="4">
        <v>5.5155334299071254E-2</v>
      </c>
    </row>
    <row r="38" spans="1:3" x14ac:dyDescent="0.25">
      <c r="A38" s="5" t="s">
        <v>212</v>
      </c>
      <c r="B38" s="4">
        <v>-0.10337892196299235</v>
      </c>
      <c r="C38" s="4">
        <v>4.3126911758378267E-2</v>
      </c>
    </row>
    <row r="39" spans="1:3" x14ac:dyDescent="0.25">
      <c r="A39" s="5" t="s">
        <v>213</v>
      </c>
      <c r="B39" s="4">
        <v>0.14223514707924542</v>
      </c>
      <c r="C39" s="4">
        <v>-4.818830590554977E-3</v>
      </c>
    </row>
    <row r="40" spans="1:3" x14ac:dyDescent="0.25">
      <c r="A40" s="5" t="s">
        <v>214</v>
      </c>
      <c r="B40" s="4">
        <v>-0.1047020378877095</v>
      </c>
      <c r="C40" s="4">
        <v>0</v>
      </c>
    </row>
    <row r="41" spans="1:3" x14ac:dyDescent="0.25">
      <c r="A41" s="2" t="s">
        <v>238</v>
      </c>
      <c r="B41" s="4"/>
      <c r="C41" s="4"/>
    </row>
    <row r="42" spans="1:3" x14ac:dyDescent="0.25">
      <c r="A42" s="5" t="s">
        <v>239</v>
      </c>
      <c r="B42" s="4">
        <v>0.11062175747094827</v>
      </c>
      <c r="C42" s="4">
        <v>4.3898308668708405E-2</v>
      </c>
    </row>
    <row r="43" spans="1:3" x14ac:dyDescent="0.25">
      <c r="A43" s="5" t="s">
        <v>240</v>
      </c>
      <c r="B43" s="4">
        <v>-6.6729535730151349E-2</v>
      </c>
      <c r="C43" s="4">
        <v>7.6696822453990218E-2</v>
      </c>
    </row>
    <row r="44" spans="1:3" x14ac:dyDescent="0.25">
      <c r="A44" s="5" t="s">
        <v>241</v>
      </c>
      <c r="B44" s="4">
        <v>8.5201865210633554E-2</v>
      </c>
      <c r="C44" s="4">
        <v>2.8188225617333668E-2</v>
      </c>
    </row>
    <row r="45" spans="1:3" x14ac:dyDescent="0.25">
      <c r="A45" s="5" t="s">
        <v>242</v>
      </c>
      <c r="B45" s="4">
        <v>-8.7080872436404333E-2</v>
      </c>
      <c r="C45" s="4">
        <v>-3.9626656517275705E-2</v>
      </c>
    </row>
    <row r="46" spans="1:3" x14ac:dyDescent="0.25">
      <c r="A46" s="5" t="s">
        <v>243</v>
      </c>
      <c r="B46" s="4">
        <v>7.509998164009779E-2</v>
      </c>
      <c r="C46" s="4">
        <v>2.3453812901339188E-2</v>
      </c>
    </row>
    <row r="47" spans="1:3" x14ac:dyDescent="0.25">
      <c r="A47" s="5" t="s">
        <v>244</v>
      </c>
      <c r="B47" s="4">
        <v>-6.029951171646835E-2</v>
      </c>
      <c r="C47" s="4">
        <v>-1.9563931576007384E-2</v>
      </c>
    </row>
    <row r="48" spans="1:3" x14ac:dyDescent="0.25">
      <c r="A48" s="5" t="s">
        <v>245</v>
      </c>
      <c r="B48" s="4">
        <v>7.4625679499001236E-3</v>
      </c>
      <c r="C48" s="4">
        <v>-0.12148675622542249</v>
      </c>
    </row>
    <row r="49" spans="1:3" x14ac:dyDescent="0.25">
      <c r="A49" s="5" t="s">
        <v>246</v>
      </c>
      <c r="B49" s="4">
        <v>2.0381953528194486E-2</v>
      </c>
      <c r="C49" s="4">
        <v>7.9335362474604165E-3</v>
      </c>
    </row>
    <row r="50" spans="1:3" x14ac:dyDescent="0.25">
      <c r="A50" s="5" t="s">
        <v>247</v>
      </c>
      <c r="B50" s="4">
        <v>-1.7126253956755225E-2</v>
      </c>
      <c r="C50" s="4">
        <v>4.6336868686399663E-2</v>
      </c>
    </row>
    <row r="51" spans="1:3" x14ac:dyDescent="0.25">
      <c r="A51" s="5" t="s">
        <v>248</v>
      </c>
      <c r="B51" s="4">
        <v>1.3613361526217048E-2</v>
      </c>
      <c r="C51" s="4">
        <v>9.0113798965229489E-2</v>
      </c>
    </row>
    <row r="52" spans="1:3" x14ac:dyDescent="0.25">
      <c r="A52" s="5" t="s">
        <v>249</v>
      </c>
      <c r="B52" s="4">
        <v>-4.9926682749160699E-2</v>
      </c>
      <c r="C52" s="4">
        <v>3.1384515825841619E-2</v>
      </c>
    </row>
    <row r="53" spans="1:3" x14ac:dyDescent="0.25">
      <c r="A53" s="5" t="s">
        <v>250</v>
      </c>
      <c r="B53" s="4">
        <v>3.7206878582595172E-2</v>
      </c>
      <c r="C53" s="4">
        <v>-8.985894240562349E-2</v>
      </c>
    </row>
    <row r="54" spans="1:3" x14ac:dyDescent="0.25">
      <c r="A54" s="5" t="s">
        <v>251</v>
      </c>
      <c r="B54" s="4">
        <v>-6.4926117736494343E-2</v>
      </c>
      <c r="C54" s="4">
        <v>-8.1860577813273726E-3</v>
      </c>
    </row>
    <row r="55" spans="1:3" x14ac:dyDescent="0.25">
      <c r="A55" s="5" t="s">
        <v>252</v>
      </c>
      <c r="B55" s="4">
        <v>2.3092052545953406E-2</v>
      </c>
      <c r="C55" s="4">
        <v>3.9037582072033616E-2</v>
      </c>
    </row>
    <row r="56" spans="1:3" x14ac:dyDescent="0.25">
      <c r="A56" s="5" t="s">
        <v>253</v>
      </c>
      <c r="B56" s="4">
        <v>6.1469879518072271E-2</v>
      </c>
      <c r="C56" s="4">
        <v>3.2369972701940981E-2</v>
      </c>
    </row>
    <row r="57" spans="1:3" x14ac:dyDescent="0.25">
      <c r="A57" s="5" t="s">
        <v>254</v>
      </c>
      <c r="B57" s="4">
        <v>-1.4757853145587203E-2</v>
      </c>
      <c r="C57" s="4">
        <v>1.4025311081571373E-2</v>
      </c>
    </row>
    <row r="58" spans="1:3" x14ac:dyDescent="0.25">
      <c r="A58" s="5" t="s">
        <v>255</v>
      </c>
      <c r="B58" s="4">
        <v>-1.1390062170756447E-3</v>
      </c>
      <c r="C58" s="4">
        <v>1.2414972775553123E-2</v>
      </c>
    </row>
    <row r="59" spans="1:3" x14ac:dyDescent="0.25">
      <c r="A59" s="5" t="s">
        <v>256</v>
      </c>
      <c r="B59" s="4">
        <v>-4.7998860561173688E-2</v>
      </c>
      <c r="C59" s="4">
        <v>2.5607873369467061E-2</v>
      </c>
    </row>
    <row r="60" spans="1:3" x14ac:dyDescent="0.25">
      <c r="A60" s="5" t="s">
        <v>257</v>
      </c>
      <c r="B60" s="4">
        <v>-2.6536717166841385E-3</v>
      </c>
      <c r="C60" s="4">
        <v>1.8040807395864642E-2</v>
      </c>
    </row>
    <row r="61" spans="1:3" x14ac:dyDescent="0.25">
      <c r="A61" s="5" t="s">
        <v>258</v>
      </c>
      <c r="B61" s="4">
        <v>4.2544629203354369E-2</v>
      </c>
      <c r="C61" s="4">
        <v>0.22700118694819943</v>
      </c>
    </row>
    <row r="62" spans="1:3" x14ac:dyDescent="0.25">
      <c r="A62" s="5" t="s">
        <v>259</v>
      </c>
      <c r="B62" s="4">
        <v>3.8902291917973814E-2</v>
      </c>
      <c r="C62" s="4">
        <v>6.0924303366853096E-2</v>
      </c>
    </row>
    <row r="63" spans="1:3" x14ac:dyDescent="0.25">
      <c r="A63" s="2" t="s">
        <v>260</v>
      </c>
      <c r="B63" s="4"/>
      <c r="C63" s="4"/>
    </row>
    <row r="64" spans="1:3" x14ac:dyDescent="0.25">
      <c r="A64" s="5" t="s">
        <v>261</v>
      </c>
      <c r="B64" s="4">
        <v>1.2644740759310921E-2</v>
      </c>
      <c r="C64" s="4">
        <v>-0.1365910718947112</v>
      </c>
    </row>
    <row r="65" spans="1:3" x14ac:dyDescent="0.25">
      <c r="A65" s="5" t="s">
        <v>262</v>
      </c>
      <c r="B65" s="4">
        <v>-6.5532844437503368E-4</v>
      </c>
      <c r="C65" s="4">
        <v>6.9658852105605906E-2</v>
      </c>
    </row>
    <row r="66" spans="1:3" x14ac:dyDescent="0.25">
      <c r="A66" s="5" t="s">
        <v>263</v>
      </c>
      <c r="B66" s="4">
        <v>1.292215494100751E-2</v>
      </c>
      <c r="C66" s="4">
        <v>-8.84275707544354E-2</v>
      </c>
    </row>
    <row r="67" spans="1:3" x14ac:dyDescent="0.25">
      <c r="A67" s="5" t="s">
        <v>264</v>
      </c>
      <c r="B67" s="4">
        <v>-3.6292578319244012E-2</v>
      </c>
      <c r="C67" s="4">
        <v>3.3571824169302773E-2</v>
      </c>
    </row>
    <row r="68" spans="1:3" x14ac:dyDescent="0.25">
      <c r="A68" s="5" t="s">
        <v>265</v>
      </c>
      <c r="B68" s="4">
        <v>-7.5975052498290022E-3</v>
      </c>
      <c r="C68" s="4">
        <v>1.7672982999346002E-3</v>
      </c>
    </row>
    <row r="69" spans="1:3" x14ac:dyDescent="0.25">
      <c r="A69" s="5" t="s">
        <v>266</v>
      </c>
      <c r="B69" s="4">
        <v>-3.1082199881727026E-2</v>
      </c>
      <c r="C69" s="4">
        <v>5.9892511044482843E-2</v>
      </c>
    </row>
    <row r="70" spans="1:3" x14ac:dyDescent="0.25">
      <c r="A70" s="5" t="s">
        <v>267</v>
      </c>
      <c r="B70" s="4">
        <v>-1.1377488825680597E-2</v>
      </c>
      <c r="C70" s="4">
        <v>-2.3912930753726212E-2</v>
      </c>
    </row>
    <row r="71" spans="1:3" x14ac:dyDescent="0.25">
      <c r="A71" s="5" t="s">
        <v>268</v>
      </c>
      <c r="B71" s="4">
        <v>1.9698484424361267E-2</v>
      </c>
      <c r="C71" s="4">
        <v>-7.1012915936345677E-2</v>
      </c>
    </row>
    <row r="72" spans="1:3" x14ac:dyDescent="0.25">
      <c r="A72" s="5" t="s">
        <v>269</v>
      </c>
      <c r="B72" s="4">
        <v>-8.5812356979381187E-4</v>
      </c>
      <c r="C72" s="4">
        <v>-4.1085523883526761E-3</v>
      </c>
    </row>
    <row r="73" spans="1:3" x14ac:dyDescent="0.25">
      <c r="A73" s="5" t="s">
        <v>270</v>
      </c>
      <c r="B73" s="4">
        <v>4.3872198378635818E-2</v>
      </c>
      <c r="C73" s="4">
        <v>6.2099330048158595E-3</v>
      </c>
    </row>
    <row r="74" spans="1:3" x14ac:dyDescent="0.25">
      <c r="A74" s="5" t="s">
        <v>271</v>
      </c>
      <c r="B74" s="4">
        <v>-0.14097603007989976</v>
      </c>
      <c r="C74" s="4">
        <v>-0.15458399547245705</v>
      </c>
    </row>
    <row r="75" spans="1:3" x14ac:dyDescent="0.25">
      <c r="A75" s="5" t="s">
        <v>272</v>
      </c>
      <c r="B75" s="4">
        <v>-2.2932574941842568E-3</v>
      </c>
      <c r="C75" s="4">
        <v>-2.125531872720389E-2</v>
      </c>
    </row>
    <row r="76" spans="1:3" x14ac:dyDescent="0.25">
      <c r="A76" s="5" t="s">
        <v>273</v>
      </c>
      <c r="B76" s="4">
        <v>-5.5943998420637187E-2</v>
      </c>
      <c r="C76" s="4">
        <v>-5.679590780643537E-2</v>
      </c>
    </row>
    <row r="77" spans="1:3" x14ac:dyDescent="0.25">
      <c r="A77" s="5" t="s">
        <v>274</v>
      </c>
      <c r="B77" s="4">
        <v>-4.566600447607333E-2</v>
      </c>
      <c r="C77" s="4">
        <v>-4.7524807336585227E-2</v>
      </c>
    </row>
    <row r="78" spans="1:3" x14ac:dyDescent="0.25">
      <c r="A78" s="5" t="s">
        <v>275</v>
      </c>
      <c r="B78" s="4">
        <v>3.9247563518747378E-2</v>
      </c>
      <c r="C78" s="4">
        <v>6.2475962902109973E-2</v>
      </c>
    </row>
    <row r="79" spans="1:3" x14ac:dyDescent="0.25">
      <c r="A79" s="5" t="s">
        <v>276</v>
      </c>
      <c r="B79" s="4">
        <v>-3.2313353833744861E-2</v>
      </c>
      <c r="C79" s="4">
        <v>-1.5603474718045053E-4</v>
      </c>
    </row>
    <row r="80" spans="1:3" x14ac:dyDescent="0.25">
      <c r="A80" s="5" t="s">
        <v>277</v>
      </c>
      <c r="B80" s="4">
        <v>7.1878715814506056E-2</v>
      </c>
      <c r="C80" s="4">
        <v>3.689895001426792E-2</v>
      </c>
    </row>
    <row r="81" spans="1:3" x14ac:dyDescent="0.25">
      <c r="A81" s="5" t="s">
        <v>278</v>
      </c>
      <c r="B81" s="4">
        <v>-1.5925548062803215E-3</v>
      </c>
      <c r="C81" s="4">
        <v>1.343503782518546E-2</v>
      </c>
    </row>
    <row r="82" spans="1:3" x14ac:dyDescent="0.25">
      <c r="A82" s="2" t="s">
        <v>139</v>
      </c>
      <c r="B82" s="4">
        <v>0.14177949124617598</v>
      </c>
      <c r="C82" s="4">
        <v>0.86293379224933819</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3:B8"/>
  <sheetViews>
    <sheetView workbookViewId="0">
      <selection activeCell="J29" sqref="J29"/>
    </sheetView>
  </sheetViews>
  <sheetFormatPr defaultRowHeight="13.8" x14ac:dyDescent="0.25"/>
  <cols>
    <col min="1" max="1" width="13.33203125" customWidth="1"/>
    <col min="2" max="2" width="15.88671875" bestFit="1" customWidth="1"/>
  </cols>
  <sheetData>
    <row r="3" spans="1:2" x14ac:dyDescent="0.25">
      <c r="A3" s="1" t="s">
        <v>138</v>
      </c>
      <c r="B3" t="s">
        <v>158</v>
      </c>
    </row>
    <row r="4" spans="1:2" x14ac:dyDescent="0.25">
      <c r="A4" s="2" t="s">
        <v>17</v>
      </c>
      <c r="B4" s="7">
        <v>-2.1411046415040596E-5</v>
      </c>
    </row>
    <row r="5" spans="1:2" x14ac:dyDescent="0.25">
      <c r="A5" s="2" t="s">
        <v>75</v>
      </c>
      <c r="B5" s="7">
        <v>1.5204844644780135E-3</v>
      </c>
    </row>
    <row r="6" spans="1:2" x14ac:dyDescent="0.25">
      <c r="A6" s="2" t="s">
        <v>74</v>
      </c>
      <c r="B6" s="7">
        <v>5.3542238006361502E-3</v>
      </c>
    </row>
    <row r="7" spans="1:2" x14ac:dyDescent="0.25">
      <c r="A7" s="2" t="s">
        <v>197</v>
      </c>
      <c r="B7" s="7"/>
    </row>
    <row r="8" spans="1:2" x14ac:dyDescent="0.25">
      <c r="A8" s="2" t="s">
        <v>139</v>
      </c>
      <c r="B8" s="3">
        <v>2.2844324062330401E-3</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3:F84"/>
  <sheetViews>
    <sheetView topLeftCell="A2" workbookViewId="0">
      <selection activeCell="F43" sqref="F43"/>
    </sheetView>
  </sheetViews>
  <sheetFormatPr defaultRowHeight="13.8" x14ac:dyDescent="0.25"/>
  <cols>
    <col min="1" max="1" width="13.33203125" customWidth="1"/>
    <col min="2" max="2" width="16.5546875" bestFit="1" customWidth="1"/>
    <col min="3" max="4" width="7.44140625" bestFit="1" customWidth="1"/>
    <col min="5" max="5" width="7.21875" bestFit="1" customWidth="1"/>
    <col min="6" max="6" width="11.6640625" bestFit="1" customWidth="1"/>
  </cols>
  <sheetData>
    <row r="3" spans="1:6" x14ac:dyDescent="0.25">
      <c r="A3" s="1" t="s">
        <v>155</v>
      </c>
      <c r="B3" s="1" t="s">
        <v>154</v>
      </c>
    </row>
    <row r="4" spans="1:6" x14ac:dyDescent="0.25">
      <c r="A4" s="1" t="s">
        <v>138</v>
      </c>
      <c r="B4" t="s">
        <v>17</v>
      </c>
      <c r="C4" t="s">
        <v>75</v>
      </c>
      <c r="D4" t="s">
        <v>74</v>
      </c>
      <c r="E4" t="s">
        <v>197</v>
      </c>
      <c r="F4" t="s">
        <v>139</v>
      </c>
    </row>
    <row r="5" spans="1:6" x14ac:dyDescent="0.25">
      <c r="A5" s="2" t="s">
        <v>218</v>
      </c>
      <c r="B5" s="3"/>
      <c r="C5" s="3"/>
      <c r="D5" s="3"/>
      <c r="E5" s="3"/>
      <c r="F5" s="3"/>
    </row>
    <row r="6" spans="1:6" x14ac:dyDescent="0.25">
      <c r="A6" s="5" t="s">
        <v>197</v>
      </c>
      <c r="B6" s="3"/>
      <c r="C6" s="3"/>
      <c r="D6" s="3"/>
      <c r="E6" s="3"/>
      <c r="F6" s="3"/>
    </row>
    <row r="7" spans="1:6" x14ac:dyDescent="0.25">
      <c r="A7" s="2" t="s">
        <v>219</v>
      </c>
      <c r="B7" s="3"/>
      <c r="C7" s="3"/>
      <c r="D7" s="3"/>
      <c r="E7" s="3"/>
      <c r="F7" s="3"/>
    </row>
    <row r="8" spans="1:6" x14ac:dyDescent="0.25">
      <c r="A8" s="5" t="s">
        <v>220</v>
      </c>
      <c r="B8" s="4"/>
      <c r="C8" s="4"/>
      <c r="D8" s="4"/>
      <c r="E8" s="4"/>
      <c r="F8" s="4"/>
    </row>
    <row r="9" spans="1:6" x14ac:dyDescent="0.25">
      <c r="A9" s="5" t="s">
        <v>221</v>
      </c>
      <c r="B9" s="4">
        <v>1.4245014245014245E-2</v>
      </c>
      <c r="C9" s="4">
        <v>-3.3707865168539325E-2</v>
      </c>
      <c r="D9" s="4">
        <v>-9.0415913200723331E-3</v>
      </c>
      <c r="E9" s="4"/>
      <c r="F9" s="4">
        <v>-2.8504442243597411E-2</v>
      </c>
    </row>
    <row r="10" spans="1:6" x14ac:dyDescent="0.25">
      <c r="A10" s="5" t="s">
        <v>222</v>
      </c>
      <c r="B10" s="4">
        <v>-2.5280898876404494E-2</v>
      </c>
      <c r="C10" s="4">
        <v>-1.1627906976744186E-2</v>
      </c>
      <c r="D10" s="4">
        <v>-1.824817518248175E-2</v>
      </c>
      <c r="E10" s="4"/>
      <c r="F10" s="4">
        <v>-5.515698103563043E-2</v>
      </c>
    </row>
    <row r="11" spans="1:6" x14ac:dyDescent="0.25">
      <c r="A11" s="5" t="s">
        <v>223</v>
      </c>
      <c r="B11" s="4">
        <v>2.881844380403458E-3</v>
      </c>
      <c r="C11" s="4">
        <v>3.5294117647058823E-2</v>
      </c>
      <c r="D11" s="4">
        <v>1.1152416356877323E-2</v>
      </c>
      <c r="E11" s="4"/>
      <c r="F11" s="4">
        <v>4.9328378384339608E-2</v>
      </c>
    </row>
    <row r="12" spans="1:6" x14ac:dyDescent="0.25">
      <c r="A12" s="5" t="s">
        <v>224</v>
      </c>
      <c r="B12" s="4">
        <v>1.1494252873563218E-2</v>
      </c>
      <c r="C12" s="4">
        <v>0</v>
      </c>
      <c r="D12" s="4">
        <v>-1.2867647058823529E-2</v>
      </c>
      <c r="E12" s="4"/>
      <c r="F12" s="4">
        <v>-1.3733941852603106E-3</v>
      </c>
    </row>
    <row r="13" spans="1:6" x14ac:dyDescent="0.25">
      <c r="A13" s="5" t="s">
        <v>225</v>
      </c>
      <c r="B13" s="4">
        <v>5.113636363636364E-2</v>
      </c>
      <c r="C13" s="4">
        <v>-1.1363636363636364E-2</v>
      </c>
      <c r="D13" s="4">
        <v>-5.5865921787709499E-3</v>
      </c>
      <c r="E13" s="4"/>
      <c r="F13" s="4">
        <v>3.4186135093956328E-2</v>
      </c>
    </row>
    <row r="14" spans="1:6" x14ac:dyDescent="0.25">
      <c r="A14" s="5" t="s">
        <v>226</v>
      </c>
      <c r="B14" s="4">
        <v>-5.4054054054054057E-3</v>
      </c>
      <c r="C14" s="4">
        <v>1.1494252873563218E-2</v>
      </c>
      <c r="D14" s="4">
        <v>9.3632958801498131E-3</v>
      </c>
      <c r="E14" s="4"/>
      <c r="F14" s="4">
        <v>1.5452143348307626E-2</v>
      </c>
    </row>
    <row r="15" spans="1:6" x14ac:dyDescent="0.25">
      <c r="A15" s="5" t="s">
        <v>227</v>
      </c>
      <c r="B15" s="4">
        <v>-1.6304347826086956E-2</v>
      </c>
      <c r="C15" s="4">
        <v>-1.1363636363636364E-2</v>
      </c>
      <c r="D15" s="4">
        <v>1.8552875695732839E-3</v>
      </c>
      <c r="E15" s="4"/>
      <c r="F15" s="4">
        <v>-2.5812696620150035E-2</v>
      </c>
    </row>
    <row r="16" spans="1:6" x14ac:dyDescent="0.25">
      <c r="A16" s="5" t="s">
        <v>228</v>
      </c>
      <c r="B16" s="4">
        <v>5.5248618784530384E-3</v>
      </c>
      <c r="C16" s="4">
        <v>0</v>
      </c>
      <c r="D16" s="4">
        <v>6.851851851851852E-2</v>
      </c>
      <c r="E16" s="4"/>
      <c r="F16" s="4">
        <v>7.4043380396971559E-2</v>
      </c>
    </row>
    <row r="17" spans="1:6" x14ac:dyDescent="0.25">
      <c r="A17" s="5" t="s">
        <v>229</v>
      </c>
      <c r="B17" s="4">
        <v>5.4945054945054944E-2</v>
      </c>
      <c r="C17" s="4">
        <v>0</v>
      </c>
      <c r="D17" s="4">
        <v>6.9324090121317156E-2</v>
      </c>
      <c r="E17" s="4"/>
      <c r="F17" s="4">
        <v>0.1242691450663721</v>
      </c>
    </row>
    <row r="18" spans="1:6" x14ac:dyDescent="0.25">
      <c r="A18" s="5" t="s">
        <v>230</v>
      </c>
      <c r="B18" s="4">
        <v>3.3854166666666664E-2</v>
      </c>
      <c r="C18" s="4">
        <v>0</v>
      </c>
      <c r="D18" s="4">
        <v>6.9692058346839544E-2</v>
      </c>
      <c r="E18" s="4"/>
      <c r="F18" s="4">
        <v>0.10354622501350622</v>
      </c>
    </row>
    <row r="19" spans="1:6" x14ac:dyDescent="0.25">
      <c r="A19" s="5" t="s">
        <v>231</v>
      </c>
      <c r="B19" s="4">
        <v>2.5188916876574307E-3</v>
      </c>
      <c r="C19" s="4">
        <v>1.1494252873563218E-2</v>
      </c>
      <c r="D19" s="4">
        <v>6.9696969696969702E-2</v>
      </c>
      <c r="E19" s="4"/>
      <c r="F19" s="4">
        <v>8.3710114258190346E-2</v>
      </c>
    </row>
    <row r="20" spans="1:6" x14ac:dyDescent="0.25">
      <c r="A20" s="5" t="s">
        <v>232</v>
      </c>
      <c r="B20" s="4">
        <v>-5.0251256281407036E-3</v>
      </c>
      <c r="C20" s="4">
        <v>1.1363636363636364E-2</v>
      </c>
      <c r="D20" s="4">
        <v>4.1076487252124649E-2</v>
      </c>
      <c r="E20" s="4"/>
      <c r="F20" s="4">
        <v>4.7414997987620312E-2</v>
      </c>
    </row>
    <row r="21" spans="1:6" x14ac:dyDescent="0.25">
      <c r="A21" s="5" t="s">
        <v>233</v>
      </c>
      <c r="B21" s="4">
        <v>-7.575757575757576E-3</v>
      </c>
      <c r="C21" s="4">
        <v>0</v>
      </c>
      <c r="D21" s="4">
        <v>-8.1632653061224497E-3</v>
      </c>
      <c r="E21" s="4"/>
      <c r="F21" s="4">
        <v>-1.5739022881880026E-2</v>
      </c>
    </row>
    <row r="22" spans="1:6" x14ac:dyDescent="0.25">
      <c r="A22" s="5" t="s">
        <v>234</v>
      </c>
      <c r="B22" s="4">
        <v>-5.0890585241730284E-3</v>
      </c>
      <c r="C22" s="4">
        <v>0</v>
      </c>
      <c r="D22" s="4">
        <v>-9.6021947873799734E-3</v>
      </c>
      <c r="E22" s="4"/>
      <c r="F22" s="4">
        <v>-1.4691253311553002E-2</v>
      </c>
    </row>
    <row r="23" spans="1:6" x14ac:dyDescent="0.25">
      <c r="A23" s="5" t="s">
        <v>235</v>
      </c>
      <c r="B23" s="4">
        <v>1.278772378516624E-2</v>
      </c>
      <c r="C23" s="4">
        <v>0</v>
      </c>
      <c r="D23" s="4">
        <v>-2.4930747922437674E-2</v>
      </c>
      <c r="E23" s="4"/>
      <c r="F23" s="4">
        <v>-1.2143024137271434E-2</v>
      </c>
    </row>
    <row r="24" spans="1:6" x14ac:dyDescent="0.25">
      <c r="A24" s="5" t="s">
        <v>236</v>
      </c>
      <c r="B24" s="4">
        <v>-2.5252525252525255E-3</v>
      </c>
      <c r="C24" s="4">
        <v>0</v>
      </c>
      <c r="D24" s="4">
        <v>-3.125E-2</v>
      </c>
      <c r="E24" s="4"/>
      <c r="F24" s="4">
        <v>-3.3775252525252528E-2</v>
      </c>
    </row>
    <row r="25" spans="1:6" x14ac:dyDescent="0.25">
      <c r="A25" s="5" t="s">
        <v>237</v>
      </c>
      <c r="B25" s="4">
        <v>0</v>
      </c>
      <c r="C25" s="4">
        <v>0</v>
      </c>
      <c r="D25" s="4">
        <v>1.4662756598240469E-3</v>
      </c>
      <c r="E25" s="4"/>
      <c r="F25" s="4">
        <v>1.4662756598240469E-3</v>
      </c>
    </row>
    <row r="26" spans="1:6" x14ac:dyDescent="0.25">
      <c r="A26" s="2" t="s">
        <v>198</v>
      </c>
      <c r="B26" s="4"/>
      <c r="C26" s="4"/>
      <c r="D26" s="4"/>
      <c r="E26" s="4"/>
      <c r="F26" s="4"/>
    </row>
    <row r="27" spans="1:6" x14ac:dyDescent="0.25">
      <c r="A27" s="5" t="s">
        <v>199</v>
      </c>
      <c r="B27" s="4">
        <v>-7.5949367088607592E-3</v>
      </c>
      <c r="C27" s="4">
        <v>0</v>
      </c>
      <c r="D27" s="4">
        <v>3.6603221083455345E-2</v>
      </c>
      <c r="E27" s="4"/>
      <c r="F27" s="4">
        <v>2.9008284374594587E-2</v>
      </c>
    </row>
    <row r="28" spans="1:6" x14ac:dyDescent="0.25">
      <c r="A28" s="5" t="s">
        <v>200</v>
      </c>
      <c r="B28" s="4">
        <v>-5.1020408163265302E-3</v>
      </c>
      <c r="C28" s="4">
        <v>1.1235955056179775E-2</v>
      </c>
      <c r="D28" s="4">
        <v>-1.2711864406779662E-2</v>
      </c>
      <c r="E28" s="4"/>
      <c r="F28" s="4">
        <v>-6.5779501669264171E-3</v>
      </c>
    </row>
    <row r="29" spans="1:6" x14ac:dyDescent="0.25">
      <c r="A29" s="5" t="s">
        <v>201</v>
      </c>
      <c r="B29" s="4">
        <v>-2.5641025641025641E-3</v>
      </c>
      <c r="C29" s="4">
        <v>3.3333333333333333E-2</v>
      </c>
      <c r="D29" s="4">
        <v>-8.5836909871244635E-3</v>
      </c>
      <c r="E29" s="4"/>
      <c r="F29" s="4">
        <v>2.2185539782106304E-2</v>
      </c>
    </row>
    <row r="30" spans="1:6" x14ac:dyDescent="0.25">
      <c r="A30" s="5" t="s">
        <v>202</v>
      </c>
      <c r="B30" s="4">
        <v>2.5706940874035988E-3</v>
      </c>
      <c r="C30" s="4">
        <v>0</v>
      </c>
      <c r="D30" s="4">
        <v>1.7316017316017316E-2</v>
      </c>
      <c r="E30" s="4"/>
      <c r="F30" s="4">
        <v>1.9886711403420916E-2</v>
      </c>
    </row>
    <row r="31" spans="1:6" x14ac:dyDescent="0.25">
      <c r="A31" s="5" t="s">
        <v>203</v>
      </c>
      <c r="B31" s="4">
        <v>1.282051282051282E-2</v>
      </c>
      <c r="C31" s="4">
        <v>0</v>
      </c>
      <c r="D31" s="4">
        <v>3.2624113475177303E-2</v>
      </c>
      <c r="E31" s="4"/>
      <c r="F31" s="4">
        <v>4.5444626295690127E-2</v>
      </c>
    </row>
    <row r="32" spans="1:6" x14ac:dyDescent="0.25">
      <c r="A32" s="5" t="s">
        <v>204</v>
      </c>
      <c r="B32" s="4">
        <v>2.5316455696202532E-3</v>
      </c>
      <c r="C32" s="4">
        <v>0</v>
      </c>
      <c r="D32" s="4">
        <v>6.8681318681318687E-2</v>
      </c>
      <c r="E32" s="4"/>
      <c r="F32" s="4">
        <v>7.121296425093894E-2</v>
      </c>
    </row>
    <row r="33" spans="1:6" x14ac:dyDescent="0.25">
      <c r="A33" s="5" t="s">
        <v>205</v>
      </c>
      <c r="B33" s="4">
        <v>-2.5252525252525255E-3</v>
      </c>
      <c r="C33" s="4">
        <v>1.0752688172043012E-2</v>
      </c>
      <c r="D33" s="4">
        <v>2.5706940874035988E-3</v>
      </c>
      <c r="E33" s="4"/>
      <c r="F33" s="4">
        <v>1.0798129734194084E-2</v>
      </c>
    </row>
    <row r="34" spans="1:6" x14ac:dyDescent="0.25">
      <c r="A34" s="5" t="s">
        <v>206</v>
      </c>
      <c r="B34" s="4">
        <v>-2.5316455696202532E-3</v>
      </c>
      <c r="C34" s="4">
        <v>0</v>
      </c>
      <c r="D34" s="4">
        <v>-2.9487179487179487E-2</v>
      </c>
      <c r="E34" s="4"/>
      <c r="F34" s="4">
        <v>-3.2018825056799739E-2</v>
      </c>
    </row>
    <row r="35" spans="1:6" x14ac:dyDescent="0.25">
      <c r="A35" s="5" t="s">
        <v>207</v>
      </c>
      <c r="B35" s="4">
        <v>0</v>
      </c>
      <c r="C35" s="4">
        <v>-1.0638297872340425E-2</v>
      </c>
      <c r="D35" s="4">
        <v>6.6050198150594455E-3</v>
      </c>
      <c r="E35" s="4"/>
      <c r="F35" s="4">
        <v>-4.0332780572809798E-3</v>
      </c>
    </row>
    <row r="36" spans="1:6" x14ac:dyDescent="0.25">
      <c r="A36" s="5" t="s">
        <v>208</v>
      </c>
      <c r="B36" s="4">
        <v>-7.6142131979695434E-3</v>
      </c>
      <c r="C36" s="4">
        <v>-1.0752688172043012E-2</v>
      </c>
      <c r="D36" s="4">
        <v>-5.2493438320209973E-3</v>
      </c>
      <c r="E36" s="4"/>
      <c r="F36" s="4">
        <v>-2.3616245202033551E-2</v>
      </c>
    </row>
    <row r="37" spans="1:6" x14ac:dyDescent="0.25">
      <c r="A37" s="5" t="s">
        <v>209</v>
      </c>
      <c r="B37" s="4">
        <v>2.5575447570332483E-3</v>
      </c>
      <c r="C37" s="4">
        <v>0</v>
      </c>
      <c r="D37" s="4">
        <v>-1.4511873350923483E-2</v>
      </c>
      <c r="E37" s="4"/>
      <c r="F37" s="4">
        <v>-1.1954328593890234E-2</v>
      </c>
    </row>
    <row r="38" spans="1:6" x14ac:dyDescent="0.25">
      <c r="A38" s="5" t="s">
        <v>210</v>
      </c>
      <c r="B38" s="4">
        <v>-2.5510204081632651E-3</v>
      </c>
      <c r="C38" s="4">
        <v>-1.0869565217391304E-2</v>
      </c>
      <c r="D38" s="4">
        <v>-3.3467202141900937E-2</v>
      </c>
      <c r="E38" s="4"/>
      <c r="F38" s="4">
        <v>-4.6887787767455502E-2</v>
      </c>
    </row>
    <row r="39" spans="1:6" x14ac:dyDescent="0.25">
      <c r="A39" s="5" t="s">
        <v>211</v>
      </c>
      <c r="B39" s="4">
        <v>-1.0230179028132993E-2</v>
      </c>
      <c r="C39" s="4">
        <v>1.098901098901099E-2</v>
      </c>
      <c r="D39" s="4">
        <v>2.9085872576177285E-2</v>
      </c>
      <c r="E39" s="4"/>
      <c r="F39" s="4">
        <v>2.9844704537055282E-2</v>
      </c>
    </row>
    <row r="40" spans="1:6" x14ac:dyDescent="0.25">
      <c r="A40" s="5" t="s">
        <v>212</v>
      </c>
      <c r="B40" s="4">
        <v>7.7519379844961239E-3</v>
      </c>
      <c r="C40" s="4">
        <v>1.0869565217391304E-2</v>
      </c>
      <c r="D40" s="4">
        <v>1.7496635262449527E-2</v>
      </c>
      <c r="E40" s="4"/>
      <c r="F40" s="4">
        <v>3.6118138464336952E-2</v>
      </c>
    </row>
    <row r="41" spans="1:6" x14ac:dyDescent="0.25">
      <c r="A41" s="5" t="s">
        <v>213</v>
      </c>
      <c r="B41" s="4">
        <v>5.1282051282051282E-3</v>
      </c>
      <c r="C41" s="4">
        <v>1.0752688172043012E-2</v>
      </c>
      <c r="D41" s="4">
        <v>-7.9365079365079361E-3</v>
      </c>
      <c r="E41" s="4"/>
      <c r="F41" s="4">
        <v>7.9443853637402029E-3</v>
      </c>
    </row>
    <row r="42" spans="1:6" x14ac:dyDescent="0.25">
      <c r="A42" s="5" t="s">
        <v>214</v>
      </c>
      <c r="B42" s="4">
        <v>0</v>
      </c>
      <c r="C42" s="4">
        <v>0</v>
      </c>
      <c r="D42" s="4">
        <v>0</v>
      </c>
      <c r="E42" s="4"/>
      <c r="F42" s="4">
        <v>0</v>
      </c>
    </row>
    <row r="43" spans="1:6" x14ac:dyDescent="0.25">
      <c r="A43" s="2" t="s">
        <v>238</v>
      </c>
      <c r="B43" s="4"/>
      <c r="C43" s="4"/>
      <c r="D43" s="4"/>
      <c r="E43" s="4"/>
      <c r="F43" s="4"/>
    </row>
    <row r="44" spans="1:6" x14ac:dyDescent="0.25">
      <c r="A44" s="5" t="s">
        <v>239</v>
      </c>
      <c r="B44" s="4">
        <v>0</v>
      </c>
      <c r="C44" s="4">
        <v>0</v>
      </c>
      <c r="D44" s="4">
        <v>2.4E-2</v>
      </c>
      <c r="E44" s="4"/>
      <c r="F44" s="4">
        <v>2.4E-2</v>
      </c>
    </row>
    <row r="45" spans="1:6" x14ac:dyDescent="0.25">
      <c r="A45" s="5" t="s">
        <v>240</v>
      </c>
      <c r="B45" s="4">
        <v>1.020408163265306E-2</v>
      </c>
      <c r="C45" s="4">
        <v>0</v>
      </c>
      <c r="D45" s="4">
        <v>3.90625E-2</v>
      </c>
      <c r="E45" s="4"/>
      <c r="F45" s="4">
        <v>4.9266581632653059E-2</v>
      </c>
    </row>
    <row r="46" spans="1:6" x14ac:dyDescent="0.25">
      <c r="A46" s="5" t="s">
        <v>241</v>
      </c>
      <c r="B46" s="4">
        <v>6.8181818181818177E-2</v>
      </c>
      <c r="C46" s="4">
        <v>0</v>
      </c>
      <c r="D46" s="4">
        <v>-3.7593984962406013E-3</v>
      </c>
      <c r="E46" s="4"/>
      <c r="F46" s="4">
        <v>6.4422419685577575E-2</v>
      </c>
    </row>
    <row r="47" spans="1:6" x14ac:dyDescent="0.25">
      <c r="A47" s="5" t="s">
        <v>242</v>
      </c>
      <c r="B47" s="4">
        <v>2.6004728132387706E-2</v>
      </c>
      <c r="C47" s="4">
        <v>-1.0638297872340425E-2</v>
      </c>
      <c r="D47" s="4">
        <v>-2.5157232704402517E-2</v>
      </c>
      <c r="E47" s="4"/>
      <c r="F47" s="4">
        <v>-9.7908024443552361E-3</v>
      </c>
    </row>
    <row r="48" spans="1:6" x14ac:dyDescent="0.25">
      <c r="A48" s="5" t="s">
        <v>243</v>
      </c>
      <c r="B48" s="4">
        <v>-6.9124423963133647E-2</v>
      </c>
      <c r="C48" s="4">
        <v>0</v>
      </c>
      <c r="D48" s="4">
        <v>3.2258064516129031E-2</v>
      </c>
      <c r="E48" s="4"/>
      <c r="F48" s="4">
        <v>-3.6866359447004615E-2</v>
      </c>
    </row>
    <row r="49" spans="1:6" x14ac:dyDescent="0.25">
      <c r="A49" s="5" t="s">
        <v>244</v>
      </c>
      <c r="B49" s="4">
        <v>-2.4752475247524753E-3</v>
      </c>
      <c r="C49" s="4">
        <v>0</v>
      </c>
      <c r="D49" s="4">
        <v>-0.01</v>
      </c>
      <c r="E49" s="4"/>
      <c r="F49" s="4">
        <v>-1.2475247524752476E-2</v>
      </c>
    </row>
    <row r="50" spans="1:6" x14ac:dyDescent="0.25">
      <c r="A50" s="5" t="s">
        <v>245</v>
      </c>
      <c r="B50" s="4">
        <v>-5.2109181141439205E-2</v>
      </c>
      <c r="C50" s="4">
        <v>0</v>
      </c>
      <c r="D50" s="4">
        <v>-5.1767676767676768E-2</v>
      </c>
      <c r="E50" s="4"/>
      <c r="F50" s="4">
        <v>-0.10387685790911597</v>
      </c>
    </row>
    <row r="51" spans="1:6" x14ac:dyDescent="0.25">
      <c r="A51" s="5" t="s">
        <v>246</v>
      </c>
      <c r="B51" s="4">
        <v>1.0471204188481676E-2</v>
      </c>
      <c r="C51" s="4">
        <v>0</v>
      </c>
      <c r="D51" s="4">
        <v>1.4647137150466045E-2</v>
      </c>
      <c r="E51" s="4"/>
      <c r="F51" s="4">
        <v>2.5118341338947719E-2</v>
      </c>
    </row>
    <row r="52" spans="1:6" x14ac:dyDescent="0.25">
      <c r="A52" s="5" t="s">
        <v>247</v>
      </c>
      <c r="B52" s="4">
        <v>5.1813471502590676E-3</v>
      </c>
      <c r="C52" s="4">
        <v>1.0752688172043012E-2</v>
      </c>
      <c r="D52" s="4">
        <v>3.6745406824146981E-2</v>
      </c>
      <c r="E52" s="4"/>
      <c r="F52" s="4">
        <v>5.2679442146449061E-2</v>
      </c>
    </row>
    <row r="53" spans="1:6" x14ac:dyDescent="0.25">
      <c r="A53" s="5" t="s">
        <v>248</v>
      </c>
      <c r="B53" s="4">
        <v>-1.0309278350515464E-2</v>
      </c>
      <c r="C53" s="4">
        <v>3.1914893617021274E-2</v>
      </c>
      <c r="D53" s="4">
        <v>2.1518987341772152E-2</v>
      </c>
      <c r="E53" s="4"/>
      <c r="F53" s="4">
        <v>4.3124602608277968E-2</v>
      </c>
    </row>
    <row r="54" spans="1:6" x14ac:dyDescent="0.25">
      <c r="A54" s="5" t="s">
        <v>249</v>
      </c>
      <c r="B54" s="4">
        <v>1.0416666666666666E-2</v>
      </c>
      <c r="C54" s="4">
        <v>1.0309278350515464E-2</v>
      </c>
      <c r="D54" s="4">
        <v>1.1152416356877323E-2</v>
      </c>
      <c r="E54" s="4"/>
      <c r="F54" s="4">
        <v>3.1878361374059451E-2</v>
      </c>
    </row>
    <row r="55" spans="1:6" x14ac:dyDescent="0.25">
      <c r="A55" s="5" t="s">
        <v>250</v>
      </c>
      <c r="B55" s="4">
        <v>-1.2886597938144329E-2</v>
      </c>
      <c r="C55" s="4">
        <v>-3.0612244897959183E-2</v>
      </c>
      <c r="D55" s="4">
        <v>-2.6960784313725492E-2</v>
      </c>
      <c r="E55" s="4"/>
      <c r="F55" s="4">
        <v>-7.0459627149829007E-2</v>
      </c>
    </row>
    <row r="56" spans="1:6" x14ac:dyDescent="0.25">
      <c r="A56" s="5" t="s">
        <v>251</v>
      </c>
      <c r="B56" s="4">
        <v>-1.3054830287206266E-2</v>
      </c>
      <c r="C56" s="4">
        <v>0</v>
      </c>
      <c r="D56" s="4">
        <v>-1.5113350125944584E-2</v>
      </c>
      <c r="E56" s="4"/>
      <c r="F56" s="4">
        <v>-2.8168180413150848E-2</v>
      </c>
    </row>
    <row r="57" spans="1:6" x14ac:dyDescent="0.25">
      <c r="A57" s="5" t="s">
        <v>252</v>
      </c>
      <c r="B57" s="4">
        <v>2.6455026455026454E-3</v>
      </c>
      <c r="C57" s="4">
        <v>1.0526315789473684E-2</v>
      </c>
      <c r="D57" s="4">
        <v>2.4296675191815855E-2</v>
      </c>
      <c r="E57" s="4"/>
      <c r="F57" s="4">
        <v>3.7468493626792186E-2</v>
      </c>
    </row>
    <row r="58" spans="1:6" x14ac:dyDescent="0.25">
      <c r="A58" s="5" t="s">
        <v>253</v>
      </c>
      <c r="B58" s="4">
        <v>1.3192612137203167E-2</v>
      </c>
      <c r="C58" s="4">
        <v>1.0416666666666666E-2</v>
      </c>
      <c r="D58" s="4">
        <v>1.2484394506866416E-2</v>
      </c>
      <c r="E58" s="4"/>
      <c r="F58" s="4">
        <v>3.6093673310736249E-2</v>
      </c>
    </row>
    <row r="59" spans="1:6" x14ac:dyDescent="0.25">
      <c r="A59" s="5" t="s">
        <v>254</v>
      </c>
      <c r="B59" s="4">
        <v>5.208333333333333E-3</v>
      </c>
      <c r="C59" s="4">
        <v>0</v>
      </c>
      <c r="D59" s="4">
        <v>2.5893958076448828E-2</v>
      </c>
      <c r="E59" s="4"/>
      <c r="F59" s="4">
        <v>3.110229140978216E-2</v>
      </c>
    </row>
    <row r="60" spans="1:6" x14ac:dyDescent="0.25">
      <c r="A60" s="5" t="s">
        <v>255</v>
      </c>
      <c r="B60" s="4">
        <v>-1.0362694300518135E-2</v>
      </c>
      <c r="C60" s="4">
        <v>-1.0309278350515464E-2</v>
      </c>
      <c r="D60" s="4">
        <v>6.9711538461538464E-2</v>
      </c>
      <c r="E60" s="4"/>
      <c r="F60" s="4">
        <v>4.9039565810504865E-2</v>
      </c>
    </row>
    <row r="61" spans="1:6" x14ac:dyDescent="0.25">
      <c r="A61" s="5" t="s">
        <v>256</v>
      </c>
      <c r="B61" s="4">
        <v>2.0942408376963352E-2</v>
      </c>
      <c r="C61" s="4">
        <v>1.0416666666666666E-2</v>
      </c>
      <c r="D61" s="4">
        <v>0</v>
      </c>
      <c r="E61" s="4"/>
      <c r="F61" s="4">
        <v>3.1359075043630016E-2</v>
      </c>
    </row>
    <row r="62" spans="1:6" x14ac:dyDescent="0.25">
      <c r="A62" s="5" t="s">
        <v>257</v>
      </c>
      <c r="B62" s="4">
        <v>5.1282051282051282E-3</v>
      </c>
      <c r="C62" s="4">
        <v>1.0309278350515464E-2</v>
      </c>
      <c r="D62" s="4">
        <v>-1.3483146067415731E-2</v>
      </c>
      <c r="E62" s="4"/>
      <c r="F62" s="4">
        <v>1.9543374113048621E-3</v>
      </c>
    </row>
    <row r="63" spans="1:6" x14ac:dyDescent="0.25">
      <c r="A63" s="5" t="s">
        <v>258</v>
      </c>
      <c r="B63" s="4">
        <v>7.6530612244897957E-3</v>
      </c>
      <c r="C63" s="4">
        <v>9.1836734693877556E-2</v>
      </c>
      <c r="D63" s="4">
        <v>2.2779043280182231E-3</v>
      </c>
      <c r="E63" s="4"/>
      <c r="F63" s="4">
        <v>0.10176770024638557</v>
      </c>
    </row>
    <row r="64" spans="1:6" x14ac:dyDescent="0.25">
      <c r="A64" s="5" t="s">
        <v>259</v>
      </c>
      <c r="B64" s="4">
        <v>-2.5316455696202532E-3</v>
      </c>
      <c r="C64" s="4">
        <v>2.8037383177570093E-2</v>
      </c>
      <c r="D64" s="4">
        <v>-1.4772727272727272E-2</v>
      </c>
      <c r="E64" s="4"/>
      <c r="F64" s="4">
        <v>1.0733010335222568E-2</v>
      </c>
    </row>
    <row r="65" spans="1:6" x14ac:dyDescent="0.25">
      <c r="A65" s="2" t="s">
        <v>260</v>
      </c>
      <c r="B65" s="4"/>
      <c r="C65" s="4"/>
      <c r="D65" s="4"/>
      <c r="E65" s="4"/>
      <c r="F65" s="4"/>
    </row>
    <row r="66" spans="1:6" x14ac:dyDescent="0.25">
      <c r="A66" s="5" t="s">
        <v>261</v>
      </c>
      <c r="B66" s="4">
        <v>-1.2690355329949238E-2</v>
      </c>
      <c r="C66" s="4">
        <v>-5.4545454545454543E-2</v>
      </c>
      <c r="D66" s="4">
        <v>-4.61361014994233E-3</v>
      </c>
      <c r="E66" s="4"/>
      <c r="F66" s="4">
        <v>-7.1849420025346111E-2</v>
      </c>
    </row>
    <row r="67" spans="1:6" x14ac:dyDescent="0.25">
      <c r="A67" s="5" t="s">
        <v>262</v>
      </c>
      <c r="B67" s="4">
        <v>-1.7994858611825194E-2</v>
      </c>
      <c r="C67" s="4">
        <v>2.8846153846153848E-2</v>
      </c>
      <c r="D67" s="4">
        <v>-2.3174971031286211E-3</v>
      </c>
      <c r="E67" s="4"/>
      <c r="F67" s="4">
        <v>8.5337981312000322E-3</v>
      </c>
    </row>
    <row r="68" spans="1:6" x14ac:dyDescent="0.25">
      <c r="A68" s="5" t="s">
        <v>263</v>
      </c>
      <c r="B68" s="4">
        <v>-5.235602094240838E-3</v>
      </c>
      <c r="C68" s="4">
        <v>-2.8037383177570093E-2</v>
      </c>
      <c r="D68" s="4">
        <v>-3.6004645760743324E-2</v>
      </c>
      <c r="E68" s="4"/>
      <c r="F68" s="4">
        <v>-6.9277631032554257E-2</v>
      </c>
    </row>
    <row r="69" spans="1:6" x14ac:dyDescent="0.25">
      <c r="A69" s="5" t="s">
        <v>264</v>
      </c>
      <c r="B69" s="4">
        <v>5.263157894736842E-3</v>
      </c>
      <c r="C69" s="4">
        <v>1.9230769230769232E-2</v>
      </c>
      <c r="D69" s="4">
        <v>-2.5301204819277109E-2</v>
      </c>
      <c r="E69" s="4"/>
      <c r="F69" s="4">
        <v>-8.0727769377103575E-4</v>
      </c>
    </row>
    <row r="70" spans="1:6" x14ac:dyDescent="0.25">
      <c r="A70" s="5" t="s">
        <v>265</v>
      </c>
      <c r="B70" s="4">
        <v>0</v>
      </c>
      <c r="C70" s="4">
        <v>9.433962264150943E-3</v>
      </c>
      <c r="D70" s="4">
        <v>-3.9555006180469712E-2</v>
      </c>
      <c r="E70" s="4"/>
      <c r="F70" s="4">
        <v>-3.0121043916318771E-2</v>
      </c>
    </row>
    <row r="71" spans="1:6" x14ac:dyDescent="0.25">
      <c r="A71" s="5" t="s">
        <v>266</v>
      </c>
      <c r="B71" s="4">
        <v>0</v>
      </c>
      <c r="C71" s="4">
        <v>1.8691588785046728E-2</v>
      </c>
      <c r="D71" s="4">
        <v>2.5740025740025738E-2</v>
      </c>
      <c r="E71" s="4"/>
      <c r="F71" s="4">
        <v>4.4431614525072466E-2</v>
      </c>
    </row>
    <row r="72" spans="1:6" x14ac:dyDescent="0.25">
      <c r="A72" s="5" t="s">
        <v>267</v>
      </c>
      <c r="B72" s="4">
        <v>1.832460732984293E-2</v>
      </c>
      <c r="C72" s="4">
        <v>-9.1743119266055051E-3</v>
      </c>
      <c r="D72" s="4">
        <v>-2.509410288582183E-3</v>
      </c>
      <c r="E72" s="4"/>
      <c r="F72" s="4">
        <v>6.6408851146552428E-3</v>
      </c>
    </row>
    <row r="73" spans="1:6" x14ac:dyDescent="0.25">
      <c r="A73" s="5" t="s">
        <v>268</v>
      </c>
      <c r="B73" s="4">
        <v>-5.1413881748071976E-3</v>
      </c>
      <c r="C73" s="4">
        <v>-2.7777777777777776E-2</v>
      </c>
      <c r="D73" s="4">
        <v>-5.0314465408805029E-3</v>
      </c>
      <c r="E73" s="4"/>
      <c r="F73" s="4">
        <v>-3.7950612493465478E-2</v>
      </c>
    </row>
    <row r="74" spans="1:6" x14ac:dyDescent="0.25">
      <c r="A74" s="5" t="s">
        <v>269</v>
      </c>
      <c r="B74" s="4">
        <v>0</v>
      </c>
      <c r="C74" s="4">
        <v>0</v>
      </c>
      <c r="D74" s="4">
        <v>-7.5853350189633373E-3</v>
      </c>
      <c r="E74" s="4"/>
      <c r="F74" s="4">
        <v>-7.5853350189633373E-3</v>
      </c>
    </row>
    <row r="75" spans="1:6" x14ac:dyDescent="0.25">
      <c r="A75" s="5" t="s">
        <v>270</v>
      </c>
      <c r="B75" s="4">
        <v>0</v>
      </c>
      <c r="C75" s="4">
        <v>0</v>
      </c>
      <c r="D75" s="4">
        <v>1.1464968152866241E-2</v>
      </c>
      <c r="E75" s="4"/>
      <c r="F75" s="4">
        <v>1.1464968152866241E-2</v>
      </c>
    </row>
    <row r="76" spans="1:6" x14ac:dyDescent="0.25">
      <c r="A76" s="5" t="s">
        <v>271</v>
      </c>
      <c r="B76" s="4">
        <v>-4.909560723514212E-2</v>
      </c>
      <c r="C76" s="4">
        <v>-4.7619047619047616E-2</v>
      </c>
      <c r="D76" s="4">
        <v>-6.9269521410579349E-2</v>
      </c>
      <c r="E76" s="4"/>
      <c r="F76" s="4">
        <v>-0.16598417626476908</v>
      </c>
    </row>
    <row r="77" spans="1:6" x14ac:dyDescent="0.25">
      <c r="A77" s="5" t="s">
        <v>272</v>
      </c>
      <c r="B77" s="4">
        <v>-2.4456521739130436E-2</v>
      </c>
      <c r="C77" s="4">
        <v>0</v>
      </c>
      <c r="D77" s="4">
        <v>-3.9242219215155617E-2</v>
      </c>
      <c r="E77" s="4"/>
      <c r="F77" s="4">
        <v>-6.3698740954286057E-2</v>
      </c>
    </row>
    <row r="78" spans="1:6" x14ac:dyDescent="0.25">
      <c r="A78" s="5" t="s">
        <v>273</v>
      </c>
      <c r="B78" s="4">
        <v>-8.356545961002786E-3</v>
      </c>
      <c r="C78" s="4">
        <v>-0.02</v>
      </c>
      <c r="D78" s="4">
        <v>-1.4084507042253521E-2</v>
      </c>
      <c r="E78" s="4"/>
      <c r="F78" s="4">
        <v>-4.2441053003256311E-2</v>
      </c>
    </row>
    <row r="79" spans="1:6" x14ac:dyDescent="0.25">
      <c r="A79" s="5" t="s">
        <v>274</v>
      </c>
      <c r="B79" s="4">
        <v>3.6516853932584269E-2</v>
      </c>
      <c r="C79" s="4">
        <v>-1.020408163265306E-2</v>
      </c>
      <c r="D79" s="4">
        <v>-4.1428571428571426E-2</v>
      </c>
      <c r="E79" s="4"/>
      <c r="F79" s="4">
        <v>-1.5115799128640216E-2</v>
      </c>
    </row>
    <row r="80" spans="1:6" x14ac:dyDescent="0.25">
      <c r="A80" s="5" t="s">
        <v>275</v>
      </c>
      <c r="B80" s="4">
        <v>-1.6260162601626018E-2</v>
      </c>
      <c r="C80" s="4">
        <v>1.0309278350515464E-2</v>
      </c>
      <c r="D80" s="4">
        <v>6.8554396423248884E-2</v>
      </c>
      <c r="E80" s="4"/>
      <c r="F80" s="4">
        <v>6.2603512172138331E-2</v>
      </c>
    </row>
    <row r="81" spans="1:6" x14ac:dyDescent="0.25">
      <c r="A81" s="5" t="s">
        <v>276</v>
      </c>
      <c r="B81" s="4">
        <v>-4.6831955922865015E-2</v>
      </c>
      <c r="C81" s="4">
        <v>-1.020408163265306E-2</v>
      </c>
      <c r="D81" s="4">
        <v>4.6025104602510462E-2</v>
      </c>
      <c r="E81" s="4"/>
      <c r="F81" s="4">
        <v>-1.1010932953007611E-2</v>
      </c>
    </row>
    <row r="82" spans="1:6" x14ac:dyDescent="0.25">
      <c r="A82" s="5" t="s">
        <v>277</v>
      </c>
      <c r="B82" s="4">
        <v>-1.1560693641618497E-2</v>
      </c>
      <c r="C82" s="4">
        <v>1.0309278350515464E-2</v>
      </c>
      <c r="D82" s="4">
        <v>2.1333333333333333E-2</v>
      </c>
      <c r="E82" s="4"/>
      <c r="F82" s="4">
        <v>2.00819180422303E-2</v>
      </c>
    </row>
    <row r="83" spans="1:6" x14ac:dyDescent="0.25">
      <c r="A83" s="5" t="s">
        <v>278</v>
      </c>
      <c r="B83" s="4">
        <v>8.771929824561403E-3</v>
      </c>
      <c r="C83" s="4">
        <v>0</v>
      </c>
      <c r="D83" s="4">
        <v>2.4804177545691905E-2</v>
      </c>
      <c r="E83" s="4"/>
      <c r="F83" s="4">
        <v>3.3576107370253308E-2</v>
      </c>
    </row>
    <row r="84" spans="1:6" x14ac:dyDescent="0.25">
      <c r="A84" s="2" t="s">
        <v>139</v>
      </c>
      <c r="B84" s="4">
        <v>-1.5415953418829228E-3</v>
      </c>
      <c r="C84" s="4">
        <v>0.10947488144241697</v>
      </c>
      <c r="D84" s="4">
        <v>0.38550411364580284</v>
      </c>
      <c r="E84" s="4"/>
      <c r="F84" s="4">
        <v>0.49343739974633716</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3:B82"/>
  <sheetViews>
    <sheetView topLeftCell="A2" zoomScale="70" zoomScaleNormal="70" workbookViewId="0">
      <selection activeCell="U27" sqref="U27"/>
    </sheetView>
  </sheetViews>
  <sheetFormatPr defaultRowHeight="13.8" x14ac:dyDescent="0.25"/>
  <cols>
    <col min="1" max="1" width="14.109375" customWidth="1"/>
    <col min="2" max="2" width="19.5546875" customWidth="1"/>
    <col min="3" max="5" width="17.77734375" customWidth="1"/>
    <col min="6" max="6" width="11.6640625" customWidth="1"/>
  </cols>
  <sheetData>
    <row r="3" spans="1:2" x14ac:dyDescent="0.25">
      <c r="A3" s="1" t="s">
        <v>138</v>
      </c>
      <c r="B3" t="s">
        <v>156</v>
      </c>
    </row>
    <row r="4" spans="1:2" x14ac:dyDescent="0.25">
      <c r="A4" s="2" t="s">
        <v>218</v>
      </c>
      <c r="B4" s="3"/>
    </row>
    <row r="5" spans="1:2" x14ac:dyDescent="0.25">
      <c r="A5" s="2" t="s">
        <v>219</v>
      </c>
      <c r="B5" s="3"/>
    </row>
    <row r="6" spans="1:2" x14ac:dyDescent="0.25">
      <c r="A6" s="5" t="s">
        <v>220</v>
      </c>
      <c r="B6" s="6">
        <v>10000000000</v>
      </c>
    </row>
    <row r="7" spans="1:2" x14ac:dyDescent="0.25">
      <c r="A7" s="5" t="s">
        <v>221</v>
      </c>
      <c r="B7" s="6">
        <v>9895515286.800312</v>
      </c>
    </row>
    <row r="8" spans="1:2" x14ac:dyDescent="0.25">
      <c r="A8" s="5" t="s">
        <v>222</v>
      </c>
      <c r="B8" s="6">
        <v>9716714157.1066856</v>
      </c>
    </row>
    <row r="9" spans="1:2" x14ac:dyDescent="0.25">
      <c r="A9" s="5" t="s">
        <v>223</v>
      </c>
      <c r="B9" s="6">
        <v>9861527852.1888428</v>
      </c>
    </row>
    <row r="10" spans="1:2" x14ac:dyDescent="0.25">
      <c r="A10" s="5" t="s">
        <v>224</v>
      </c>
      <c r="B10" s="6">
        <v>9803886589.8107529</v>
      </c>
    </row>
    <row r="11" spans="1:2" x14ac:dyDescent="0.25">
      <c r="A11" s="5" t="s">
        <v>225</v>
      </c>
      <c r="B11" s="6">
        <v>9834129112.3816338</v>
      </c>
    </row>
    <row r="12" spans="1:2" x14ac:dyDescent="0.25">
      <c r="A12" s="5" t="s">
        <v>226</v>
      </c>
      <c r="B12" s="6">
        <v>9904080345.8191013</v>
      </c>
    </row>
    <row r="13" spans="1:2" x14ac:dyDescent="0.25">
      <c r="A13" s="5" t="s">
        <v>227</v>
      </c>
      <c r="B13" s="6">
        <v>9861209288.9989567</v>
      </c>
    </row>
    <row r="14" spans="1:2" x14ac:dyDescent="0.25">
      <c r="A14" s="5" t="s">
        <v>228</v>
      </c>
      <c r="B14" s="6">
        <v>10278913045.262869</v>
      </c>
    </row>
    <row r="15" spans="1:2" x14ac:dyDescent="0.25">
      <c r="A15" s="5" t="s">
        <v>229</v>
      </c>
      <c r="B15" s="6">
        <v>10817603747.174191</v>
      </c>
    </row>
    <row r="16" spans="1:2" x14ac:dyDescent="0.25">
      <c r="A16" s="5" t="s">
        <v>230</v>
      </c>
      <c r="B16" s="6">
        <v>11355182693.211617</v>
      </c>
    </row>
    <row r="17" spans="1:2" x14ac:dyDescent="0.25">
      <c r="A17" s="5" t="s">
        <v>231</v>
      </c>
      <c r="B17" s="6">
        <v>11891822805.043276</v>
      </c>
    </row>
    <row r="18" spans="1:2" x14ac:dyDescent="0.25">
      <c r="A18" s="5" t="s">
        <v>232</v>
      </c>
      <c r="B18" s="6">
        <v>12226381082.897312</v>
      </c>
    </row>
    <row r="19" spans="1:2" x14ac:dyDescent="0.25">
      <c r="A19" s="5" t="s">
        <v>233</v>
      </c>
      <c r="B19" s="6">
        <v>12145577477.610611</v>
      </c>
    </row>
    <row r="20" spans="1:2" x14ac:dyDescent="0.25">
      <c r="A20" s="5" t="s">
        <v>234</v>
      </c>
      <c r="B20" s="6">
        <v>12058632526.867409</v>
      </c>
    </row>
    <row r="21" spans="1:2" x14ac:dyDescent="0.25">
      <c r="A21" s="5" t="s">
        <v>235</v>
      </c>
      <c r="B21" s="6">
        <v>11884596983.859245</v>
      </c>
    </row>
    <row r="22" spans="1:2" x14ac:dyDescent="0.25">
      <c r="A22" s="5" t="s">
        <v>236</v>
      </c>
      <c r="B22" s="6">
        <v>11637156578.416542</v>
      </c>
    </row>
    <row r="23" spans="1:2" x14ac:dyDescent="0.25">
      <c r="A23" s="5" t="s">
        <v>237</v>
      </c>
      <c r="B23" s="6">
        <v>11648181871.933899</v>
      </c>
    </row>
    <row r="24" spans="1:2" x14ac:dyDescent="0.25">
      <c r="A24" s="2" t="s">
        <v>198</v>
      </c>
      <c r="B24" s="6"/>
    </row>
    <row r="25" spans="1:2" x14ac:dyDescent="0.25">
      <c r="A25" s="5" t="s">
        <v>199</v>
      </c>
      <c r="B25" s="6">
        <v>11909162365.685265</v>
      </c>
    </row>
    <row r="26" spans="1:2" x14ac:dyDescent="0.25">
      <c r="A26" s="5" t="s">
        <v>200</v>
      </c>
      <c r="B26" s="6">
        <v>11824759489.879734</v>
      </c>
    </row>
    <row r="27" spans="1:2" x14ac:dyDescent="0.25">
      <c r="A27" s="5" t="s">
        <v>201</v>
      </c>
      <c r="B27" s="6">
        <v>11827501766.631905</v>
      </c>
    </row>
    <row r="28" spans="1:2" x14ac:dyDescent="0.25">
      <c r="A28" s="5" t="s">
        <v>202</v>
      </c>
      <c r="B28" s="6">
        <v>11964689236.901039</v>
      </c>
    </row>
    <row r="29" spans="1:2" x14ac:dyDescent="0.25">
      <c r="A29" s="5" t="s">
        <v>203</v>
      </c>
      <c r="B29" s="6">
        <v>12242690728.104511</v>
      </c>
    </row>
    <row r="30" spans="1:2" x14ac:dyDescent="0.25">
      <c r="A30" s="5" t="s">
        <v>204</v>
      </c>
      <c r="B30" s="6">
        <v>12798839352.033211</v>
      </c>
    </row>
    <row r="31" spans="1:2" x14ac:dyDescent="0.25">
      <c r="A31" s="5" t="s">
        <v>205</v>
      </c>
      <c r="B31" s="6">
        <v>12840598652.97946</v>
      </c>
    </row>
    <row r="32" spans="1:2" x14ac:dyDescent="0.25">
      <c r="A32" s="5" t="s">
        <v>206</v>
      </c>
      <c r="B32" s="6">
        <v>12582132954.019396</v>
      </c>
    </row>
    <row r="33" spans="1:2" x14ac:dyDescent="0.25">
      <c r="A33" s="5" t="s">
        <v>207</v>
      </c>
      <c r="B33" s="6">
        <v>12612666759.633795</v>
      </c>
    </row>
    <row r="34" spans="1:2" x14ac:dyDescent="0.25">
      <c r="A34" s="5" t="s">
        <v>208</v>
      </c>
      <c r="B34" s="6">
        <v>12529321079.409422</v>
      </c>
    </row>
    <row r="35" spans="1:2" x14ac:dyDescent="0.25">
      <c r="A35" s="5" t="s">
        <v>209</v>
      </c>
      <c r="B35" s="6">
        <v>12412926798.779348</v>
      </c>
    </row>
    <row r="36" spans="1:2" x14ac:dyDescent="0.25">
      <c r="A36" s="5" t="s">
        <v>210</v>
      </c>
      <c r="B36" s="6">
        <v>12107817850.812185</v>
      </c>
    </row>
    <row r="37" spans="1:2" x14ac:dyDescent="0.25">
      <c r="A37" s="5" t="s">
        <v>211</v>
      </c>
      <c r="B37" s="6">
        <v>12344405884.405659</v>
      </c>
    </row>
    <row r="38" spans="1:2" x14ac:dyDescent="0.25">
      <c r="A38" s="5" t="s">
        <v>212</v>
      </c>
      <c r="B38" s="6">
        <v>12526979206.286243</v>
      </c>
    </row>
    <row r="39" spans="1:2" x14ac:dyDescent="0.25">
      <c r="A39" s="5" t="s">
        <v>213</v>
      </c>
      <c r="B39" s="6">
        <v>12495188003.276194</v>
      </c>
    </row>
    <row r="40" spans="1:2" x14ac:dyDescent="0.25">
      <c r="A40" s="5" t="s">
        <v>214</v>
      </c>
      <c r="B40" s="6">
        <v>12495188003.276194</v>
      </c>
    </row>
    <row r="41" spans="1:2" x14ac:dyDescent="0.25">
      <c r="A41" s="2" t="s">
        <v>238</v>
      </c>
      <c r="B41" s="6"/>
    </row>
    <row r="42" spans="1:2" x14ac:dyDescent="0.25">
      <c r="A42" s="5" t="s">
        <v>239</v>
      </c>
      <c r="B42" s="6">
        <v>12693643286.588619</v>
      </c>
    </row>
    <row r="43" spans="1:2" x14ac:dyDescent="0.25">
      <c r="A43" s="5" t="s">
        <v>240</v>
      </c>
      <c r="B43" s="6">
        <v>13043937884.352736</v>
      </c>
    </row>
    <row r="44" spans="1:2" x14ac:dyDescent="0.25">
      <c r="A44" s="5" t="s">
        <v>241</v>
      </c>
      <c r="B44" s="6">
        <v>13142728601.443674</v>
      </c>
    </row>
    <row r="45" spans="1:2" x14ac:dyDescent="0.25">
      <c r="A45" s="5" t="s">
        <v>242</v>
      </c>
      <c r="B45" s="6">
        <v>12951353497.793522</v>
      </c>
    </row>
    <row r="46" spans="1:2" x14ac:dyDescent="0.25">
      <c r="A46" s="5" t="s">
        <v>243</v>
      </c>
      <c r="B46" s="6">
        <v>13080467393.90188</v>
      </c>
    </row>
    <row r="47" spans="1:2" x14ac:dyDescent="0.25">
      <c r="A47" s="5" t="s">
        <v>244</v>
      </c>
      <c r="B47" s="6">
        <v>12987381097.702171</v>
      </c>
    </row>
    <row r="48" spans="1:2" x14ac:dyDescent="0.25">
      <c r="A48" s="5" t="s">
        <v>245</v>
      </c>
      <c r="B48" s="6">
        <v>12432781154.212643</v>
      </c>
    </row>
    <row r="49" spans="1:2" x14ac:dyDescent="0.25">
      <c r="A49" s="5" t="s">
        <v>246</v>
      </c>
      <c r="B49" s="6">
        <v>12465659794.193869</v>
      </c>
    </row>
    <row r="50" spans="1:2" x14ac:dyDescent="0.25">
      <c r="A50" s="5" t="s">
        <v>247</v>
      </c>
      <c r="B50" s="6">
        <v>12658899982.445637</v>
      </c>
    </row>
    <row r="51" spans="1:2" x14ac:dyDescent="0.25">
      <c r="A51" s="5" t="s">
        <v>248</v>
      </c>
      <c r="B51" s="6">
        <v>13038359740.042538</v>
      </c>
    </row>
    <row r="52" spans="1:2" x14ac:dyDescent="0.25">
      <c r="A52" s="5" t="s">
        <v>249</v>
      </c>
      <c r="B52" s="6">
        <v>13174809550.144909</v>
      </c>
    </row>
    <row r="53" spans="1:2" x14ac:dyDescent="0.25">
      <c r="A53" s="5" t="s">
        <v>250</v>
      </c>
      <c r="B53" s="6">
        <v>12780404956.192904</v>
      </c>
    </row>
    <row r="54" spans="1:2" x14ac:dyDescent="0.25">
      <c r="A54" s="5" t="s">
        <v>251</v>
      </c>
      <c r="B54" s="6">
        <v>12744537348.940653</v>
      </c>
    </row>
    <row r="55" spans="1:2" x14ac:dyDescent="0.25">
      <c r="A55" s="5" t="s">
        <v>252</v>
      </c>
      <c r="B55" s="6">
        <v>12910876831.753231</v>
      </c>
    </row>
    <row r="56" spans="1:2" x14ac:dyDescent="0.25">
      <c r="A56" s="5" t="s">
        <v>253</v>
      </c>
      <c r="B56" s="6">
        <v>13050315609.126621</v>
      </c>
    </row>
    <row r="57" spans="1:2" x14ac:dyDescent="0.25">
      <c r="A57" s="5" t="s">
        <v>254</v>
      </c>
      <c r="B57" s="6">
        <v>13113083921.81806</v>
      </c>
    </row>
    <row r="58" spans="1:2" x14ac:dyDescent="0.25">
      <c r="A58" s="5" t="s">
        <v>255</v>
      </c>
      <c r="B58" s="6">
        <v>13176894918.874088</v>
      </c>
    </row>
    <row r="59" spans="1:2" x14ac:dyDescent="0.25">
      <c r="A59" s="5" t="s">
        <v>256</v>
      </c>
      <c r="B59" s="6">
        <v>13286444023.537271</v>
      </c>
    </row>
    <row r="60" spans="1:2" x14ac:dyDescent="0.25">
      <c r="A60" s="5" t="s">
        <v>257</v>
      </c>
      <c r="B60" s="6">
        <v>13360125520.948202</v>
      </c>
    </row>
    <row r="61" spans="1:2" x14ac:dyDescent="0.25">
      <c r="A61" s="5" t="s">
        <v>258</v>
      </c>
      <c r="B61" s="6">
        <v>14352045397.458887</v>
      </c>
    </row>
    <row r="62" spans="1:2" x14ac:dyDescent="0.25">
      <c r="A62" s="5" t="s">
        <v>259</v>
      </c>
      <c r="B62" s="6">
        <v>14641836136.925161</v>
      </c>
    </row>
    <row r="63" spans="1:2" x14ac:dyDescent="0.25">
      <c r="A63" s="2" t="s">
        <v>260</v>
      </c>
      <c r="B63" s="6"/>
    </row>
    <row r="64" spans="1:2" x14ac:dyDescent="0.25">
      <c r="A64" s="5" t="s">
        <v>261</v>
      </c>
      <c r="B64" s="6">
        <v>13972585639.861984</v>
      </c>
    </row>
    <row r="65" spans="1:2" x14ac:dyDescent="0.25">
      <c r="A65" s="5" t="s">
        <v>262</v>
      </c>
      <c r="B65" s="6">
        <v>14295255019.30949</v>
      </c>
    </row>
    <row r="66" spans="1:2" x14ac:dyDescent="0.25">
      <c r="A66" s="5" t="s">
        <v>263</v>
      </c>
      <c r="B66" s="6">
        <v>13873949719.918295</v>
      </c>
    </row>
    <row r="67" spans="1:2" x14ac:dyDescent="0.25">
      <c r="A67" s="5" t="s">
        <v>264</v>
      </c>
      <c r="B67" s="6">
        <v>14030279616.553223</v>
      </c>
    </row>
    <row r="68" spans="1:2" x14ac:dyDescent="0.25">
      <c r="A68" s="5" t="s">
        <v>265</v>
      </c>
      <c r="B68" s="6">
        <v>14044181768.543737</v>
      </c>
    </row>
    <row r="69" spans="1:2" x14ac:dyDescent="0.25">
      <c r="A69" s="5" t="s">
        <v>266</v>
      </c>
      <c r="B69" s="6">
        <v>14323059323.29052</v>
      </c>
    </row>
    <row r="70" spans="1:2" x14ac:dyDescent="0.25">
      <c r="A70" s="5" t="s">
        <v>267</v>
      </c>
      <c r="B70" s="6">
        <v>14207532284.085295</v>
      </c>
    </row>
    <row r="71" spans="1:2" x14ac:dyDescent="0.25">
      <c r="A71" s="5" t="s">
        <v>268</v>
      </c>
      <c r="B71" s="6">
        <v>13866929101.011665</v>
      </c>
    </row>
    <row r="72" spans="1:2" x14ac:dyDescent="0.25">
      <c r="A72" s="5" t="s">
        <v>269</v>
      </c>
      <c r="B72" s="6">
        <v>13848995297.38554</v>
      </c>
    </row>
    <row r="73" spans="1:2" x14ac:dyDescent="0.25">
      <c r="A73" s="5" t="s">
        <v>270</v>
      </c>
      <c r="B73" s="6">
        <v>13875896002.824728</v>
      </c>
    </row>
    <row r="74" spans="1:2" x14ac:dyDescent="0.25">
      <c r="A74" s="5" t="s">
        <v>271</v>
      </c>
      <c r="B74" s="6">
        <v>13163757279.602667</v>
      </c>
    </row>
    <row r="75" spans="1:2" x14ac:dyDescent="0.25">
      <c r="A75" s="5" t="s">
        <v>272</v>
      </c>
      <c r="B75" s="6">
        <v>13077077228.743061</v>
      </c>
    </row>
    <row r="76" spans="1:2" x14ac:dyDescent="0.25">
      <c r="A76" s="5" t="s">
        <v>273</v>
      </c>
      <c r="B76" s="6">
        <v>12828089346.706486</v>
      </c>
    </row>
    <row r="77" spans="1:2" x14ac:dyDescent="0.25">
      <c r="A77" s="5" t="s">
        <v>274</v>
      </c>
      <c r="B77" s="6">
        <v>12631860191.183701</v>
      </c>
    </row>
    <row r="78" spans="1:2" x14ac:dyDescent="0.25">
      <c r="A78" s="5" t="s">
        <v>275</v>
      </c>
      <c r="B78" s="6">
        <v>12878901790.313841</v>
      </c>
    </row>
    <row r="79" spans="1:2" x14ac:dyDescent="0.25">
      <c r="A79" s="5" t="s">
        <v>276</v>
      </c>
      <c r="B79" s="6">
        <v>12867988605.594349</v>
      </c>
    </row>
    <row r="80" spans="1:2" x14ac:dyDescent="0.25">
      <c r="A80" s="5" t="s">
        <v>277</v>
      </c>
      <c r="B80" s="6">
        <v>13025361186.593864</v>
      </c>
    </row>
    <row r="81" spans="1:2" x14ac:dyDescent="0.25">
      <c r="A81" s="5" t="s">
        <v>278</v>
      </c>
      <c r="B81" s="6">
        <v>13082151564.743261</v>
      </c>
    </row>
    <row r="82" spans="1:2" x14ac:dyDescent="0.25">
      <c r="A82" s="2" t="s">
        <v>139</v>
      </c>
      <c r="B82" s="6">
        <v>911316417192.15967</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3:B8"/>
  <sheetViews>
    <sheetView workbookViewId="0">
      <selection activeCell="A7" sqref="A7"/>
    </sheetView>
  </sheetViews>
  <sheetFormatPr defaultRowHeight="13.8" x14ac:dyDescent="0.25"/>
  <cols>
    <col min="1" max="1" width="13.33203125" customWidth="1"/>
    <col min="2" max="2" width="15.33203125" customWidth="1"/>
  </cols>
  <sheetData>
    <row r="3" spans="1:2" x14ac:dyDescent="0.25">
      <c r="A3" s="1" t="s">
        <v>138</v>
      </c>
      <c r="B3" t="s">
        <v>159</v>
      </c>
    </row>
    <row r="4" spans="1:2" x14ac:dyDescent="0.25">
      <c r="A4" s="2" t="s">
        <v>17</v>
      </c>
      <c r="B4" s="329">
        <v>0</v>
      </c>
    </row>
    <row r="5" spans="1:2" x14ac:dyDescent="0.25">
      <c r="A5" s="2" t="s">
        <v>75</v>
      </c>
      <c r="B5" s="4">
        <v>0.81945194782294606</v>
      </c>
    </row>
    <row r="6" spans="1:2" x14ac:dyDescent="0.25">
      <c r="A6" s="2" t="s">
        <v>74</v>
      </c>
      <c r="B6" s="4">
        <v>0.18054805217705372</v>
      </c>
    </row>
    <row r="7" spans="1:2" x14ac:dyDescent="0.25">
      <c r="A7" s="2" t="s">
        <v>197</v>
      </c>
      <c r="B7" s="4"/>
    </row>
    <row r="8" spans="1:2" x14ac:dyDescent="0.25">
      <c r="A8" s="2" t="s">
        <v>139</v>
      </c>
      <c r="B8" s="3">
        <v>0.99999999999999978</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MENU</vt:lpstr>
      <vt:lpstr>GIỚI THIỆU NHÓM</vt:lpstr>
      <vt:lpstr>LÝ DO LỰA CHỌN CỔ PHIẾU</vt:lpstr>
      <vt:lpstr>DASHBOARD</vt:lpstr>
      <vt:lpstr>IOS</vt:lpstr>
      <vt:lpstr>LSSL VÀ PHƯƠNG SAI CỦA DMDT</vt:lpstr>
      <vt:lpstr>DMDT HIỆU QUẢ</vt:lpstr>
      <vt:lpstr>GIÁ ĐÓNG CỬA</vt:lpstr>
      <vt:lpstr>LSSL</vt:lpstr>
      <vt:lpstr>TTS</vt:lpstr>
      <vt:lpstr>DATA</vt:lpstr>
      <vt:lpstr>Sheet25</vt:lpstr>
      <vt:lpstr>Sheet30</vt:lpstr>
      <vt:lpstr>Sheet24</vt:lpstr>
      <vt:lpstr>Sheet26</vt:lpstr>
      <vt:lpstr>Sheet28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2024-04-04T04:54:01Z</dcterms:created>
  <dcterms:modified xsi:type="dcterms:W3CDTF">2024-05-19T15:33:56Z</dcterms:modified>
</cp:coreProperties>
</file>