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5b2afea8ed7a49/Desktop/"/>
    </mc:Choice>
  </mc:AlternateContent>
  <xr:revisionPtr revIDLastSave="0" documentId="8_{DF6DEC38-B461-4F3B-86C5-9CD03CF341A4}" xr6:coauthVersionLast="47" xr6:coauthVersionMax="47" xr10:uidLastSave="{00000000-0000-0000-0000-000000000000}"/>
  <bookViews>
    <workbookView xWindow="-110" yWindow="-110" windowWidth="19420" windowHeight="11500" activeTab="4" xr2:uid="{CF194E37-1617-49AA-96C8-75ACA11EF18F}"/>
  </bookViews>
  <sheets>
    <sheet name="LIBOR yearly" sheetId="1" r:id="rId1"/>
    <sheet name="LIBOR 3M CHF" sheetId="2" r:id="rId2"/>
    <sheet name="LIBOR 3m JPY" sheetId="3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37" i="5"/>
  <c r="D37" i="5"/>
  <c r="C37" i="5"/>
  <c r="C39" i="5"/>
  <c r="C38" i="5"/>
  <c r="D19" i="5"/>
  <c r="C19" i="5"/>
  <c r="F46" i="5"/>
  <c r="D36" i="5"/>
  <c r="E36" i="5" s="1"/>
  <c r="C36" i="5"/>
  <c r="L35" i="5"/>
  <c r="K35" i="5"/>
  <c r="D46" i="5"/>
  <c r="E46" i="5" s="1"/>
  <c r="G46" i="5" s="1"/>
  <c r="H46" i="5" s="1"/>
  <c r="I46" i="5" s="1"/>
  <c r="J46" i="5" s="1"/>
  <c r="K46" i="5" s="1"/>
  <c r="L46" i="5" s="1"/>
  <c r="C46" i="5"/>
  <c r="B46" i="5"/>
  <c r="B44" i="5"/>
  <c r="C27" i="5"/>
  <c r="C44" i="5"/>
  <c r="C43" i="5"/>
  <c r="D43" i="5" s="1"/>
  <c r="D38" i="5"/>
  <c r="D40" i="5" s="1"/>
  <c r="C40" i="5"/>
  <c r="C33" i="5"/>
  <c r="D33" i="5" s="1"/>
  <c r="E33" i="5" s="1"/>
  <c r="F33" i="5" s="1"/>
  <c r="G33" i="5" s="1"/>
  <c r="H33" i="5" s="1"/>
  <c r="I33" i="5" s="1"/>
  <c r="J33" i="5" s="1"/>
  <c r="K33" i="5" s="1"/>
  <c r="C25" i="5"/>
  <c r="D25" i="5"/>
  <c r="E25" i="5" s="1"/>
  <c r="F25" i="5" s="1"/>
  <c r="G25" i="5" s="1"/>
  <c r="H25" i="5" s="1"/>
  <c r="I25" i="5" s="1"/>
  <c r="J25" i="5" s="1"/>
  <c r="K25" i="5" s="1"/>
  <c r="L25" i="5" s="1"/>
  <c r="C18" i="5"/>
  <c r="C20" i="5" s="1"/>
  <c r="C24" i="5"/>
  <c r="C14" i="5"/>
  <c r="D14" i="5" s="1"/>
  <c r="E14" i="5" s="1"/>
  <c r="F14" i="5" s="1"/>
  <c r="G14" i="5" s="1"/>
  <c r="H14" i="5" s="1"/>
  <c r="I14" i="5" s="1"/>
  <c r="J14" i="5" s="1"/>
  <c r="K14" i="5" s="1"/>
  <c r="L14" i="5" s="1"/>
  <c r="B27" i="5"/>
  <c r="E27" i="4"/>
  <c r="B3" i="5"/>
  <c r="D12" i="5" s="1"/>
  <c r="B25" i="5" s="1"/>
  <c r="F28" i="4"/>
  <c r="F29" i="4"/>
  <c r="F30" i="4"/>
  <c r="F31" i="4"/>
  <c r="F32" i="4"/>
  <c r="F33" i="4"/>
  <c r="F34" i="4"/>
  <c r="F35" i="4"/>
  <c r="F36" i="4"/>
  <c r="F37" i="4"/>
  <c r="F27" i="4"/>
  <c r="E28" i="4"/>
  <c r="E29" i="4"/>
  <c r="E30" i="4"/>
  <c r="E31" i="4"/>
  <c r="E32" i="4"/>
  <c r="E33" i="4"/>
  <c r="E34" i="4"/>
  <c r="E35" i="4"/>
  <c r="I28" i="4"/>
  <c r="I29" i="4"/>
  <c r="I30" i="4"/>
  <c r="I31" i="4"/>
  <c r="I27" i="4"/>
  <c r="I37" i="4"/>
  <c r="D3" i="4"/>
  <c r="D4" i="4" s="1"/>
  <c r="C36" i="4"/>
  <c r="C37" i="4"/>
  <c r="K16" i="5"/>
  <c r="L16" i="5"/>
  <c r="F36" i="5" l="1"/>
  <c r="E38" i="5"/>
  <c r="E40" i="5" s="1"/>
  <c r="L33" i="5"/>
  <c r="E43" i="5"/>
  <c r="F43" i="5" s="1"/>
  <c r="G43" i="5" s="1"/>
  <c r="H43" i="5" s="1"/>
  <c r="I43" i="5" s="1"/>
  <c r="J43" i="5" s="1"/>
  <c r="K43" i="5" s="1"/>
  <c r="L43" i="5" s="1"/>
  <c r="D44" i="5"/>
  <c r="E44" i="5" s="1"/>
  <c r="F44" i="5" s="1"/>
  <c r="G44" i="5" s="1"/>
  <c r="H44" i="5" s="1"/>
  <c r="I44" i="5" s="1"/>
  <c r="J44" i="5" s="1"/>
  <c r="K44" i="5" s="1"/>
  <c r="L44" i="5" s="1"/>
  <c r="C41" i="5"/>
  <c r="C42" i="5" s="1"/>
  <c r="C47" i="5"/>
  <c r="B47" i="5"/>
  <c r="D18" i="5"/>
  <c r="C22" i="5"/>
  <c r="C23" i="5" s="1"/>
  <c r="D24" i="5"/>
  <c r="E24" i="5" s="1"/>
  <c r="F24" i="5" s="1"/>
  <c r="G24" i="5" s="1"/>
  <c r="H24" i="5" s="1"/>
  <c r="I24" i="5" s="1"/>
  <c r="J24" i="5" s="1"/>
  <c r="K24" i="5" s="1"/>
  <c r="L24" i="5" s="1"/>
  <c r="D27" i="5"/>
  <c r="E19" i="5"/>
  <c r="E21" i="5" s="1"/>
  <c r="I19" i="5"/>
  <c r="I21" i="5" s="1"/>
  <c r="F19" i="5"/>
  <c r="F21" i="5" s="1"/>
  <c r="H19" i="5"/>
  <c r="H21" i="5" s="1"/>
  <c r="C21" i="5"/>
  <c r="L19" i="5"/>
  <c r="L21" i="5" s="1"/>
  <c r="G19" i="5"/>
  <c r="G21" i="5" s="1"/>
  <c r="D21" i="5"/>
  <c r="K19" i="5"/>
  <c r="K21" i="5" s="1"/>
  <c r="D11" i="5"/>
  <c r="J19" i="5"/>
  <c r="J21" i="5" s="1"/>
  <c r="B4" i="5"/>
  <c r="E37" i="4"/>
  <c r="E36" i="4"/>
  <c r="I36" i="4"/>
  <c r="I35" i="4"/>
  <c r="I34" i="4"/>
  <c r="I33" i="4"/>
  <c r="I32" i="4"/>
  <c r="F11" i="4"/>
  <c r="F12" i="4" s="1"/>
  <c r="G36" i="5" l="1"/>
  <c r="F38" i="5"/>
  <c r="F40" i="5" s="1"/>
  <c r="D39" i="5"/>
  <c r="D41" i="5" s="1"/>
  <c r="D42" i="5" s="1"/>
  <c r="D47" i="5" s="1"/>
  <c r="E37" i="5"/>
  <c r="E39" i="5" s="1"/>
  <c r="E18" i="5"/>
  <c r="D20" i="5"/>
  <c r="D22" i="5" s="1"/>
  <c r="D23" i="5" s="1"/>
  <c r="E27" i="5"/>
  <c r="G30" i="4"/>
  <c r="J30" i="4" s="1"/>
  <c r="G36" i="4"/>
  <c r="J36" i="4" s="1"/>
  <c r="G37" i="4"/>
  <c r="J37" i="4" s="1"/>
  <c r="H33" i="4"/>
  <c r="K33" i="4" s="1"/>
  <c r="H34" i="4"/>
  <c r="K34" i="4" s="1"/>
  <c r="M34" i="4" s="1"/>
  <c r="G31" i="4"/>
  <c r="J31" i="4" s="1"/>
  <c r="H31" i="4"/>
  <c r="K31" i="4" s="1"/>
  <c r="H35" i="4"/>
  <c r="K35" i="4" s="1"/>
  <c r="G32" i="4"/>
  <c r="J32" i="4" s="1"/>
  <c r="H37" i="4"/>
  <c r="K37" i="4" s="1"/>
  <c r="G28" i="4"/>
  <c r="J28" i="4" s="1"/>
  <c r="H28" i="4"/>
  <c r="K28" i="4" s="1"/>
  <c r="M28" i="4" s="1"/>
  <c r="G33" i="4"/>
  <c r="J33" i="4" s="1"/>
  <c r="H30" i="4"/>
  <c r="K30" i="4" s="1"/>
  <c r="M30" i="4" s="1"/>
  <c r="H36" i="4"/>
  <c r="K36" i="4" s="1"/>
  <c r="H27" i="4"/>
  <c r="K27" i="4" s="1"/>
  <c r="M27" i="4" s="1"/>
  <c r="G29" i="4"/>
  <c r="J29" i="4" s="1"/>
  <c r="H29" i="4"/>
  <c r="K29" i="4" s="1"/>
  <c r="M29" i="4" s="1"/>
  <c r="G34" i="4"/>
  <c r="J34" i="4" s="1"/>
  <c r="G35" i="4"/>
  <c r="J35" i="4" s="1"/>
  <c r="H32" i="4"/>
  <c r="K32" i="4" s="1"/>
  <c r="G27" i="4"/>
  <c r="J27" i="4" s="1"/>
  <c r="H36" i="5" l="1"/>
  <c r="G38" i="5"/>
  <c r="G40" i="5" s="1"/>
  <c r="E41" i="5"/>
  <c r="E42" i="5" s="1"/>
  <c r="E47" i="5" s="1"/>
  <c r="F37" i="5"/>
  <c r="F18" i="5"/>
  <c r="E20" i="5"/>
  <c r="E22" i="5" s="1"/>
  <c r="E23" i="5" s="1"/>
  <c r="C28" i="5"/>
  <c r="F27" i="5"/>
  <c r="B28" i="5"/>
  <c r="M36" i="4"/>
  <c r="M35" i="4"/>
  <c r="M37" i="4"/>
  <c r="M31" i="4"/>
  <c r="M32" i="4"/>
  <c r="M33" i="4"/>
  <c r="I36" i="5" l="1"/>
  <c r="H38" i="5"/>
  <c r="H40" i="5" s="1"/>
  <c r="G37" i="5"/>
  <c r="F39" i="5"/>
  <c r="F41" i="5" s="1"/>
  <c r="F42" i="5" s="1"/>
  <c r="F47" i="5" s="1"/>
  <c r="G18" i="5"/>
  <c r="F20" i="5"/>
  <c r="F22" i="5" s="1"/>
  <c r="F23" i="5" s="1"/>
  <c r="G27" i="5"/>
  <c r="J36" i="5" l="1"/>
  <c r="I38" i="5"/>
  <c r="I40" i="5" s="1"/>
  <c r="H37" i="5"/>
  <c r="G39" i="5"/>
  <c r="G41" i="5" s="1"/>
  <c r="G42" i="5" s="1"/>
  <c r="G47" i="5" s="1"/>
  <c r="H18" i="5"/>
  <c r="G20" i="5"/>
  <c r="G22" i="5" s="1"/>
  <c r="G23" i="5" s="1"/>
  <c r="G28" i="5" s="1"/>
  <c r="D28" i="5"/>
  <c r="E28" i="5"/>
  <c r="H27" i="5"/>
  <c r="J38" i="5" l="1"/>
  <c r="J40" i="5" s="1"/>
  <c r="K36" i="5"/>
  <c r="I37" i="5"/>
  <c r="H39" i="5"/>
  <c r="H41" i="5" s="1"/>
  <c r="H42" i="5" s="1"/>
  <c r="H47" i="5" s="1"/>
  <c r="I18" i="5"/>
  <c r="H20" i="5"/>
  <c r="H22" i="5" s="1"/>
  <c r="H23" i="5" s="1"/>
  <c r="I27" i="5"/>
  <c r="F28" i="5"/>
  <c r="K38" i="5" l="1"/>
  <c r="K40" i="5" s="1"/>
  <c r="L36" i="5"/>
  <c r="L38" i="5" s="1"/>
  <c r="L40" i="5" s="1"/>
  <c r="I39" i="5"/>
  <c r="I41" i="5" s="1"/>
  <c r="I42" i="5" s="1"/>
  <c r="I47" i="5" s="1"/>
  <c r="J37" i="5"/>
  <c r="J18" i="5"/>
  <c r="I20" i="5"/>
  <c r="I22" i="5" s="1"/>
  <c r="I23" i="5" s="1"/>
  <c r="J27" i="5"/>
  <c r="J39" i="5" l="1"/>
  <c r="J41" i="5" s="1"/>
  <c r="J42" i="5" s="1"/>
  <c r="J47" i="5" s="1"/>
  <c r="K37" i="5"/>
  <c r="K18" i="5"/>
  <c r="J20" i="5"/>
  <c r="J22" i="5" s="1"/>
  <c r="J23" i="5" s="1"/>
  <c r="H28" i="5"/>
  <c r="K27" i="5"/>
  <c r="L37" i="5" l="1"/>
  <c r="L39" i="5" s="1"/>
  <c r="L41" i="5" s="1"/>
  <c r="L42" i="5" s="1"/>
  <c r="K39" i="5"/>
  <c r="K41" i="5" s="1"/>
  <c r="K42" i="5" s="1"/>
  <c r="K47" i="5" s="1"/>
  <c r="L18" i="5"/>
  <c r="L20" i="5" s="1"/>
  <c r="L22" i="5" s="1"/>
  <c r="L23" i="5" s="1"/>
  <c r="L28" i="5" s="1"/>
  <c r="K20" i="5"/>
  <c r="K22" i="5" s="1"/>
  <c r="K23" i="5" s="1"/>
  <c r="K28" i="5" s="1"/>
  <c r="L27" i="5"/>
  <c r="I28" i="5"/>
  <c r="L47" i="5" l="1"/>
  <c r="J28" i="5"/>
</calcChain>
</file>

<file path=xl/sharedStrings.xml><?xml version="1.0" encoding="utf-8"?>
<sst xmlns="http://schemas.openxmlformats.org/spreadsheetml/2006/main" count="81" uniqueCount="43">
  <si>
    <t>Parameter</t>
  </si>
  <si>
    <t>Value</t>
  </si>
  <si>
    <t>Purchase Price</t>
  </si>
  <si>
    <t>Debt Financing (66.67%)</t>
  </si>
  <si>
    <t>Equity Investment (33.33%)</t>
  </si>
  <si>
    <t>Gross Rental Yield</t>
  </si>
  <si>
    <t>Capital Gains</t>
  </si>
  <si>
    <t>Interest Rate on Debt</t>
  </si>
  <si>
    <t>Variable</t>
  </si>
  <si>
    <t>Loan Term</t>
  </si>
  <si>
    <t>Collateral Requirement</t>
  </si>
  <si>
    <t>£X (if negative)</t>
  </si>
  <si>
    <t>Covenant Trigger (Days)</t>
  </si>
  <si>
    <t>Forecast</t>
  </si>
  <si>
    <t>LIBOR GBP</t>
  </si>
  <si>
    <t>LIBOR CHF</t>
  </si>
  <si>
    <t>Fixed LIBOR rate GBP+0.5 basis point</t>
  </si>
  <si>
    <t>Fixed rate for CHF + 0.5 basis point</t>
  </si>
  <si>
    <t>Floating payment gbp</t>
  </si>
  <si>
    <t>Fixed payment chb</t>
  </si>
  <si>
    <t>fixed payment chf</t>
  </si>
  <si>
    <t>pv float payment gbp</t>
  </si>
  <si>
    <t>pv fixed gbp</t>
  </si>
  <si>
    <t>pv fixed chf</t>
  </si>
  <si>
    <t>property value</t>
  </si>
  <si>
    <t>equity value</t>
  </si>
  <si>
    <t>n</t>
  </si>
  <si>
    <t>Discount rate</t>
  </si>
  <si>
    <t>Debt part in GBP</t>
  </si>
  <si>
    <t>Debt part in CHF</t>
  </si>
  <si>
    <t>swap net value GBP</t>
  </si>
  <si>
    <t>50 basis ponts</t>
  </si>
  <si>
    <t>Fixed GBP</t>
  </si>
  <si>
    <t>Fixed payment GBP</t>
  </si>
  <si>
    <t>PV floating GBP</t>
  </si>
  <si>
    <t>PV fixed GBP</t>
  </si>
  <si>
    <t>Swap value GBP</t>
  </si>
  <si>
    <t>New debt value GBP</t>
  </si>
  <si>
    <t xml:space="preserve">discount rate </t>
  </si>
  <si>
    <t>floating payment GBP</t>
  </si>
  <si>
    <t xml:space="preserve">debt fixed payment </t>
  </si>
  <si>
    <t>Year</t>
  </si>
  <si>
    <t>Worse case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</si>
</sst>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&quot;$&quot;#,##0.00"/>
    <numFmt numFmtId="165" formatCode="0.000"/>
    <numFmt numFmtId="166" formatCode="0.000%"/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4" fontId="0" fillId="2" borderId="0" xfId="0" applyNumberFormat="1" applyFill="1"/>
    <xf numFmtId="165" fontId="0" fillId="3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0" fontId="0" fillId="3" borderId="0" xfId="0" applyFill="1"/>
    <xf numFmtId="8" fontId="0" fillId="0" borderId="0" xfId="0" applyNumberFormat="1"/>
    <xf numFmtId="10" fontId="0" fillId="2" borderId="0" xfId="0" applyNumberFormat="1" applyFill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Evolutio</a:t>
            </a:r>
            <a:r>
              <a:rPr lang="en-CA" baseline="0"/>
              <a:t>n of the main components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Swap value GBP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Sheet1!$B$23:$L$23</c:f>
              <c:numCache>
                <c:formatCode>"$"#,##0.00_);[Red]\("$"#,##0.00\)</c:formatCode>
                <c:ptCount val="11"/>
                <c:pt idx="1">
                  <c:v>2070579.5970813627</c:v>
                </c:pt>
                <c:pt idx="2">
                  <c:v>3768916.2611886235</c:v>
                </c:pt>
                <c:pt idx="3">
                  <c:v>202487.44322157651</c:v>
                </c:pt>
                <c:pt idx="4">
                  <c:v>2705490.0199323371</c:v>
                </c:pt>
                <c:pt idx="5">
                  <c:v>20440000</c:v>
                </c:pt>
                <c:pt idx="6">
                  <c:v>13396326.679783249</c:v>
                </c:pt>
                <c:pt idx="7">
                  <c:v>-79988190.637453631</c:v>
                </c:pt>
                <c:pt idx="8">
                  <c:v>-102520628.38643157</c:v>
                </c:pt>
                <c:pt idx="9">
                  <c:v>-94091641.297587872</c:v>
                </c:pt>
                <c:pt idx="10">
                  <c:v>-135904630.33444047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C-4F7D-8BCF-CC246E21EE9F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New debt value 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Sheet1!$B$25:$L$25</c:f>
              <c:numCache>
                <c:formatCode>"$"#,##0.00</c:formatCode>
                <c:ptCount val="11"/>
                <c:pt idx="0">
                  <c:v>400000000</c:v>
                </c:pt>
                <c:pt idx="1">
                  <c:v>390000000</c:v>
                </c:pt>
                <c:pt idx="2">
                  <c:v>380000000</c:v>
                </c:pt>
                <c:pt idx="3">
                  <c:v>370000000</c:v>
                </c:pt>
                <c:pt idx="4">
                  <c:v>360000000</c:v>
                </c:pt>
                <c:pt idx="5">
                  <c:v>350000000</c:v>
                </c:pt>
                <c:pt idx="6">
                  <c:v>340000000</c:v>
                </c:pt>
                <c:pt idx="7">
                  <c:v>330000000</c:v>
                </c:pt>
                <c:pt idx="8">
                  <c:v>320000000</c:v>
                </c:pt>
                <c:pt idx="9">
                  <c:v>310000000</c:v>
                </c:pt>
                <c:pt idx="10">
                  <c:v>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C-4F7D-8BCF-CC246E21EE9F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property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Sheet1!$B$27:$L$27</c:f>
              <c:numCache>
                <c:formatCode>"$"#,##0.00</c:formatCode>
                <c:ptCount val="11"/>
                <c:pt idx="0">
                  <c:v>600000000</c:v>
                </c:pt>
                <c:pt idx="1">
                  <c:v>612000000</c:v>
                </c:pt>
                <c:pt idx="2">
                  <c:v>624240000</c:v>
                </c:pt>
                <c:pt idx="3">
                  <c:v>636724800</c:v>
                </c:pt>
                <c:pt idx="4">
                  <c:v>649459296</c:v>
                </c:pt>
                <c:pt idx="5">
                  <c:v>662448481.91999996</c:v>
                </c:pt>
                <c:pt idx="6">
                  <c:v>675697451.55839992</c:v>
                </c:pt>
                <c:pt idx="7">
                  <c:v>689211400.5895679</c:v>
                </c:pt>
                <c:pt idx="8">
                  <c:v>702995628.60135925</c:v>
                </c:pt>
                <c:pt idx="9">
                  <c:v>717055541.17338645</c:v>
                </c:pt>
                <c:pt idx="10">
                  <c:v>731396651.99685419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C-4F7D-8BCF-CC246E21EE9F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equity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Sheet1!$B$28:$L$28</c:f>
              <c:numCache>
                <c:formatCode>"$"#,##0.00</c:formatCode>
                <c:ptCount val="11"/>
                <c:pt idx="0">
                  <c:v>200000000</c:v>
                </c:pt>
                <c:pt idx="1">
                  <c:v>224070579.59708136</c:v>
                </c:pt>
                <c:pt idx="2">
                  <c:v>248008916.26118863</c:v>
                </c:pt>
                <c:pt idx="3">
                  <c:v>266927287.44322157</c:v>
                </c:pt>
                <c:pt idx="4">
                  <c:v>292164786.01993233</c:v>
                </c:pt>
                <c:pt idx="5">
                  <c:v>332888481.91999996</c:v>
                </c:pt>
                <c:pt idx="6">
                  <c:v>349093778.23818314</c:v>
                </c:pt>
                <c:pt idx="7">
                  <c:v>279223209.95211428</c:v>
                </c:pt>
                <c:pt idx="8">
                  <c:v>280475000.21492767</c:v>
                </c:pt>
                <c:pt idx="9">
                  <c:v>312963899.87579858</c:v>
                </c:pt>
                <c:pt idx="10">
                  <c:v>295492021.66241372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C-4F7D-8BCF-CC246E21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36415"/>
        <c:axId val="766734495"/>
      </c:lineChart>
      <c:catAx>
        <c:axId val="76673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34495"/>
        <c:crosses val="autoZero"/>
        <c:auto val="1"/>
        <c:lblAlgn val="ctr"/>
        <c:lblOffset val="100"/>
        <c:noMultiLvlLbl val="0"/>
      </c:catAx>
      <c:valAx>
        <c:axId val="7667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the main components during extreme stress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Swap value GBP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Sheet1!$B$42:$L$42</c:f>
              <c:numCache>
                <c:formatCode>"$"#,##0.00_);[Red]\("$"#,##0.00\)</c:formatCode>
                <c:ptCount val="11"/>
                <c:pt idx="1">
                  <c:v>1995239.3588896883</c:v>
                </c:pt>
                <c:pt idx="2">
                  <c:v>3959943.9577084803</c:v>
                </c:pt>
                <c:pt idx="3">
                  <c:v>5889687.1210464509</c:v>
                </c:pt>
                <c:pt idx="4">
                  <c:v>7870287.467804092</c:v>
                </c:pt>
                <c:pt idx="5">
                  <c:v>10000000</c:v>
                </c:pt>
                <c:pt idx="6">
                  <c:v>11583507.721386297</c:v>
                </c:pt>
                <c:pt idx="7">
                  <c:v>12047793.216912422</c:v>
                </c:pt>
                <c:pt idx="8">
                  <c:v>13881075.761400716</c:v>
                </c:pt>
                <c:pt idx="9">
                  <c:v>14773324.487708217</c:v>
                </c:pt>
                <c:pt idx="10">
                  <c:v>15267205.599308144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5-401B-B634-EC4A87C495E5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New debt value 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Sheet1!$B$44:$L$44</c:f>
              <c:numCache>
                <c:formatCode>"$"#,##0.00</c:formatCode>
                <c:ptCount val="11"/>
                <c:pt idx="0">
                  <c:v>400000000</c:v>
                </c:pt>
                <c:pt idx="1">
                  <c:v>390000000</c:v>
                </c:pt>
                <c:pt idx="2">
                  <c:v>380000000</c:v>
                </c:pt>
                <c:pt idx="3">
                  <c:v>370000000</c:v>
                </c:pt>
                <c:pt idx="4">
                  <c:v>360000000</c:v>
                </c:pt>
                <c:pt idx="5">
                  <c:v>350000000</c:v>
                </c:pt>
                <c:pt idx="6">
                  <c:v>340000000</c:v>
                </c:pt>
                <c:pt idx="7">
                  <c:v>330000000</c:v>
                </c:pt>
                <c:pt idx="8">
                  <c:v>320000000</c:v>
                </c:pt>
                <c:pt idx="9">
                  <c:v>310000000</c:v>
                </c:pt>
                <c:pt idx="10">
                  <c:v>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5-401B-B634-EC4A87C495E5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property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Sheet1!$B$46:$L$46</c:f>
              <c:numCache>
                <c:formatCode>"$"#,##0.00</c:formatCode>
                <c:ptCount val="11"/>
                <c:pt idx="0">
                  <c:v>600000000</c:v>
                </c:pt>
                <c:pt idx="1">
                  <c:v>552000000</c:v>
                </c:pt>
                <c:pt idx="2">
                  <c:v>507840000</c:v>
                </c:pt>
                <c:pt idx="3">
                  <c:v>467212800</c:v>
                </c:pt>
                <c:pt idx="4">
                  <c:v>429835776</c:v>
                </c:pt>
                <c:pt idx="5">
                  <c:v>395448913.92000002</c:v>
                </c:pt>
                <c:pt idx="6">
                  <c:v>363813000.80640006</c:v>
                </c:pt>
                <c:pt idx="7">
                  <c:v>334707960.74188805</c:v>
                </c:pt>
                <c:pt idx="8">
                  <c:v>307931323.88253701</c:v>
                </c:pt>
                <c:pt idx="9">
                  <c:v>283296817.97193408</c:v>
                </c:pt>
                <c:pt idx="10">
                  <c:v>260633072.53417936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5-401B-B634-EC4A87C495E5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equity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Sheet1!$B$47:$L$47</c:f>
              <c:numCache>
                <c:formatCode>"$"#,##0.00</c:formatCode>
                <c:ptCount val="11"/>
                <c:pt idx="0">
                  <c:v>200000000</c:v>
                </c:pt>
                <c:pt idx="1">
                  <c:v>163995239.3588897</c:v>
                </c:pt>
                <c:pt idx="2">
                  <c:v>131799943.95770848</c:v>
                </c:pt>
                <c:pt idx="3">
                  <c:v>103102487.12104645</c:v>
                </c:pt>
                <c:pt idx="4">
                  <c:v>77706063.467804089</c:v>
                </c:pt>
                <c:pt idx="5">
                  <c:v>55448913.920000017</c:v>
                </c:pt>
                <c:pt idx="6">
                  <c:v>35396508.527786359</c:v>
                </c:pt>
                <c:pt idx="7">
                  <c:v>16755753.958800469</c:v>
                </c:pt>
                <c:pt idx="8">
                  <c:v>1812399.6439377237</c:v>
                </c:pt>
                <c:pt idx="9">
                  <c:v>-11929857.540357703</c:v>
                </c:pt>
                <c:pt idx="10">
                  <c:v>-24099721.866512496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5-401B-B634-EC4A87C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9103"/>
        <c:axId val="541899583"/>
      </c:lineChart>
      <c:catAx>
        <c:axId val="54189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9583"/>
        <c:crosses val="autoZero"/>
        <c:auto val="1"/>
        <c:lblAlgn val="ctr"/>
        <c:lblOffset val="100"/>
        <c:noMultiLvlLbl val="0"/>
      </c:catAx>
      <c:valAx>
        <c:axId val="5418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271639</xdr:colOff>
      <xdr:row>17</xdr:row>
      <xdr:rowOff>48330</xdr:rowOff>
    </xdr:from>
    <xdr:to>
      <xdr:col>19</xdr:col>
      <xdr:colOff>213431</xdr:colOff>
      <xdr:row>32</xdr:row>
      <xdr:rowOff>13405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34386-715F-54DC-F77B-51BF7821E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545042</xdr:colOff>
      <xdr:row>34</xdr:row>
      <xdr:rowOff>118887</xdr:rowOff>
    </xdr:from>
    <xdr:to>
      <xdr:col>21</xdr:col>
      <xdr:colOff>123473</xdr:colOff>
      <xdr:row>51</xdr:row>
      <xdr:rowOff>88195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689B4-76C9-AB6A-B3DF-AB6D6ACE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CA5C-8B6C-4099-A3A9-689E8C3234C0}">
  <dimension ref="A1:B22"/>
  <sheetViews>
    <sheetView topLeftCell="A3" workbookViewId="0">
      <selection sqref="A1:B22"/>
    </sheetView>
  </sheetViews>
  <sheetFormatPr defaultRowHeight="14.5" x14ac:dyDescent="0.35"/>
  <cols>
    <col min="1" max="1" width="10.7265625" bestFit="1" customWidth="1"/>
  </cols>
  <sheetData>
    <row r="1" spans="1:2" x14ac:dyDescent="0.35">
      <c r="A1" s="1">
        <v>45016</v>
      </c>
      <c r="B1">
        <v>4.7446999999999999</v>
      </c>
    </row>
    <row r="2" spans="1:2" x14ac:dyDescent="0.35">
      <c r="A2" s="1">
        <v>44925</v>
      </c>
      <c r="B2">
        <v>4.3715000000000002</v>
      </c>
    </row>
    <row r="3" spans="1:2" x14ac:dyDescent="0.35">
      <c r="A3" s="1">
        <v>44561</v>
      </c>
      <c r="B3">
        <v>0.47363</v>
      </c>
    </row>
    <row r="4" spans="1:2" x14ac:dyDescent="0.35">
      <c r="A4" s="1">
        <v>44196</v>
      </c>
      <c r="B4">
        <v>2.988E-2</v>
      </c>
    </row>
    <row r="6" spans="1:2" x14ac:dyDescent="0.35">
      <c r="A6" s="1">
        <v>43830</v>
      </c>
      <c r="B6">
        <v>0.88</v>
      </c>
    </row>
    <row r="7" spans="1:2" x14ac:dyDescent="0.35">
      <c r="A7" s="1">
        <v>43465</v>
      </c>
      <c r="B7">
        <v>1.0346900000000001</v>
      </c>
    </row>
    <row r="8" spans="1:2" x14ac:dyDescent="0.35">
      <c r="A8" s="1">
        <v>43098</v>
      </c>
      <c r="B8">
        <v>0.57599999999999996</v>
      </c>
    </row>
    <row r="9" spans="1:2" x14ac:dyDescent="0.35">
      <c r="A9" s="1">
        <v>42734</v>
      </c>
      <c r="B9">
        <v>0.53300000000000003</v>
      </c>
    </row>
    <row r="10" spans="1:2" x14ac:dyDescent="0.35">
      <c r="A10" s="1">
        <v>42369</v>
      </c>
      <c r="B10">
        <v>0.75187999999999999</v>
      </c>
    </row>
    <row r="11" spans="1:2" x14ac:dyDescent="0.35">
      <c r="A11" s="1">
        <v>42004</v>
      </c>
      <c r="B11">
        <v>0.68530999999999997</v>
      </c>
    </row>
    <row r="12" spans="1:2" x14ac:dyDescent="0.35">
      <c r="A12" s="1">
        <v>41639</v>
      </c>
      <c r="B12">
        <v>0.62280999999999997</v>
      </c>
    </row>
    <row r="13" spans="1:2" x14ac:dyDescent="0.35">
      <c r="A13" s="1">
        <v>41274</v>
      </c>
      <c r="B13">
        <v>0.66688000000000003</v>
      </c>
    </row>
    <row r="14" spans="1:2" x14ac:dyDescent="0.35">
      <c r="A14" s="1">
        <v>40907</v>
      </c>
      <c r="B14">
        <v>1.37575</v>
      </c>
    </row>
    <row r="15" spans="1:2" x14ac:dyDescent="0.35">
      <c r="A15" s="1">
        <v>40543</v>
      </c>
      <c r="B15">
        <v>1.05</v>
      </c>
    </row>
    <row r="17" spans="1:2" x14ac:dyDescent="0.35">
      <c r="A17" s="1">
        <v>40178</v>
      </c>
      <c r="B17">
        <v>0.83938000000000001</v>
      </c>
    </row>
    <row r="18" spans="1:2" x14ac:dyDescent="0.35">
      <c r="A18" s="1">
        <v>39813</v>
      </c>
      <c r="B18">
        <v>2.96</v>
      </c>
    </row>
    <row r="19" spans="1:2" x14ac:dyDescent="0.35">
      <c r="A19" s="1">
        <v>39447</v>
      </c>
      <c r="B19">
        <v>5.94</v>
      </c>
    </row>
    <row r="20" spans="1:2" x14ac:dyDescent="0.35">
      <c r="A20" s="1">
        <v>39080</v>
      </c>
      <c r="B20">
        <v>5.43</v>
      </c>
    </row>
    <row r="21" spans="1:2" x14ac:dyDescent="0.35">
      <c r="A21" s="1">
        <v>38716</v>
      </c>
      <c r="B21">
        <v>4.5881299999999996</v>
      </c>
    </row>
    <row r="22" spans="1:2" x14ac:dyDescent="0.35">
      <c r="A22" s="1">
        <v>38352</v>
      </c>
      <c r="B22">
        <v>4.9156300000000002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03FB-BE51-4179-BD35-A4E1737D4361}">
  <dimension ref="A1:B18"/>
  <sheetViews>
    <sheetView workbookViewId="0">
      <selection activeCell="F22" sqref="F22"/>
    </sheetView>
  </sheetViews>
  <sheetFormatPr defaultRowHeight="14.5" x14ac:dyDescent="0.35"/>
  <cols>
    <col min="1" max="1" width="10.7265625" bestFit="1" customWidth="1"/>
  </cols>
  <sheetData>
    <row r="1" spans="1:2" x14ac:dyDescent="0.35">
      <c r="A1" s="1">
        <v>38352</v>
      </c>
      <c r="B1">
        <v>0.71667000000000003</v>
      </c>
    </row>
    <row r="2" spans="1:2" x14ac:dyDescent="0.35">
      <c r="A2" s="1">
        <v>38716</v>
      </c>
      <c r="B2">
        <v>1.01</v>
      </c>
    </row>
    <row r="3" spans="1:2" x14ac:dyDescent="0.35">
      <c r="A3" s="1">
        <v>39080</v>
      </c>
      <c r="B3">
        <v>2.1025</v>
      </c>
    </row>
    <row r="4" spans="1:2" x14ac:dyDescent="0.35">
      <c r="A4" s="1">
        <v>39447</v>
      </c>
      <c r="B4">
        <v>2.7566700000000002</v>
      </c>
    </row>
    <row r="5" spans="1:2" x14ac:dyDescent="0.35">
      <c r="A5" s="1">
        <v>39813</v>
      </c>
      <c r="B5">
        <v>0.66166999999999998</v>
      </c>
    </row>
    <row r="6" spans="1:2" x14ac:dyDescent="0.35">
      <c r="A6" s="1">
        <v>40178</v>
      </c>
      <c r="B6">
        <v>0.25167</v>
      </c>
    </row>
    <row r="7" spans="1:2" x14ac:dyDescent="0.35">
      <c r="A7" s="1">
        <v>40543</v>
      </c>
      <c r="B7">
        <v>0.17</v>
      </c>
    </row>
    <row r="8" spans="1:2" x14ac:dyDescent="0.35">
      <c r="A8" s="1">
        <v>40907</v>
      </c>
      <c r="B8">
        <v>5.1670000000000001E-2</v>
      </c>
    </row>
    <row r="9" spans="1:2" x14ac:dyDescent="0.35">
      <c r="A9" s="1">
        <v>41274</v>
      </c>
      <c r="B9">
        <v>1.2E-2</v>
      </c>
    </row>
    <row r="10" spans="1:2" x14ac:dyDescent="0.35">
      <c r="A10" s="1">
        <v>41639</v>
      </c>
      <c r="B10">
        <v>2.3E-2</v>
      </c>
    </row>
    <row r="11" spans="1:2" x14ac:dyDescent="0.35">
      <c r="A11" s="1">
        <v>42004</v>
      </c>
      <c r="B11">
        <v>-6.3E-2</v>
      </c>
    </row>
    <row r="12" spans="1:2" x14ac:dyDescent="0.35">
      <c r="A12" s="1">
        <v>42369</v>
      </c>
      <c r="B12">
        <v>-0.75600000000000001</v>
      </c>
    </row>
    <row r="13" spans="1:2" x14ac:dyDescent="0.35">
      <c r="A13" s="1">
        <v>42734</v>
      </c>
      <c r="B13">
        <v>-0.72919999999999996</v>
      </c>
    </row>
    <row r="14" spans="1:2" x14ac:dyDescent="0.35">
      <c r="A14" s="1">
        <v>43098</v>
      </c>
      <c r="B14">
        <v>-0.74619999999999997</v>
      </c>
    </row>
    <row r="15" spans="1:2" x14ac:dyDescent="0.35">
      <c r="A15" s="1">
        <v>43465</v>
      </c>
      <c r="B15">
        <v>-0.71340000000000003</v>
      </c>
    </row>
    <row r="16" spans="1:2" x14ac:dyDescent="0.35">
      <c r="A16" s="1">
        <v>43830</v>
      </c>
      <c r="B16">
        <v>-0.68840000000000001</v>
      </c>
    </row>
    <row r="17" spans="1:2" x14ac:dyDescent="0.35">
      <c r="A17" s="1">
        <v>44196</v>
      </c>
      <c r="B17">
        <v>-0.76380000000000003</v>
      </c>
    </row>
    <row r="18" spans="1:2" x14ac:dyDescent="0.35">
      <c r="A18" s="1">
        <v>44561</v>
      </c>
      <c r="B18">
        <v>-0.753</v>
      </c>
    </row>
  </sheetData>
  <sortState xmlns:xlrd2="http://schemas.microsoft.com/office/spreadsheetml/2017/richdata2" ref="A1:B18">
    <sortCondition ref="A1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7180-632D-4BF9-BDE8-C993EAC45482}">
  <dimension ref="A1:B21"/>
  <sheetViews>
    <sheetView workbookViewId="0">
      <selection activeCell="H12" sqref="H12"/>
    </sheetView>
  </sheetViews>
  <sheetFormatPr defaultRowHeight="14.5" x14ac:dyDescent="0.35"/>
  <cols>
    <col min="1" max="1" width="10.7265625" bestFit="1" customWidth="1"/>
  </cols>
  <sheetData>
    <row r="1" spans="1:2" x14ac:dyDescent="0.35">
      <c r="A1" s="1">
        <v>44925</v>
      </c>
      <c r="B1">
        <v>-2.6169999999999999E-2</v>
      </c>
    </row>
    <row r="2" spans="1:2" x14ac:dyDescent="0.35">
      <c r="A2" s="1">
        <v>44561</v>
      </c>
      <c r="B2">
        <v>-7.5999999999999998E-2</v>
      </c>
    </row>
    <row r="3" spans="1:2" x14ac:dyDescent="0.35">
      <c r="A3" s="1">
        <v>44196</v>
      </c>
      <c r="B3">
        <v>-8.2500000000000004E-2</v>
      </c>
    </row>
    <row r="5" spans="1:2" x14ac:dyDescent="0.35">
      <c r="A5" s="1">
        <v>43830</v>
      </c>
      <c r="B5">
        <v>-4.7329999999999997E-2</v>
      </c>
    </row>
    <row r="6" spans="1:2" x14ac:dyDescent="0.35">
      <c r="A6" s="1">
        <v>43465</v>
      </c>
      <c r="B6">
        <v>-7.2669999999999998E-2</v>
      </c>
    </row>
    <row r="7" spans="1:2" x14ac:dyDescent="0.35">
      <c r="A7" s="1">
        <v>43098</v>
      </c>
      <c r="B7">
        <v>-2.4170000000000001E-2</v>
      </c>
    </row>
    <row r="8" spans="1:2" x14ac:dyDescent="0.35">
      <c r="A8" s="1">
        <v>42734</v>
      </c>
      <c r="B8">
        <v>-4.657E-2</v>
      </c>
    </row>
    <row r="9" spans="1:2" x14ac:dyDescent="0.35">
      <c r="A9" s="1">
        <v>42369</v>
      </c>
      <c r="B9">
        <v>8.2860000000000003E-2</v>
      </c>
    </row>
    <row r="10" spans="1:2" x14ac:dyDescent="0.35">
      <c r="A10" s="1">
        <v>42004</v>
      </c>
      <c r="B10">
        <v>0.11214</v>
      </c>
    </row>
    <row r="11" spans="1:2" x14ac:dyDescent="0.35">
      <c r="A11" s="1">
        <v>41639</v>
      </c>
      <c r="B11">
        <v>0.14785999999999999</v>
      </c>
    </row>
    <row r="12" spans="1:2" x14ac:dyDescent="0.35">
      <c r="A12" s="1">
        <v>41274</v>
      </c>
      <c r="B12">
        <v>0.17571000000000001</v>
      </c>
    </row>
    <row r="13" spans="1:2" x14ac:dyDescent="0.35">
      <c r="A13" s="1">
        <v>40907</v>
      </c>
      <c r="B13">
        <v>0.19571</v>
      </c>
    </row>
    <row r="14" spans="1:2" x14ac:dyDescent="0.35">
      <c r="A14" s="1">
        <v>40543</v>
      </c>
      <c r="B14">
        <v>0.18812999999999999</v>
      </c>
    </row>
    <row r="16" spans="1:2" x14ac:dyDescent="0.35">
      <c r="A16" s="1">
        <v>40178</v>
      </c>
      <c r="B16">
        <v>0.27750000000000002</v>
      </c>
    </row>
    <row r="17" spans="1:2" x14ac:dyDescent="0.35">
      <c r="A17" s="1">
        <v>39813</v>
      </c>
      <c r="B17">
        <v>0.83250000000000002</v>
      </c>
    </row>
    <row r="18" spans="1:2" x14ac:dyDescent="0.35">
      <c r="A18" s="1">
        <v>39447</v>
      </c>
      <c r="B18">
        <v>0.89500000000000002</v>
      </c>
    </row>
    <row r="19" spans="1:2" x14ac:dyDescent="0.35">
      <c r="A19" s="1">
        <v>39080</v>
      </c>
      <c r="B19">
        <v>0.5675</v>
      </c>
    </row>
    <row r="20" spans="1:2" x14ac:dyDescent="0.35">
      <c r="A20" s="1">
        <v>38716</v>
      </c>
      <c r="B20">
        <v>6.6250000000000003E-2</v>
      </c>
    </row>
    <row r="21" spans="1:2" x14ac:dyDescent="0.35">
      <c r="A21" s="1">
        <v>38352</v>
      </c>
      <c r="B21">
        <v>5.3129999999999997E-2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568-4CA8-41FC-8CB2-B024C5265BC0}">
  <dimension ref="A1:O39"/>
  <sheetViews>
    <sheetView topLeftCell="A9" workbookViewId="0">
      <selection activeCell="C36" sqref="C36:C37"/>
    </sheetView>
  </sheetViews>
  <sheetFormatPr defaultRowHeight="14.5" x14ac:dyDescent="0.35"/>
  <cols>
    <col min="2" max="2" width="10.08984375" bestFit="1" customWidth="1"/>
    <col min="3" max="3" width="23.81640625" bestFit="1" customWidth="1"/>
    <col min="4" max="4" width="14.36328125" bestFit="1" customWidth="1"/>
    <col min="5" max="5" width="14.453125" bestFit="1" customWidth="1"/>
    <col min="6" max="6" width="15.54296875" customWidth="1"/>
    <col min="7" max="7" width="14.36328125" bestFit="1" customWidth="1"/>
    <col min="8" max="8" width="15" bestFit="1" customWidth="1"/>
    <col min="9" max="9" width="14.36328125" bestFit="1" customWidth="1"/>
    <col min="10" max="11" width="16.453125" bestFit="1" customWidth="1"/>
    <col min="13" max="13" width="16.453125" bestFit="1" customWidth="1"/>
    <col min="15" max="15" width="15.81640625" bestFit="1" customWidth="1"/>
  </cols>
  <sheetData>
    <row r="1" spans="1:15" x14ac:dyDescent="0.35">
      <c r="C1" t="s">
        <v>0</v>
      </c>
      <c r="D1" t="s">
        <v>1</v>
      </c>
    </row>
    <row r="2" spans="1:15" x14ac:dyDescent="0.35">
      <c r="C2" t="s">
        <v>2</v>
      </c>
      <c r="D2" s="2">
        <v>600000000</v>
      </c>
    </row>
    <row r="3" spans="1:15" x14ac:dyDescent="0.35">
      <c r="C3" t="s">
        <v>3</v>
      </c>
      <c r="D3" s="2">
        <f>D2*(2/3)</f>
        <v>400000000</v>
      </c>
    </row>
    <row r="4" spans="1:15" x14ac:dyDescent="0.35">
      <c r="C4" t="s">
        <v>4</v>
      </c>
      <c r="D4" s="2">
        <f>D2-D3</f>
        <v>200000000</v>
      </c>
    </row>
    <row r="5" spans="1:15" x14ac:dyDescent="0.35">
      <c r="C5" t="s">
        <v>5</v>
      </c>
      <c r="D5" s="3">
        <v>3.5999999999999997E-2</v>
      </c>
    </row>
    <row r="6" spans="1:15" x14ac:dyDescent="0.35">
      <c r="C6" t="s">
        <v>6</v>
      </c>
      <c r="D6" s="4">
        <v>0.02</v>
      </c>
    </row>
    <row r="7" spans="1:15" x14ac:dyDescent="0.35">
      <c r="C7" t="s">
        <v>7</v>
      </c>
      <c r="D7" t="s">
        <v>8</v>
      </c>
      <c r="E7" t="s">
        <v>31</v>
      </c>
      <c r="F7" s="3">
        <v>5.0000000000000001E-3</v>
      </c>
    </row>
    <row r="8" spans="1:15" x14ac:dyDescent="0.35">
      <c r="C8" t="s">
        <v>9</v>
      </c>
      <c r="D8">
        <v>10</v>
      </c>
    </row>
    <row r="9" spans="1:15" x14ac:dyDescent="0.35">
      <c r="C9" t="s">
        <v>10</v>
      </c>
      <c r="D9" t="s">
        <v>11</v>
      </c>
    </row>
    <row r="10" spans="1:15" x14ac:dyDescent="0.35">
      <c r="C10" t="s">
        <v>12</v>
      </c>
      <c r="D10">
        <v>30</v>
      </c>
    </row>
    <row r="11" spans="1:15" x14ac:dyDescent="0.35">
      <c r="E11" t="s">
        <v>29</v>
      </c>
      <c r="F11" s="2">
        <f>D3*3/4</f>
        <v>300000000</v>
      </c>
    </row>
    <row r="12" spans="1:15" x14ac:dyDescent="0.35">
      <c r="E12" t="s">
        <v>28</v>
      </c>
      <c r="F12" s="2">
        <f>D3-F11</f>
        <v>100000000</v>
      </c>
    </row>
    <row r="13" spans="1:15" x14ac:dyDescent="0.35">
      <c r="C13" t="s">
        <v>13</v>
      </c>
      <c r="E13" t="s">
        <v>27</v>
      </c>
      <c r="F13" s="8">
        <v>3.2899999999999999E-2</v>
      </c>
    </row>
    <row r="15" spans="1:15" ht="43.5" x14ac:dyDescent="0.35">
      <c r="A15" t="s">
        <v>26</v>
      </c>
      <c r="C15" t="s">
        <v>14</v>
      </c>
      <c r="D15" t="s">
        <v>15</v>
      </c>
      <c r="E15" s="7" t="s">
        <v>16</v>
      </c>
      <c r="F15" s="7" t="s">
        <v>17</v>
      </c>
      <c r="G15" s="7" t="s">
        <v>18</v>
      </c>
      <c r="H15" s="7" t="s">
        <v>19</v>
      </c>
      <c r="I15" s="7" t="s">
        <v>20</v>
      </c>
      <c r="J15" s="7" t="s">
        <v>21</v>
      </c>
      <c r="K15" s="7" t="s">
        <v>22</v>
      </c>
      <c r="L15" s="7" t="s">
        <v>23</v>
      </c>
      <c r="M15" s="7" t="s">
        <v>30</v>
      </c>
      <c r="N15" s="7" t="s">
        <v>24</v>
      </c>
      <c r="O15" s="7" t="s">
        <v>25</v>
      </c>
    </row>
    <row r="16" spans="1:15" hidden="1" x14ac:dyDescent="0.35">
      <c r="B16" s="1">
        <v>38352</v>
      </c>
      <c r="C16" s="3">
        <v>4.91563E-2</v>
      </c>
      <c r="D16">
        <v>0.71667000000000003</v>
      </c>
    </row>
    <row r="17" spans="1:13" hidden="1" x14ac:dyDescent="0.35">
      <c r="B17" s="1">
        <v>38716</v>
      </c>
      <c r="C17" s="3">
        <v>4.58813E-2</v>
      </c>
      <c r="D17">
        <v>1.01</v>
      </c>
    </row>
    <row r="18" spans="1:13" hidden="1" x14ac:dyDescent="0.35">
      <c r="B18" s="1">
        <v>39080</v>
      </c>
      <c r="C18" s="3">
        <v>5.4300000000000001E-2</v>
      </c>
      <c r="D18">
        <v>2.1025</v>
      </c>
    </row>
    <row r="19" spans="1:13" hidden="1" x14ac:dyDescent="0.35">
      <c r="B19" s="1">
        <v>39447</v>
      </c>
      <c r="C19" s="3">
        <v>5.9400000000000001E-2</v>
      </c>
      <c r="D19">
        <v>2.7566700000000002</v>
      </c>
    </row>
    <row r="20" spans="1:13" hidden="1" x14ac:dyDescent="0.35">
      <c r="B20" s="1">
        <v>39813</v>
      </c>
      <c r="C20" s="3">
        <v>2.9600000000000001E-2</v>
      </c>
      <c r="D20">
        <v>0.66166999999999998</v>
      </c>
    </row>
    <row r="21" spans="1:13" hidden="1" x14ac:dyDescent="0.35">
      <c r="B21" s="1">
        <v>40178</v>
      </c>
      <c r="C21" s="3">
        <v>8.3937999999999999E-3</v>
      </c>
      <c r="D21">
        <v>0.25167</v>
      </c>
    </row>
    <row r="22" spans="1:13" hidden="1" x14ac:dyDescent="0.35">
      <c r="B22" s="1">
        <v>40543</v>
      </c>
      <c r="C22" s="3">
        <v>1.0500000000000001E-2</v>
      </c>
      <c r="D22">
        <v>0.17</v>
      </c>
    </row>
    <row r="23" spans="1:13" hidden="1" x14ac:dyDescent="0.35">
      <c r="B23" s="1">
        <v>40907</v>
      </c>
      <c r="C23" s="3">
        <v>1.3757500000000001E-2</v>
      </c>
      <c r="D23">
        <v>5.1670000000000001E-2</v>
      </c>
    </row>
    <row r="24" spans="1:13" hidden="1" x14ac:dyDescent="0.35">
      <c r="B24" s="1">
        <v>41274</v>
      </c>
      <c r="C24" s="3">
        <v>6.6687999999999999E-3</v>
      </c>
      <c r="D24">
        <v>1.2E-2</v>
      </c>
    </row>
    <row r="25" spans="1:13" hidden="1" x14ac:dyDescent="0.35">
      <c r="B25" s="1">
        <v>41639</v>
      </c>
      <c r="C25" s="3">
        <v>6.2281000000000003E-3</v>
      </c>
      <c r="D25">
        <v>2.3E-2</v>
      </c>
    </row>
    <row r="26" spans="1:13" hidden="1" x14ac:dyDescent="0.35">
      <c r="B26" s="1">
        <v>42004</v>
      </c>
      <c r="C26" s="3">
        <v>6.8531E-3</v>
      </c>
      <c r="D26">
        <v>-0.75600000000000001</v>
      </c>
    </row>
    <row r="27" spans="1:13" x14ac:dyDescent="0.35">
      <c r="A27">
        <v>0</v>
      </c>
      <c r="B27" s="5">
        <v>42369</v>
      </c>
      <c r="C27" s="11">
        <v>7.5188E-3</v>
      </c>
      <c r="D27" s="9">
        <v>0</v>
      </c>
      <c r="E27" s="8">
        <f>C27+$F$7</f>
        <v>1.25188E-2</v>
      </c>
      <c r="F27" s="3">
        <f>D27+$F$7</f>
        <v>5.0000000000000001E-3</v>
      </c>
      <c r="G27" s="2">
        <f>$F$12*C27</f>
        <v>751880</v>
      </c>
      <c r="H27" s="2">
        <f t="shared" ref="H27:H37" si="0">$F$12*E27</f>
        <v>1251880</v>
      </c>
      <c r="I27" s="2">
        <f>$F$11*F27</f>
        <v>1500000</v>
      </c>
      <c r="J27" s="10">
        <f t="shared" ref="J27:J37" si="1">PV($F$13,A27,G27)</f>
        <v>0</v>
      </c>
      <c r="K27" s="10">
        <f t="shared" ref="K27:K37" si="2">PV($F$13,A27,H27)</f>
        <v>0</v>
      </c>
      <c r="M27" s="10">
        <f t="shared" ref="M27:M37" si="3">K27-J27</f>
        <v>0</v>
      </c>
    </row>
    <row r="28" spans="1:13" x14ac:dyDescent="0.35">
      <c r="A28">
        <v>1</v>
      </c>
      <c r="B28" s="1">
        <v>42734</v>
      </c>
      <c r="C28" s="3">
        <v>5.3299999999999997E-3</v>
      </c>
      <c r="D28">
        <v>0</v>
      </c>
      <c r="E28" s="8">
        <f t="shared" ref="E28:E37" si="4">C28+$F$7</f>
        <v>1.0329999999999999E-2</v>
      </c>
      <c r="F28" s="3">
        <f t="shared" ref="F28:F37" si="5">D28+$F$7</f>
        <v>5.0000000000000001E-3</v>
      </c>
      <c r="G28" s="2">
        <f t="shared" ref="G28:G37" si="6">$F$12*C28</f>
        <v>533000</v>
      </c>
      <c r="H28" s="2">
        <f t="shared" si="0"/>
        <v>1032999.9999999999</v>
      </c>
      <c r="I28" s="2">
        <f t="shared" ref="I28:I37" si="7">$F$11*F28</f>
        <v>1500000</v>
      </c>
      <c r="J28" s="10">
        <f t="shared" si="1"/>
        <v>-516022.84829121782</v>
      </c>
      <c r="K28" s="10">
        <f t="shared" si="2"/>
        <v>-1000096.8147932983</v>
      </c>
      <c r="M28" s="10">
        <f t="shared" si="3"/>
        <v>-484073.96650208044</v>
      </c>
    </row>
    <row r="29" spans="1:13" x14ac:dyDescent="0.35">
      <c r="A29">
        <v>2</v>
      </c>
      <c r="B29" s="1">
        <v>43098</v>
      </c>
      <c r="C29" s="3">
        <v>5.7600000000000004E-3</v>
      </c>
      <c r="D29">
        <v>0</v>
      </c>
      <c r="E29" s="8">
        <f t="shared" si="4"/>
        <v>1.076E-2</v>
      </c>
      <c r="F29" s="3">
        <f t="shared" si="5"/>
        <v>5.0000000000000001E-3</v>
      </c>
      <c r="G29" s="2">
        <f t="shared" si="6"/>
        <v>576000</v>
      </c>
      <c r="H29" s="2">
        <f t="shared" si="0"/>
        <v>1076000</v>
      </c>
      <c r="I29" s="2">
        <f t="shared" si="7"/>
        <v>1500000</v>
      </c>
      <c r="J29" s="10">
        <f t="shared" si="1"/>
        <v>-1097544.01143421</v>
      </c>
      <c r="K29" s="10">
        <f t="shared" si="2"/>
        <v>-2050273.1880264059</v>
      </c>
      <c r="M29" s="10">
        <f t="shared" si="3"/>
        <v>-952729.17659219587</v>
      </c>
    </row>
    <row r="30" spans="1:13" x14ac:dyDescent="0.35">
      <c r="A30">
        <v>3</v>
      </c>
      <c r="B30" s="1">
        <v>43465</v>
      </c>
      <c r="C30" s="3">
        <v>1.0346899999999999E-2</v>
      </c>
      <c r="D30">
        <v>0</v>
      </c>
      <c r="E30" s="8">
        <f t="shared" si="4"/>
        <v>1.53469E-2</v>
      </c>
      <c r="F30" s="3">
        <f t="shared" si="5"/>
        <v>5.0000000000000001E-3</v>
      </c>
      <c r="G30" s="2">
        <f t="shared" si="6"/>
        <v>1034689.9999999999</v>
      </c>
      <c r="H30" s="2">
        <f t="shared" si="0"/>
        <v>1534690</v>
      </c>
      <c r="I30" s="2">
        <f t="shared" si="7"/>
        <v>1500000</v>
      </c>
      <c r="J30" s="10">
        <f t="shared" si="1"/>
        <v>-2910493.468347718</v>
      </c>
      <c r="K30" s="10">
        <f t="shared" si="2"/>
        <v>-4316950.2178802928</v>
      </c>
      <c r="M30" s="10">
        <f t="shared" si="3"/>
        <v>-1406456.7495325748</v>
      </c>
    </row>
    <row r="31" spans="1:13" x14ac:dyDescent="0.35">
      <c r="A31">
        <v>4</v>
      </c>
      <c r="B31" s="1">
        <v>43830</v>
      </c>
      <c r="C31" s="3">
        <v>8.8000000000000005E-3</v>
      </c>
      <c r="D31">
        <v>0</v>
      </c>
      <c r="E31" s="8">
        <f t="shared" si="4"/>
        <v>1.38E-2</v>
      </c>
      <c r="F31" s="3">
        <f t="shared" si="5"/>
        <v>5.0000000000000001E-3</v>
      </c>
      <c r="G31" s="2">
        <f t="shared" si="6"/>
        <v>880000</v>
      </c>
      <c r="H31" s="2">
        <f t="shared" si="0"/>
        <v>1380000</v>
      </c>
      <c r="I31" s="2">
        <f t="shared" si="7"/>
        <v>1500000</v>
      </c>
      <c r="J31" s="10">
        <f t="shared" si="1"/>
        <v>-3248488.6041023615</v>
      </c>
      <c r="K31" s="10">
        <f t="shared" si="2"/>
        <v>-5094220.7655241573</v>
      </c>
      <c r="M31" s="10">
        <f t="shared" si="3"/>
        <v>-1845732.1614217958</v>
      </c>
    </row>
    <row r="32" spans="1:13" x14ac:dyDescent="0.35">
      <c r="A32">
        <v>5</v>
      </c>
      <c r="B32" s="1">
        <v>44196</v>
      </c>
      <c r="C32" s="3">
        <v>2.988E-4</v>
      </c>
      <c r="D32">
        <v>0</v>
      </c>
      <c r="E32" s="8">
        <f t="shared" si="4"/>
        <v>5.2988000000000002E-3</v>
      </c>
      <c r="F32" s="3">
        <f t="shared" si="5"/>
        <v>5.0000000000000001E-3</v>
      </c>
      <c r="G32" s="2">
        <f t="shared" si="6"/>
        <v>29880</v>
      </c>
      <c r="H32" s="2">
        <f t="shared" si="0"/>
        <v>529880</v>
      </c>
      <c r="I32" s="2">
        <f t="shared" si="7"/>
        <v>1500000</v>
      </c>
      <c r="J32" s="10">
        <f t="shared" si="1"/>
        <v>-135715.90082928311</v>
      </c>
      <c r="K32" s="10">
        <f t="shared" si="2"/>
        <v>-2406731.6442911825</v>
      </c>
      <c r="M32" s="10">
        <f t="shared" si="3"/>
        <v>-2271015.7434618995</v>
      </c>
    </row>
    <row r="33" spans="1:13" x14ac:dyDescent="0.35">
      <c r="A33">
        <v>6</v>
      </c>
      <c r="B33" s="1">
        <v>44561</v>
      </c>
      <c r="C33" s="3">
        <v>4.7362999999999997E-3</v>
      </c>
      <c r="D33">
        <v>0</v>
      </c>
      <c r="E33" s="8">
        <f t="shared" si="4"/>
        <v>9.7362999999999998E-3</v>
      </c>
      <c r="F33" s="3">
        <f t="shared" si="5"/>
        <v>5.0000000000000001E-3</v>
      </c>
      <c r="G33" s="2">
        <f t="shared" si="6"/>
        <v>473630</v>
      </c>
      <c r="H33" s="2">
        <f t="shared" si="0"/>
        <v>973630</v>
      </c>
      <c r="I33" s="2">
        <f t="shared" si="7"/>
        <v>1500000</v>
      </c>
      <c r="J33" s="10">
        <f t="shared" si="1"/>
        <v>-2541264.7624665671</v>
      </c>
      <c r="K33" s="10">
        <f t="shared" si="2"/>
        <v>-5224017.9268211974</v>
      </c>
      <c r="M33" s="10">
        <f t="shared" si="3"/>
        <v>-2682753.1643546303</v>
      </c>
    </row>
    <row r="34" spans="1:13" x14ac:dyDescent="0.35">
      <c r="A34">
        <v>7</v>
      </c>
      <c r="B34" s="1">
        <v>44925</v>
      </c>
      <c r="C34" s="3">
        <v>4.3714999999999997E-2</v>
      </c>
      <c r="D34">
        <v>0</v>
      </c>
      <c r="E34" s="8">
        <f t="shared" si="4"/>
        <v>4.8714999999999994E-2</v>
      </c>
      <c r="F34" s="3">
        <f t="shared" si="5"/>
        <v>5.0000000000000001E-3</v>
      </c>
      <c r="G34" s="2">
        <f t="shared" si="6"/>
        <v>4371500</v>
      </c>
      <c r="H34" s="2">
        <f t="shared" si="0"/>
        <v>4871499.9999999991</v>
      </c>
      <c r="I34" s="2">
        <f t="shared" si="7"/>
        <v>1500000</v>
      </c>
      <c r="J34" s="10">
        <f t="shared" si="1"/>
        <v>-26940469.470377125</v>
      </c>
      <c r="K34" s="10">
        <f t="shared" si="2"/>
        <v>-30021845.367709514</v>
      </c>
      <c r="M34" s="10">
        <f t="shared" si="3"/>
        <v>-3081375.8973323889</v>
      </c>
    </row>
    <row r="35" spans="1:13" x14ac:dyDescent="0.35">
      <c r="A35">
        <v>8</v>
      </c>
      <c r="B35" s="1">
        <v>45016</v>
      </c>
      <c r="C35" s="3">
        <v>4.7447000000000003E-2</v>
      </c>
      <c r="D35">
        <v>0</v>
      </c>
      <c r="E35" s="8">
        <f t="shared" si="4"/>
        <v>5.2447000000000001E-2</v>
      </c>
      <c r="F35" s="3">
        <f t="shared" si="5"/>
        <v>5.0000000000000001E-3</v>
      </c>
      <c r="G35" s="2">
        <f t="shared" si="6"/>
        <v>4744700</v>
      </c>
      <c r="H35" s="2">
        <f t="shared" si="0"/>
        <v>5244700</v>
      </c>
      <c r="I35" s="2">
        <f t="shared" si="7"/>
        <v>1500000</v>
      </c>
      <c r="J35" s="10">
        <f t="shared" si="1"/>
        <v>-32902612.489249703</v>
      </c>
      <c r="K35" s="10">
        <f t="shared" si="2"/>
        <v>-36369914.161562987</v>
      </c>
      <c r="M35" s="10">
        <f t="shared" si="3"/>
        <v>-3467301.6723132841</v>
      </c>
    </row>
    <row r="36" spans="1:13" x14ac:dyDescent="0.35">
      <c r="A36">
        <v>9</v>
      </c>
      <c r="B36" s="1">
        <v>45657</v>
      </c>
      <c r="C36" s="6">
        <f>_xlfn.FORECAST.ETS(B36,$C$16:C35,$B$16:B35)</f>
        <v>4.1443586027877913E-2</v>
      </c>
      <c r="D36">
        <v>0</v>
      </c>
      <c r="E36" s="8">
        <f t="shared" si="4"/>
        <v>4.644358602787791E-2</v>
      </c>
      <c r="F36" s="3">
        <f t="shared" si="5"/>
        <v>5.0000000000000001E-3</v>
      </c>
      <c r="G36" s="2">
        <f t="shared" si="6"/>
        <v>4144358.6027877913</v>
      </c>
      <c r="H36" s="2">
        <f t="shared" si="0"/>
        <v>4644358.6027877908</v>
      </c>
      <c r="I36" s="2">
        <f t="shared" si="7"/>
        <v>1500000</v>
      </c>
      <c r="J36" s="10">
        <f t="shared" si="1"/>
        <v>-31836423.30430042</v>
      </c>
      <c r="K36" s="10">
        <f t="shared" si="2"/>
        <v>-35677358.217954487</v>
      </c>
      <c r="M36" s="10">
        <f t="shared" si="3"/>
        <v>-3840934.9136540666</v>
      </c>
    </row>
    <row r="37" spans="1:13" x14ac:dyDescent="0.35">
      <c r="A37">
        <v>10</v>
      </c>
      <c r="B37" s="1">
        <v>46022</v>
      </c>
      <c r="C37" s="6">
        <f>_xlfn.FORECAST.ETS(B37,$C$16:C36,$B$16:B36)</f>
        <v>5.2370717748745105E-2</v>
      </c>
      <c r="D37">
        <v>0</v>
      </c>
      <c r="E37" s="8">
        <f t="shared" si="4"/>
        <v>5.7370717748745102E-2</v>
      </c>
      <c r="F37" s="3">
        <f t="shared" si="5"/>
        <v>5.0000000000000001E-3</v>
      </c>
      <c r="G37" s="2">
        <f t="shared" si="6"/>
        <v>5237071.7748745102</v>
      </c>
      <c r="H37" s="2">
        <f t="shared" si="0"/>
        <v>5737071.7748745102</v>
      </c>
      <c r="I37" s="2">
        <f t="shared" si="7"/>
        <v>1500000</v>
      </c>
      <c r="J37" s="10">
        <f t="shared" si="1"/>
        <v>-44019339.167131431</v>
      </c>
      <c r="K37" s="10">
        <f t="shared" si="2"/>
        <v>-48222006.331091225</v>
      </c>
      <c r="M37" s="10">
        <f t="shared" si="3"/>
        <v>-4202667.1639597937</v>
      </c>
    </row>
    <row r="39" spans="1:13" x14ac:dyDescent="0.35">
      <c r="C39" s="12">
        <v>5.2370717748745098E-2</v>
      </c>
    </row>
  </sheetData>
  <sortState xmlns:xlrd2="http://schemas.microsoft.com/office/spreadsheetml/2017/richdata2" ref="B16:D35">
    <sortCondition ref="B16:B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7BD3-8B25-4F1C-A8E7-56ED06F36B55}">
  <dimension ref="A1:M47"/>
  <sheetViews>
    <sheetView tabSelected="1" zoomScale="72" workbookViewId="0">
      <selection activeCell="E13" sqref="E13"/>
    </sheetView>
  </sheetViews>
  <sheetFormatPr defaultRowHeight="14.5" x14ac:dyDescent="0.35"/>
  <cols>
    <col min="1" max="1" width="23.81640625" bestFit="1" customWidth="1"/>
    <col min="2" max="2" width="14.36328125" bestFit="1" customWidth="1"/>
    <col min="3" max="3" width="14.6328125" bestFit="1" customWidth="1"/>
    <col min="4" max="8" width="14.36328125" bestFit="1" customWidth="1"/>
    <col min="9" max="12" width="15.81640625" bestFit="1" customWidth="1"/>
    <col min="13" max="13" width="14" bestFit="1" customWidth="1"/>
  </cols>
  <sheetData>
    <row r="1" spans="1:12" x14ac:dyDescent="0.35">
      <c r="A1" t="s">
        <v>0</v>
      </c>
      <c r="B1" t="s">
        <v>1</v>
      </c>
    </row>
    <row r="2" spans="1:12" x14ac:dyDescent="0.35">
      <c r="A2" t="s">
        <v>2</v>
      </c>
      <c r="B2" s="2">
        <v>600000000</v>
      </c>
    </row>
    <row r="3" spans="1:12" x14ac:dyDescent="0.35">
      <c r="A3" t="s">
        <v>3</v>
      </c>
      <c r="B3" s="2">
        <f>B2*(2/3)</f>
        <v>400000000</v>
      </c>
    </row>
    <row r="4" spans="1:12" x14ac:dyDescent="0.35">
      <c r="A4" t="s">
        <v>4</v>
      </c>
      <c r="B4" s="2">
        <f>B2-B3</f>
        <v>200000000</v>
      </c>
    </row>
    <row r="5" spans="1:12" x14ac:dyDescent="0.35">
      <c r="A5" t="s">
        <v>5</v>
      </c>
      <c r="B5" s="3">
        <v>3.5999999999999997E-2</v>
      </c>
    </row>
    <row r="6" spans="1:12" x14ac:dyDescent="0.35">
      <c r="A6" t="s">
        <v>6</v>
      </c>
      <c r="B6" s="4">
        <v>0.02</v>
      </c>
    </row>
    <row r="7" spans="1:12" x14ac:dyDescent="0.35">
      <c r="A7" t="s">
        <v>7</v>
      </c>
      <c r="B7" t="s">
        <v>8</v>
      </c>
      <c r="C7" t="s">
        <v>31</v>
      </c>
      <c r="D7" s="3">
        <v>5.0000000000000001E-3</v>
      </c>
    </row>
    <row r="8" spans="1:12" x14ac:dyDescent="0.35">
      <c r="A8" t="s">
        <v>9</v>
      </c>
      <c r="B8">
        <v>10</v>
      </c>
    </row>
    <row r="9" spans="1:12" x14ac:dyDescent="0.35">
      <c r="A9" t="s">
        <v>10</v>
      </c>
      <c r="B9" t="s">
        <v>11</v>
      </c>
    </row>
    <row r="10" spans="1:12" x14ac:dyDescent="0.35">
      <c r="A10" t="s">
        <v>12</v>
      </c>
      <c r="B10">
        <v>30</v>
      </c>
    </row>
    <row r="11" spans="1:12" x14ac:dyDescent="0.35">
      <c r="C11" t="s">
        <v>29</v>
      </c>
      <c r="D11" s="2">
        <f>B3*3/4</f>
        <v>300000000</v>
      </c>
    </row>
    <row r="12" spans="1:12" x14ac:dyDescent="0.35">
      <c r="C12" t="s">
        <v>28</v>
      </c>
      <c r="D12" s="2">
        <f>B3</f>
        <v>400000000</v>
      </c>
      <c r="H12" s="3">
        <v>-5.8999999999999998E-5</v>
      </c>
    </row>
    <row r="13" spans="1:12" x14ac:dyDescent="0.35">
      <c r="A13" t="s">
        <v>13</v>
      </c>
      <c r="C13" t="s">
        <v>27</v>
      </c>
      <c r="D13" s="8">
        <v>1.465E-2</v>
      </c>
    </row>
    <row r="14" spans="1:12" x14ac:dyDescent="0.35">
      <c r="A14" s="13" t="s">
        <v>41</v>
      </c>
      <c r="B14" s="13">
        <v>2015</v>
      </c>
      <c r="C14" s="13">
        <f>B14+1</f>
        <v>2016</v>
      </c>
      <c r="D14" s="13">
        <f t="shared" ref="D14:L14" si="0">C14+1</f>
        <v>2017</v>
      </c>
      <c r="E14" s="13">
        <f t="shared" si="0"/>
        <v>2018</v>
      </c>
      <c r="F14" s="13">
        <f t="shared" si="0"/>
        <v>2019</v>
      </c>
      <c r="G14" s="13">
        <f t="shared" si="0"/>
        <v>2020</v>
      </c>
      <c r="H14" s="13">
        <f t="shared" si="0"/>
        <v>2021</v>
      </c>
      <c r="I14" s="13">
        <f t="shared" si="0"/>
        <v>2022</v>
      </c>
      <c r="J14" s="13">
        <f t="shared" si="0"/>
        <v>2023</v>
      </c>
      <c r="K14" s="13">
        <f t="shared" si="0"/>
        <v>2024</v>
      </c>
      <c r="L14" s="13">
        <f t="shared" si="0"/>
        <v>2025</v>
      </c>
    </row>
    <row r="15" spans="1:12" x14ac:dyDescent="0.35">
      <c r="A15" s="13" t="s">
        <v>26</v>
      </c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2" x14ac:dyDescent="0.35">
      <c r="A16" s="13" t="s">
        <v>38</v>
      </c>
      <c r="B16" s="13">
        <v>1</v>
      </c>
      <c r="C16" s="14">
        <v>2.3860000000000001E-3</v>
      </c>
      <c r="D16" s="14">
        <v>6.7359999999999998E-3</v>
      </c>
      <c r="E16" s="14">
        <v>9.3360000000000005E-3</v>
      </c>
      <c r="F16" s="14">
        <v>6.5709999999999996E-3</v>
      </c>
      <c r="G16" s="14">
        <v>0</v>
      </c>
      <c r="H16" s="14">
        <v>1.0187E-2</v>
      </c>
      <c r="I16" s="14">
        <v>3.9017999999999997E-2</v>
      </c>
      <c r="J16" s="14">
        <v>3.2696000000000003E-2</v>
      </c>
      <c r="K16" s="15">
        <f>_xlfn.FORECAST.ETS(K14,$C$16:J16,$C$14:J14)</f>
        <v>3.503409724376999E-2</v>
      </c>
      <c r="L16" s="15">
        <f>_xlfn.FORECAST.ETS(L14,$C$16:K16,$C$14:K14)</f>
        <v>3.9819613874871443E-2</v>
      </c>
    </row>
    <row r="17" spans="1:13" x14ac:dyDescent="0.35">
      <c r="A17" s="13" t="s">
        <v>14</v>
      </c>
      <c r="B17" s="15">
        <v>7.5188E-3</v>
      </c>
      <c r="C17" s="15">
        <v>5.3299999999999997E-3</v>
      </c>
      <c r="D17" s="15">
        <v>5.7600000000000004E-3</v>
      </c>
      <c r="E17" s="15">
        <v>1.0346899999999999E-2</v>
      </c>
      <c r="F17" s="15">
        <v>8.8000000000000005E-3</v>
      </c>
      <c r="G17" s="15">
        <v>2.988E-4</v>
      </c>
      <c r="H17" s="15">
        <v>4.7362999999999997E-3</v>
      </c>
      <c r="I17" s="20">
        <v>4.3714999999999997E-2</v>
      </c>
      <c r="J17" s="20">
        <v>4.7447000000000003E-2</v>
      </c>
      <c r="K17" s="20">
        <v>4.1443586027877913E-2</v>
      </c>
      <c r="L17" s="20">
        <v>5.2370717748745105E-2</v>
      </c>
      <c r="M17" s="12"/>
    </row>
    <row r="18" spans="1:13" x14ac:dyDescent="0.35">
      <c r="A18" s="13" t="s">
        <v>32</v>
      </c>
      <c r="B18" s="14">
        <f>B17+0.3%</f>
        <v>1.05188E-2</v>
      </c>
      <c r="C18" s="14">
        <f>B18</f>
        <v>1.05188E-2</v>
      </c>
      <c r="D18" s="14">
        <f t="shared" ref="D18:L18" si="1">C18</f>
        <v>1.05188E-2</v>
      </c>
      <c r="E18" s="14">
        <f t="shared" si="1"/>
        <v>1.05188E-2</v>
      </c>
      <c r="F18" s="14">
        <f t="shared" si="1"/>
        <v>1.05188E-2</v>
      </c>
      <c r="G18" s="14">
        <f t="shared" si="1"/>
        <v>1.05188E-2</v>
      </c>
      <c r="H18" s="14">
        <f t="shared" si="1"/>
        <v>1.05188E-2</v>
      </c>
      <c r="I18" s="14">
        <f t="shared" si="1"/>
        <v>1.05188E-2</v>
      </c>
      <c r="J18" s="14">
        <f t="shared" si="1"/>
        <v>1.05188E-2</v>
      </c>
      <c r="K18" s="14">
        <f t="shared" si="1"/>
        <v>1.05188E-2</v>
      </c>
      <c r="L18" s="14">
        <f t="shared" si="1"/>
        <v>1.05188E-2</v>
      </c>
    </row>
    <row r="19" spans="1:13" x14ac:dyDescent="0.35">
      <c r="A19" s="13" t="s">
        <v>39</v>
      </c>
      <c r="B19" s="16"/>
      <c r="C19" s="17">
        <f>-$D$12*C17</f>
        <v>-2132000</v>
      </c>
      <c r="D19" s="17">
        <f>-$D$12*D17</f>
        <v>-2304000</v>
      </c>
      <c r="E19" s="17">
        <f t="shared" ref="E19:L19" si="2">-$D$12*E17</f>
        <v>-4138759.9999999995</v>
      </c>
      <c r="F19" s="17">
        <f t="shared" si="2"/>
        <v>-3520000</v>
      </c>
      <c r="G19" s="17">
        <f t="shared" si="2"/>
        <v>-119520</v>
      </c>
      <c r="H19" s="17">
        <f t="shared" si="2"/>
        <v>-1894520</v>
      </c>
      <c r="I19" s="17">
        <f>-$D$12*I17</f>
        <v>-17486000</v>
      </c>
      <c r="J19" s="17">
        <f t="shared" si="2"/>
        <v>-18978800</v>
      </c>
      <c r="K19" s="17">
        <f t="shared" si="2"/>
        <v>-16577434.411151165</v>
      </c>
      <c r="L19" s="17">
        <f t="shared" si="2"/>
        <v>-20948287.099498041</v>
      </c>
      <c r="M19" s="2"/>
    </row>
    <row r="20" spans="1:13" x14ac:dyDescent="0.35">
      <c r="A20" s="13" t="s">
        <v>33</v>
      </c>
      <c r="B20" s="16"/>
      <c r="C20" s="17">
        <f>-$D$12*C18</f>
        <v>-4207520</v>
      </c>
      <c r="D20" s="17">
        <f>-$D$12*D18</f>
        <v>-4207520</v>
      </c>
      <c r="E20" s="17">
        <f t="shared" ref="E20:L20" si="3">-$D$12*E18</f>
        <v>-4207520</v>
      </c>
      <c r="F20" s="17">
        <f t="shared" si="3"/>
        <v>-4207520</v>
      </c>
      <c r="G20" s="17">
        <f t="shared" si="3"/>
        <v>-4207520</v>
      </c>
      <c r="H20" s="17">
        <f t="shared" si="3"/>
        <v>-4207520</v>
      </c>
      <c r="I20" s="17">
        <f>-$D$12*I18</f>
        <v>-4207520</v>
      </c>
      <c r="J20" s="17">
        <f t="shared" si="3"/>
        <v>-4207520</v>
      </c>
      <c r="K20" s="17">
        <f t="shared" si="3"/>
        <v>-4207520</v>
      </c>
      <c r="L20" s="17">
        <f t="shared" si="3"/>
        <v>-4207520</v>
      </c>
      <c r="M20" s="2"/>
    </row>
    <row r="21" spans="1:13" x14ac:dyDescent="0.35">
      <c r="A21" s="13" t="s">
        <v>34</v>
      </c>
      <c r="B21" s="18"/>
      <c r="C21" s="18">
        <f>PV(C16,C15,C19)</f>
        <v>2126925.1565764076</v>
      </c>
      <c r="D21" s="18">
        <f>PV(D16,D15,D19)</f>
        <v>4561855.4392801691</v>
      </c>
      <c r="E21" s="18">
        <f t="shared" ref="E21:L21" si="4">PV(E16,E15,E19)</f>
        <v>12188000.734551104</v>
      </c>
      <c r="F21" s="18">
        <f t="shared" si="4"/>
        <v>13851705.943335202</v>
      </c>
      <c r="G21" s="18">
        <f t="shared" si="4"/>
        <v>597600</v>
      </c>
      <c r="H21" s="18">
        <f>PV(H16,H15,H19)</f>
        <v>10972593.524160383</v>
      </c>
      <c r="I21" s="18">
        <f>PV(I16,I15,I19)</f>
        <v>105333856.0954653</v>
      </c>
      <c r="J21" s="18">
        <f t="shared" si="4"/>
        <v>131723080.33023594</v>
      </c>
      <c r="K21" s="18">
        <f t="shared" si="4"/>
        <v>126096103.85357289</v>
      </c>
      <c r="L21" s="18">
        <f t="shared" si="4"/>
        <v>170062052.56164002</v>
      </c>
    </row>
    <row r="22" spans="1:13" x14ac:dyDescent="0.35">
      <c r="A22" s="13" t="s">
        <v>35</v>
      </c>
      <c r="B22" s="18"/>
      <c r="C22" s="18">
        <f>PV(C16,C15,C20)</f>
        <v>4197504.7536577703</v>
      </c>
      <c r="D22" s="18">
        <f>PV(D16,D15,D20)</f>
        <v>8330771.7004687926</v>
      </c>
      <c r="E22" s="18">
        <f>PV(E16,E15,E20)</f>
        <v>12390488.17777268</v>
      </c>
      <c r="F22" s="18">
        <f t="shared" ref="F22:L22" si="5">PV(F16,F15,F20)</f>
        <v>16557195.963267539</v>
      </c>
      <c r="G22" s="18">
        <f t="shared" si="5"/>
        <v>21037600</v>
      </c>
      <c r="H22" s="18">
        <f t="shared" si="5"/>
        <v>24368920.203943633</v>
      </c>
      <c r="I22" s="18">
        <f t="shared" si="5"/>
        <v>25345665.458011676</v>
      </c>
      <c r="J22" s="18">
        <f t="shared" si="5"/>
        <v>29202451.943804372</v>
      </c>
      <c r="K22" s="18">
        <f t="shared" si="5"/>
        <v>32004462.555985019</v>
      </c>
      <c r="L22" s="18">
        <f t="shared" si="5"/>
        <v>34157422.22719954</v>
      </c>
    </row>
    <row r="23" spans="1:13" x14ac:dyDescent="0.35">
      <c r="A23" s="13" t="s">
        <v>36</v>
      </c>
      <c r="B23" s="18"/>
      <c r="C23" s="18">
        <f>C22-C21</f>
        <v>2070579.5970813627</v>
      </c>
      <c r="D23" s="18">
        <f t="shared" ref="D23:K23" si="6">D22-D21</f>
        <v>3768916.2611886235</v>
      </c>
      <c r="E23" s="18">
        <f t="shared" si="6"/>
        <v>202487.44322157651</v>
      </c>
      <c r="F23" s="18">
        <f t="shared" si="6"/>
        <v>2705490.0199323371</v>
      </c>
      <c r="G23" s="18">
        <f t="shared" si="6"/>
        <v>20440000</v>
      </c>
      <c r="H23" s="18">
        <f t="shared" si="6"/>
        <v>13396326.679783249</v>
      </c>
      <c r="I23" s="21">
        <f>I22-I21</f>
        <v>-79988190.637453631</v>
      </c>
      <c r="J23" s="21">
        <f t="shared" si="6"/>
        <v>-102520628.38643157</v>
      </c>
      <c r="K23" s="21">
        <f t="shared" si="6"/>
        <v>-94091641.297587872</v>
      </c>
      <c r="L23" s="21">
        <f>L22-L21</f>
        <v>-135904630.33444047</v>
      </c>
    </row>
    <row r="24" spans="1:13" x14ac:dyDescent="0.35">
      <c r="A24" s="13" t="s">
        <v>40</v>
      </c>
      <c r="B24" s="18"/>
      <c r="C24" s="18">
        <f>-10000000</f>
        <v>-10000000</v>
      </c>
      <c r="D24" s="18">
        <f>C24</f>
        <v>-10000000</v>
      </c>
      <c r="E24" s="18">
        <f t="shared" ref="E24:L24" si="7">D24</f>
        <v>-10000000</v>
      </c>
      <c r="F24" s="18">
        <f t="shared" si="7"/>
        <v>-10000000</v>
      </c>
      <c r="G24" s="18">
        <f t="shared" si="7"/>
        <v>-10000000</v>
      </c>
      <c r="H24" s="18">
        <f t="shared" si="7"/>
        <v>-10000000</v>
      </c>
      <c r="I24" s="18">
        <f t="shared" si="7"/>
        <v>-10000000</v>
      </c>
      <c r="J24" s="18">
        <f t="shared" si="7"/>
        <v>-10000000</v>
      </c>
      <c r="K24" s="18">
        <f t="shared" si="7"/>
        <v>-10000000</v>
      </c>
      <c r="L24" s="18">
        <f t="shared" si="7"/>
        <v>-10000000</v>
      </c>
    </row>
    <row r="25" spans="1:13" x14ac:dyDescent="0.35">
      <c r="A25" s="13" t="s">
        <v>37</v>
      </c>
      <c r="B25" s="16">
        <f>D12</f>
        <v>400000000</v>
      </c>
      <c r="C25" s="16">
        <f>B25+C24</f>
        <v>390000000</v>
      </c>
      <c r="D25" s="16">
        <f t="shared" ref="D25:L25" si="8">C25+D24</f>
        <v>380000000</v>
      </c>
      <c r="E25" s="16">
        <f t="shared" si="8"/>
        <v>370000000</v>
      </c>
      <c r="F25" s="16">
        <f t="shared" si="8"/>
        <v>360000000</v>
      </c>
      <c r="G25" s="16">
        <f t="shared" si="8"/>
        <v>350000000</v>
      </c>
      <c r="H25" s="16">
        <f t="shared" si="8"/>
        <v>340000000</v>
      </c>
      <c r="I25" s="16">
        <f t="shared" si="8"/>
        <v>330000000</v>
      </c>
      <c r="J25" s="16">
        <f t="shared" si="8"/>
        <v>320000000</v>
      </c>
      <c r="K25" s="16">
        <f t="shared" si="8"/>
        <v>310000000</v>
      </c>
      <c r="L25" s="16">
        <f t="shared" si="8"/>
        <v>300000000</v>
      </c>
    </row>
    <row r="26" spans="1:13" x14ac:dyDescent="0.35">
      <c r="A26" s="13" t="s">
        <v>6</v>
      </c>
      <c r="B26" s="16"/>
      <c r="C26" s="19">
        <v>0.02</v>
      </c>
      <c r="D26" s="19">
        <v>0.02</v>
      </c>
      <c r="E26" s="19">
        <v>0.02</v>
      </c>
      <c r="F26" s="19">
        <v>0.02</v>
      </c>
      <c r="G26" s="19">
        <v>0.02</v>
      </c>
      <c r="H26" s="19">
        <v>0.02</v>
      </c>
      <c r="I26" s="19">
        <v>0.02</v>
      </c>
      <c r="J26" s="19">
        <v>0.02</v>
      </c>
      <c r="K26" s="19">
        <v>0.02</v>
      </c>
      <c r="L26" s="19">
        <v>0.02</v>
      </c>
    </row>
    <row r="27" spans="1:13" x14ac:dyDescent="0.35">
      <c r="A27" s="13" t="s">
        <v>24</v>
      </c>
      <c r="B27" s="16">
        <f>B2</f>
        <v>600000000</v>
      </c>
      <c r="C27" s="16">
        <f>B27*(1+$C$26)</f>
        <v>612000000</v>
      </c>
      <c r="D27" s="16">
        <f t="shared" ref="D27:L27" si="9">C27*(1+$C$26)</f>
        <v>624240000</v>
      </c>
      <c r="E27" s="16">
        <f t="shared" si="9"/>
        <v>636724800</v>
      </c>
      <c r="F27" s="16">
        <f t="shared" si="9"/>
        <v>649459296</v>
      </c>
      <c r="G27" s="16">
        <f t="shared" si="9"/>
        <v>662448481.91999996</v>
      </c>
      <c r="H27" s="16">
        <f t="shared" si="9"/>
        <v>675697451.55839992</v>
      </c>
      <c r="I27" s="16">
        <f t="shared" si="9"/>
        <v>689211400.5895679</v>
      </c>
      <c r="J27" s="16">
        <f t="shared" si="9"/>
        <v>702995628.60135925</v>
      </c>
      <c r="K27" s="16">
        <f t="shared" si="9"/>
        <v>717055541.17338645</v>
      </c>
      <c r="L27" s="16">
        <f t="shared" si="9"/>
        <v>731396651.99685419</v>
      </c>
    </row>
    <row r="28" spans="1:13" x14ac:dyDescent="0.35">
      <c r="A28" s="13" t="s">
        <v>25</v>
      </c>
      <c r="B28" s="16">
        <f>B27-SUM(B25:B25)+B23</f>
        <v>200000000</v>
      </c>
      <c r="C28" s="16">
        <f t="shared" ref="C28:L28" si="10">C27-C25+C23</f>
        <v>224070579.59708136</v>
      </c>
      <c r="D28" s="16">
        <f t="shared" si="10"/>
        <v>248008916.26118863</v>
      </c>
      <c r="E28" s="16">
        <f t="shared" si="10"/>
        <v>266927287.44322157</v>
      </c>
      <c r="F28" s="16">
        <f t="shared" si="10"/>
        <v>292164786.01993233</v>
      </c>
      <c r="G28" s="16">
        <f t="shared" si="10"/>
        <v>332888481.91999996</v>
      </c>
      <c r="H28" s="16">
        <f t="shared" si="10"/>
        <v>349093778.23818314</v>
      </c>
      <c r="I28" s="16">
        <f t="shared" si="10"/>
        <v>279223209.95211428</v>
      </c>
      <c r="J28" s="16">
        <f t="shared" si="10"/>
        <v>280475000.21492767</v>
      </c>
      <c r="K28" s="16">
        <f t="shared" si="10"/>
        <v>312963899.87579858</v>
      </c>
      <c r="L28" s="16">
        <f t="shared" si="10"/>
        <v>295492021.66241372</v>
      </c>
    </row>
    <row r="31" spans="1:13" x14ac:dyDescent="0.35">
      <c r="A31" s="22" t="s">
        <v>42</v>
      </c>
    </row>
    <row r="33" spans="1:13" x14ac:dyDescent="0.35">
      <c r="A33" s="13" t="s">
        <v>41</v>
      </c>
      <c r="B33" s="13">
        <v>2015</v>
      </c>
      <c r="C33" s="13">
        <f>B33+1</f>
        <v>2016</v>
      </c>
      <c r="D33" s="13">
        <f t="shared" ref="D33:L33" si="11">C33+1</f>
        <v>2017</v>
      </c>
      <c r="E33" s="13">
        <f t="shared" si="11"/>
        <v>2018</v>
      </c>
      <c r="F33" s="13">
        <f t="shared" si="11"/>
        <v>2019</v>
      </c>
      <c r="G33" s="13">
        <f t="shared" si="11"/>
        <v>2020</v>
      </c>
      <c r="H33" s="13">
        <f t="shared" si="11"/>
        <v>2021</v>
      </c>
      <c r="I33" s="13">
        <f t="shared" si="11"/>
        <v>2022</v>
      </c>
      <c r="J33" s="13">
        <f t="shared" si="11"/>
        <v>2023</v>
      </c>
      <c r="K33" s="13">
        <f t="shared" si="11"/>
        <v>2024</v>
      </c>
      <c r="L33" s="13">
        <f t="shared" si="11"/>
        <v>2025</v>
      </c>
    </row>
    <row r="34" spans="1:13" x14ac:dyDescent="0.35">
      <c r="A34" s="13" t="s">
        <v>26</v>
      </c>
      <c r="B34" s="13">
        <v>0</v>
      </c>
      <c r="C34" s="13">
        <v>1</v>
      </c>
      <c r="D34" s="13">
        <v>2</v>
      </c>
      <c r="E34" s="13">
        <v>3</v>
      </c>
      <c r="F34" s="13">
        <v>4</v>
      </c>
      <c r="G34" s="13">
        <v>5</v>
      </c>
      <c r="H34" s="13">
        <v>6</v>
      </c>
      <c r="I34" s="13">
        <v>7</v>
      </c>
      <c r="J34" s="13">
        <v>8</v>
      </c>
      <c r="K34" s="13">
        <v>9</v>
      </c>
      <c r="L34" s="13">
        <v>10</v>
      </c>
    </row>
    <row r="35" spans="1:13" x14ac:dyDescent="0.35">
      <c r="A35" s="13" t="s">
        <v>38</v>
      </c>
      <c r="B35" s="13">
        <v>1</v>
      </c>
      <c r="C35" s="14">
        <v>2.3860000000000001E-3</v>
      </c>
      <c r="D35" s="14">
        <v>6.7359999999999998E-3</v>
      </c>
      <c r="E35" s="14">
        <v>9.3360000000000005E-3</v>
      </c>
      <c r="F35" s="14">
        <v>6.5709999999999996E-3</v>
      </c>
      <c r="G35" s="14">
        <v>0</v>
      </c>
      <c r="H35" s="14">
        <v>1.0187E-2</v>
      </c>
      <c r="I35" s="14">
        <v>3.9017999999999997E-2</v>
      </c>
      <c r="J35" s="14">
        <v>3.2696000000000003E-2</v>
      </c>
      <c r="K35" s="15">
        <f>K17</f>
        <v>4.1443586027877913E-2</v>
      </c>
      <c r="L35" s="15">
        <f>L17</f>
        <v>5.2370717748745105E-2</v>
      </c>
    </row>
    <row r="36" spans="1:13" x14ac:dyDescent="0.35">
      <c r="A36" s="13" t="s">
        <v>14</v>
      </c>
      <c r="B36" s="23">
        <v>2.5500000000000002E-4</v>
      </c>
      <c r="C36" s="23">
        <f>B36</f>
        <v>2.5500000000000002E-4</v>
      </c>
      <c r="D36" s="23">
        <f t="shared" ref="D36:L36" si="12">C36</f>
        <v>2.5500000000000002E-4</v>
      </c>
      <c r="E36" s="23">
        <f t="shared" si="12"/>
        <v>2.5500000000000002E-4</v>
      </c>
      <c r="F36" s="23">
        <f t="shared" si="12"/>
        <v>2.5500000000000002E-4</v>
      </c>
      <c r="G36" s="23">
        <f t="shared" si="12"/>
        <v>2.5500000000000002E-4</v>
      </c>
      <c r="H36" s="23">
        <f t="shared" si="12"/>
        <v>2.5500000000000002E-4</v>
      </c>
      <c r="I36" s="23">
        <f t="shared" si="12"/>
        <v>2.5500000000000002E-4</v>
      </c>
      <c r="J36" s="23">
        <f t="shared" si="12"/>
        <v>2.5500000000000002E-4</v>
      </c>
      <c r="K36" s="23">
        <f t="shared" si="12"/>
        <v>2.5500000000000002E-4</v>
      </c>
      <c r="L36" s="23">
        <f t="shared" si="12"/>
        <v>2.5500000000000002E-4</v>
      </c>
    </row>
    <row r="37" spans="1:13" x14ac:dyDescent="0.35">
      <c r="A37" s="13" t="s">
        <v>32</v>
      </c>
      <c r="B37" s="14">
        <f>B36+0.5%</f>
        <v>5.2550000000000001E-3</v>
      </c>
      <c r="C37" s="14">
        <f>B37</f>
        <v>5.2550000000000001E-3</v>
      </c>
      <c r="D37" s="14">
        <f>C37</f>
        <v>5.2550000000000001E-3</v>
      </c>
      <c r="E37" s="14">
        <f t="shared" ref="E37:L37" si="13">D37</f>
        <v>5.2550000000000001E-3</v>
      </c>
      <c r="F37" s="14">
        <f t="shared" si="13"/>
        <v>5.2550000000000001E-3</v>
      </c>
      <c r="G37" s="14">
        <f t="shared" si="13"/>
        <v>5.2550000000000001E-3</v>
      </c>
      <c r="H37" s="14">
        <f t="shared" si="13"/>
        <v>5.2550000000000001E-3</v>
      </c>
      <c r="I37" s="14">
        <f t="shared" si="13"/>
        <v>5.2550000000000001E-3</v>
      </c>
      <c r="J37" s="14">
        <f t="shared" si="13"/>
        <v>5.2550000000000001E-3</v>
      </c>
      <c r="K37" s="14">
        <f t="shared" si="13"/>
        <v>5.2550000000000001E-3</v>
      </c>
      <c r="L37" s="14">
        <f t="shared" si="13"/>
        <v>5.2550000000000001E-3</v>
      </c>
    </row>
    <row r="38" spans="1:13" x14ac:dyDescent="0.35">
      <c r="A38" s="13" t="s">
        <v>39</v>
      </c>
      <c r="B38" s="16"/>
      <c r="C38" s="17">
        <f>-$D$12*C36</f>
        <v>-102000.00000000001</v>
      </c>
      <c r="D38" s="17">
        <f>-$D$12*D36</f>
        <v>-102000.00000000001</v>
      </c>
      <c r="E38" s="17">
        <f t="shared" ref="E38:H38" si="14">-$D$12*E36</f>
        <v>-102000.00000000001</v>
      </c>
      <c r="F38" s="17">
        <f t="shared" si="14"/>
        <v>-102000.00000000001</v>
      </c>
      <c r="G38" s="17">
        <f t="shared" si="14"/>
        <v>-102000.00000000001</v>
      </c>
      <c r="H38" s="17">
        <f t="shared" si="14"/>
        <v>-102000.00000000001</v>
      </c>
      <c r="I38" s="17">
        <f>-$D$12*I36</f>
        <v>-102000.00000000001</v>
      </c>
      <c r="J38" s="17">
        <f t="shared" ref="J38:L38" si="15">-$D$12*J36</f>
        <v>-102000.00000000001</v>
      </c>
      <c r="K38" s="17">
        <f t="shared" si="15"/>
        <v>-102000.00000000001</v>
      </c>
      <c r="L38" s="17">
        <f t="shared" si="15"/>
        <v>-102000.00000000001</v>
      </c>
    </row>
    <row r="39" spans="1:13" x14ac:dyDescent="0.35">
      <c r="A39" s="13" t="s">
        <v>33</v>
      </c>
      <c r="B39" s="16"/>
      <c r="C39" s="17">
        <f>-$D$12*C37</f>
        <v>-2102000</v>
      </c>
      <c r="D39" s="17">
        <f>-$D$12*D37</f>
        <v>-2102000</v>
      </c>
      <c r="E39" s="17">
        <f>-$D$12*E37</f>
        <v>-2102000</v>
      </c>
      <c r="F39" s="17">
        <f t="shared" ref="F39:H39" si="16">-$D$12*F37</f>
        <v>-2102000</v>
      </c>
      <c r="G39" s="17">
        <f t="shared" si="16"/>
        <v>-2102000</v>
      </c>
      <c r="H39" s="17">
        <f t="shared" si="16"/>
        <v>-2102000</v>
      </c>
      <c r="I39" s="17">
        <f>-$D$12*I37</f>
        <v>-2102000</v>
      </c>
      <c r="J39" s="17">
        <f t="shared" ref="J39:L39" si="17">-$D$12*J37</f>
        <v>-2102000</v>
      </c>
      <c r="K39" s="17">
        <f t="shared" si="17"/>
        <v>-2102000</v>
      </c>
      <c r="L39" s="17">
        <f t="shared" si="17"/>
        <v>-2102000</v>
      </c>
    </row>
    <row r="40" spans="1:13" x14ac:dyDescent="0.35">
      <c r="A40" s="13" t="s">
        <v>34</v>
      </c>
      <c r="B40" s="18"/>
      <c r="C40" s="18">
        <f>PV(C35,C34,C38)</f>
        <v>101757.20730337413</v>
      </c>
      <c r="D40" s="18">
        <f>PV(D35,D34,D38)</f>
        <v>201957.14184313253</v>
      </c>
      <c r="E40" s="18">
        <f t="shared" ref="E40:G40" si="18">PV(E35,E34,E38)</f>
        <v>300374.04317336902</v>
      </c>
      <c r="F40" s="18">
        <f t="shared" si="18"/>
        <v>401384.66085800872</v>
      </c>
      <c r="G40" s="18">
        <f t="shared" si="18"/>
        <v>510000.00000000006</v>
      </c>
      <c r="H40" s="18">
        <f>PV(H35,H34,H38)</f>
        <v>590758.89379070117</v>
      </c>
      <c r="I40" s="18">
        <f>PV(I35,I34,I38)</f>
        <v>614437.45406253368</v>
      </c>
      <c r="J40" s="18">
        <f t="shared" ref="J40:L40" si="19">PV(J35,J34,J38)</f>
        <v>707934.86383143661</v>
      </c>
      <c r="K40" s="18">
        <f>PV(K35,K34,K38)</f>
        <v>753439.54887311917</v>
      </c>
      <c r="L40" s="18">
        <f t="shared" si="19"/>
        <v>778627.48556471558</v>
      </c>
    </row>
    <row r="41" spans="1:13" x14ac:dyDescent="0.35">
      <c r="A41" s="13" t="s">
        <v>35</v>
      </c>
      <c r="B41" s="18"/>
      <c r="C41" s="18">
        <f>PV(C35,C34,C39)</f>
        <v>2096996.5661930623</v>
      </c>
      <c r="D41" s="18">
        <f>PV(D35,D34,D39)</f>
        <v>4161901.099551613</v>
      </c>
      <c r="E41" s="18">
        <f>PV(E35,E34,E39)</f>
        <v>6190061.1642198199</v>
      </c>
      <c r="F41" s="18">
        <f t="shared" ref="F41:L41" si="20">PV(F35,F34,F39)</f>
        <v>8271672.128662101</v>
      </c>
      <c r="G41" s="18">
        <f t="shared" si="20"/>
        <v>10510000</v>
      </c>
      <c r="H41" s="18">
        <f t="shared" si="20"/>
        <v>12174266.615176998</v>
      </c>
      <c r="I41" s="18">
        <f t="shared" si="20"/>
        <v>12662230.670974957</v>
      </c>
      <c r="J41" s="18">
        <f t="shared" si="20"/>
        <v>14589010.625232153</v>
      </c>
      <c r="K41" s="18">
        <f t="shared" si="20"/>
        <v>15526764.036581336</v>
      </c>
      <c r="L41" s="18">
        <f t="shared" si="20"/>
        <v>16045833.08487286</v>
      </c>
    </row>
    <row r="42" spans="1:13" x14ac:dyDescent="0.35">
      <c r="A42" s="13" t="s">
        <v>36</v>
      </c>
      <c r="B42" s="18"/>
      <c r="C42" s="18">
        <f>C41-C40</f>
        <v>1995239.3588896883</v>
      </c>
      <c r="D42" s="18">
        <f t="shared" ref="D42" si="21">D41-D40</f>
        <v>3959943.9577084803</v>
      </c>
      <c r="E42" s="18">
        <f t="shared" ref="E42" si="22">E41-E40</f>
        <v>5889687.1210464509</v>
      </c>
      <c r="F42" s="18">
        <f t="shared" ref="F42" si="23">F41-F40</f>
        <v>7870287.467804092</v>
      </c>
      <c r="G42" s="18">
        <f t="shared" ref="G42" si="24">G41-G40</f>
        <v>10000000</v>
      </c>
      <c r="H42" s="18">
        <f t="shared" ref="H42" si="25">H41-H40</f>
        <v>11583507.721386297</v>
      </c>
      <c r="I42" s="18">
        <f>I41-I40</f>
        <v>12047793.216912422</v>
      </c>
      <c r="J42" s="18">
        <f t="shared" ref="J42" si="26">J41-J40</f>
        <v>13881075.761400716</v>
      </c>
      <c r="K42" s="18">
        <f t="shared" ref="K42" si="27">K41-K40</f>
        <v>14773324.487708217</v>
      </c>
      <c r="L42" s="18">
        <f>L41-L40</f>
        <v>15267205.599308144</v>
      </c>
    </row>
    <row r="43" spans="1:13" x14ac:dyDescent="0.35">
      <c r="A43" s="13" t="s">
        <v>40</v>
      </c>
      <c r="B43" s="18"/>
      <c r="C43" s="18">
        <f>-10000000</f>
        <v>-10000000</v>
      </c>
      <c r="D43" s="18">
        <f>C43</f>
        <v>-10000000</v>
      </c>
      <c r="E43" s="18">
        <f t="shared" ref="E43:L43" si="28">D43</f>
        <v>-10000000</v>
      </c>
      <c r="F43" s="18">
        <f t="shared" si="28"/>
        <v>-10000000</v>
      </c>
      <c r="G43" s="18">
        <f t="shared" si="28"/>
        <v>-10000000</v>
      </c>
      <c r="H43" s="18">
        <f t="shared" si="28"/>
        <v>-10000000</v>
      </c>
      <c r="I43" s="18">
        <f t="shared" si="28"/>
        <v>-10000000</v>
      </c>
      <c r="J43" s="18">
        <f t="shared" si="28"/>
        <v>-10000000</v>
      </c>
      <c r="K43" s="18">
        <f t="shared" si="28"/>
        <v>-10000000</v>
      </c>
      <c r="L43" s="18">
        <f t="shared" si="28"/>
        <v>-10000000</v>
      </c>
    </row>
    <row r="44" spans="1:13" x14ac:dyDescent="0.35">
      <c r="A44" s="13" t="s">
        <v>37</v>
      </c>
      <c r="B44" s="16">
        <f>B25</f>
        <v>400000000</v>
      </c>
      <c r="C44" s="16">
        <f>B44+C43</f>
        <v>390000000</v>
      </c>
      <c r="D44" s="16">
        <f t="shared" ref="D44" si="29">C44+D43</f>
        <v>380000000</v>
      </c>
      <c r="E44" s="16">
        <f t="shared" ref="E44" si="30">D44+E43</f>
        <v>370000000</v>
      </c>
      <c r="F44" s="16">
        <f t="shared" ref="F44" si="31">E44+F43</f>
        <v>360000000</v>
      </c>
      <c r="G44" s="16">
        <f t="shared" ref="G44" si="32">F44+G43</f>
        <v>350000000</v>
      </c>
      <c r="H44" s="16">
        <f t="shared" ref="H44" si="33">G44+H43</f>
        <v>340000000</v>
      </c>
      <c r="I44" s="16">
        <f t="shared" ref="I44" si="34">H44+I43</f>
        <v>330000000</v>
      </c>
      <c r="J44" s="16">
        <f t="shared" ref="J44" si="35">I44+J43</f>
        <v>320000000</v>
      </c>
      <c r="K44" s="16">
        <f t="shared" ref="K44" si="36">J44+K43</f>
        <v>310000000</v>
      </c>
      <c r="L44" s="16">
        <f t="shared" ref="L44" si="37">K44+L43</f>
        <v>300000000</v>
      </c>
    </row>
    <row r="45" spans="1:13" x14ac:dyDescent="0.35">
      <c r="A45" s="13" t="s">
        <v>6</v>
      </c>
      <c r="B45" s="16"/>
      <c r="C45" s="19">
        <v>-0.08</v>
      </c>
      <c r="D45" s="19">
        <v>-0.08</v>
      </c>
      <c r="E45" s="19">
        <v>-0.08</v>
      </c>
      <c r="F45" s="19">
        <v>-0.08</v>
      </c>
      <c r="G45" s="19">
        <v>-0.08</v>
      </c>
      <c r="H45" s="19">
        <v>-0.08</v>
      </c>
      <c r="I45" s="19">
        <v>-0.08</v>
      </c>
      <c r="J45" s="19">
        <v>-0.08</v>
      </c>
      <c r="K45" s="19">
        <v>-0.08</v>
      </c>
      <c r="L45" s="19">
        <v>-0.08</v>
      </c>
    </row>
    <row r="46" spans="1:13" x14ac:dyDescent="0.35">
      <c r="A46" s="13" t="s">
        <v>24</v>
      </c>
      <c r="B46" s="16">
        <f>B27</f>
        <v>600000000</v>
      </c>
      <c r="C46" s="16">
        <f>B46*(1+C45)</f>
        <v>552000000</v>
      </c>
      <c r="D46" s="16">
        <f t="shared" ref="D46:L46" si="38">C46*(1+D45)</f>
        <v>507840000</v>
      </c>
      <c r="E46" s="16">
        <f t="shared" si="38"/>
        <v>467212800</v>
      </c>
      <c r="F46" s="16">
        <f>E46*(1+F45)</f>
        <v>429835776</v>
      </c>
      <c r="G46" s="16">
        <f t="shared" si="38"/>
        <v>395448913.92000002</v>
      </c>
      <c r="H46" s="16">
        <f t="shared" si="38"/>
        <v>363813000.80640006</v>
      </c>
      <c r="I46" s="16">
        <f t="shared" si="38"/>
        <v>334707960.74188805</v>
      </c>
      <c r="J46" s="16">
        <f t="shared" si="38"/>
        <v>307931323.88253701</v>
      </c>
      <c r="K46" s="16">
        <f t="shared" si="38"/>
        <v>283296817.97193408</v>
      </c>
      <c r="L46" s="16">
        <f t="shared" si="38"/>
        <v>260633072.53417936</v>
      </c>
      <c r="M46" s="16"/>
    </row>
    <row r="47" spans="1:13" x14ac:dyDescent="0.35">
      <c r="A47" s="13" t="s">
        <v>25</v>
      </c>
      <c r="B47" s="16">
        <f>B46-SUM(B44:B44)+B42</f>
        <v>200000000</v>
      </c>
      <c r="C47" s="16">
        <f t="shared" ref="C47:L47" si="39">C46-C44+C42</f>
        <v>163995239.3588897</v>
      </c>
      <c r="D47" s="16">
        <f t="shared" si="39"/>
        <v>131799943.95770848</v>
      </c>
      <c r="E47" s="16">
        <f t="shared" si="39"/>
        <v>103102487.12104645</v>
      </c>
      <c r="F47" s="16">
        <f t="shared" si="39"/>
        <v>77706063.467804089</v>
      </c>
      <c r="G47" s="16">
        <f t="shared" si="39"/>
        <v>55448913.920000017</v>
      </c>
      <c r="H47" s="16">
        <f t="shared" si="39"/>
        <v>35396508.527786359</v>
      </c>
      <c r="I47" s="16">
        <f t="shared" si="39"/>
        <v>16755753.958800469</v>
      </c>
      <c r="J47" s="16">
        <f t="shared" si="39"/>
        <v>1812399.6439377237</v>
      </c>
      <c r="K47" s="24">
        <f t="shared" si="39"/>
        <v>-11929857.540357703</v>
      </c>
      <c r="L47" s="24">
        <f t="shared" si="39"/>
        <v>-24099721.866512496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LIBOR yearly</vt:lpstr>
      <vt:lpstr>LIBOR 3M CHF</vt:lpstr>
      <vt:lpstr>LIBOR 3m JPY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Sita-Fatime Dosso</dc:creator>
  <cp:lastModifiedBy>Fatime Dosso</cp:lastModifiedBy>
  <dcterms:created xsi:type="dcterms:W3CDTF">2024-10-27T17:02:23Z</dcterms:created>
  <dcterms:modified xsi:type="dcterms:W3CDTF">2025-08-19T18:47:41Z</dcterms:modified>
</cp:coreProperties>
</file>