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 TUF I5\Desktop\PFE\ETUDE DU SECTEUR\"/>
    </mc:Choice>
  </mc:AlternateContent>
  <xr:revisionPtr revIDLastSave="0" documentId="13_ncr:1_{04B91EF9-758A-40F4-B04D-05115A9AC451}" xr6:coauthVersionLast="47" xr6:coauthVersionMax="47" xr10:uidLastSave="{00000000-0000-0000-0000-000000000000}"/>
  <bookViews>
    <workbookView xWindow="-108" yWindow="-108" windowWidth="23256" windowHeight="12456" tabRatio="866" firstSheet="21" activeTab="29" xr2:uid="{00000000-000D-0000-FFFF-FFFF00000000}"/>
  </bookViews>
  <sheets>
    <sheet name="Prédiction" sheetId="37" r:id="rId1"/>
    <sheet name="Indicateurs" sheetId="36" r:id="rId2"/>
    <sheet name="Ratios et indicateurs" sheetId="22" r:id="rId3"/>
    <sheet name="Calcul" sheetId="23" r:id="rId4"/>
    <sheet name="BILAN 2010" sheetId="16" r:id="rId5"/>
    <sheet name="E Rslt 2010" sheetId="17" r:id="rId6"/>
    <sheet name="BILAN 2011" sheetId="13" r:id="rId7"/>
    <sheet name="E Rslt 2011" sheetId="12" r:id="rId8"/>
    <sheet name="BILAN 2012" sheetId="11" r:id="rId9"/>
    <sheet name="E Rslt 2012" sheetId="10" r:id="rId10"/>
    <sheet name="BILAN 2013" sheetId="1" r:id="rId11"/>
    <sheet name="E Rslt 2013" sheetId="3" r:id="rId12"/>
    <sheet name="BILAN 2014" sheetId="4" r:id="rId13"/>
    <sheet name="E Rslt 2014" sheetId="5" r:id="rId14"/>
    <sheet name="BILAN 2015" sheetId="18" r:id="rId15"/>
    <sheet name="E Rslt 2015" sheetId="19" r:id="rId16"/>
    <sheet name="BILAN 2016" sheetId="21" r:id="rId17"/>
    <sheet name="E Rslt 2016" sheetId="20" r:id="rId18"/>
    <sheet name="BILAN 2017" sheetId="24" r:id="rId19"/>
    <sheet name="E Rslt 2017" sheetId="25" r:id="rId20"/>
    <sheet name="BILAN 2018" sheetId="26" r:id="rId21"/>
    <sheet name="E Rslt 2018" sheetId="27" r:id="rId22"/>
    <sheet name="BILAN 2019" sheetId="28" r:id="rId23"/>
    <sheet name="E Rslt 2019" sheetId="29" r:id="rId24"/>
    <sheet name="BILAN 2020" sheetId="30" r:id="rId25"/>
    <sheet name="E Rslt 2020" sheetId="31" r:id="rId26"/>
    <sheet name="BILAN 2021" sheetId="32" r:id="rId27"/>
    <sheet name="E Rslt 2021" sheetId="33" r:id="rId28"/>
    <sheet name="E Rslt 2022" sheetId="35" r:id="rId29"/>
    <sheet name="BILAN 2022" sheetId="34" r:id="rId30"/>
  </sheets>
  <definedNames>
    <definedName name="_GoBack" localSheetId="15">'E Rslt 2015'!$B$2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2" i="37" l="1"/>
  <c r="AP21" i="37"/>
  <c r="AP20" i="37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AP20" i="36"/>
  <c r="AP22" i="36"/>
  <c r="O22" i="36"/>
  <c r="N22" i="36"/>
  <c r="M22" i="36"/>
  <c r="L22" i="36"/>
  <c r="K22" i="36"/>
  <c r="J22" i="36"/>
  <c r="I22" i="36"/>
  <c r="H22" i="36"/>
  <c r="AP21" i="36"/>
  <c r="O21" i="36"/>
  <c r="N21" i="36"/>
  <c r="M21" i="36"/>
  <c r="L21" i="36"/>
  <c r="K21" i="36"/>
  <c r="J21" i="36"/>
  <c r="I21" i="36"/>
  <c r="H21" i="36"/>
  <c r="G21" i="36"/>
  <c r="F21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AO18" i="36"/>
  <c r="AB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AO14" i="36"/>
  <c r="AB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K3" i="22"/>
  <c r="AQ3" i="22" l="1"/>
  <c r="AV3" i="22"/>
  <c r="AP18" i="22"/>
  <c r="AP22" i="22"/>
  <c r="AP21" i="22"/>
  <c r="AP20" i="22"/>
  <c r="AP19" i="22"/>
  <c r="AP17" i="22"/>
  <c r="AP16" i="22"/>
  <c r="AP15" i="22"/>
  <c r="AP14" i="22"/>
  <c r="AP13" i="22"/>
  <c r="AP12" i="22"/>
  <c r="AP11" i="22"/>
  <c r="AP10" i="22"/>
  <c r="AP9" i="22"/>
  <c r="AP8" i="22"/>
  <c r="AP7" i="22"/>
  <c r="AP6" i="22"/>
  <c r="AP5" i="22"/>
  <c r="AP4" i="22"/>
  <c r="AP3" i="22"/>
  <c r="G35" i="23"/>
  <c r="I35" i="23"/>
  <c r="AO18" i="22"/>
  <c r="AO14" i="22"/>
  <c r="AB18" i="22"/>
  <c r="AB14" i="22"/>
  <c r="W138" i="23"/>
  <c r="W132" i="23"/>
  <c r="V132" i="23"/>
  <c r="V131" i="23"/>
  <c r="V130" i="23"/>
  <c r="V134" i="23" s="1"/>
  <c r="U132" i="23"/>
  <c r="U131" i="23"/>
  <c r="U130" i="23"/>
  <c r="U133" i="23" s="1"/>
  <c r="T132" i="23"/>
  <c r="S132" i="23"/>
  <c r="S131" i="23"/>
  <c r="S130" i="23"/>
  <c r="R132" i="23"/>
  <c r="R133" i="23" s="1"/>
  <c r="R131" i="23"/>
  <c r="R130" i="23"/>
  <c r="Q137" i="23"/>
  <c r="Q132" i="23"/>
  <c r="Q131" i="23"/>
  <c r="Q130" i="23"/>
  <c r="Q133" i="23" s="1"/>
  <c r="P138" i="23"/>
  <c r="P132" i="23"/>
  <c r="P131" i="23"/>
  <c r="P130" i="23"/>
  <c r="O132" i="23"/>
  <c r="O131" i="23"/>
  <c r="O130" i="23"/>
  <c r="O133" i="23" s="1"/>
  <c r="N138" i="23"/>
  <c r="N136" i="23"/>
  <c r="N135" i="23"/>
  <c r="N132" i="23"/>
  <c r="N131" i="23"/>
  <c r="N130" i="23"/>
  <c r="M138" i="23"/>
  <c r="M137" i="23"/>
  <c r="M132" i="23"/>
  <c r="L132" i="23"/>
  <c r="L131" i="23"/>
  <c r="K138" i="23"/>
  <c r="K132" i="23"/>
  <c r="K130" i="23"/>
  <c r="K134" i="23" s="1"/>
  <c r="J132" i="23"/>
  <c r="J131" i="23"/>
  <c r="I132" i="23"/>
  <c r="I131" i="23"/>
  <c r="H132" i="23"/>
  <c r="M131" i="23"/>
  <c r="M130" i="23"/>
  <c r="L130" i="23"/>
  <c r="L133" i="23" s="1"/>
  <c r="K131" i="23"/>
  <c r="K133" i="23" s="1"/>
  <c r="J130" i="23"/>
  <c r="I130" i="23"/>
  <c r="I133" i="23" s="1"/>
  <c r="H130" i="23"/>
  <c r="G132" i="23"/>
  <c r="G131" i="23"/>
  <c r="G133" i="23" s="1"/>
  <c r="G130" i="23"/>
  <c r="F137" i="23"/>
  <c r="F132" i="23"/>
  <c r="F131" i="23"/>
  <c r="F130" i="23"/>
  <c r="F134" i="23" s="1"/>
  <c r="E132" i="23"/>
  <c r="E131" i="23"/>
  <c r="E130" i="23"/>
  <c r="D132" i="23"/>
  <c r="D131" i="23"/>
  <c r="D130" i="23"/>
  <c r="C132" i="23"/>
  <c r="C131" i="23"/>
  <c r="C130" i="23"/>
  <c r="H131" i="23"/>
  <c r="R134" i="23"/>
  <c r="P134" i="23"/>
  <c r="W126" i="23"/>
  <c r="O18" i="22"/>
  <c r="O14" i="22"/>
  <c r="O22" i="22"/>
  <c r="O21" i="22"/>
  <c r="O20" i="22"/>
  <c r="O19" i="22"/>
  <c r="O17" i="22"/>
  <c r="O16" i="22"/>
  <c r="O15" i="22"/>
  <c r="O13" i="22"/>
  <c r="O12" i="22"/>
  <c r="O11" i="22"/>
  <c r="O10" i="22"/>
  <c r="O9" i="22"/>
  <c r="O8" i="22"/>
  <c r="O7" i="22"/>
  <c r="O6" i="22"/>
  <c r="O5" i="22"/>
  <c r="O4" i="22"/>
  <c r="O3" i="22"/>
  <c r="N3" i="22"/>
  <c r="N2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5" i="22"/>
  <c r="N4" i="22"/>
  <c r="M3" i="22"/>
  <c r="M22" i="22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4" i="22"/>
  <c r="L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4" i="22"/>
  <c r="L5" i="22"/>
  <c r="K5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4" i="22"/>
  <c r="K7" i="22"/>
  <c r="K6" i="22"/>
  <c r="J3" i="22"/>
  <c r="C3" i="22"/>
  <c r="C4" i="22"/>
  <c r="T2" i="34"/>
  <c r="U4" i="32"/>
  <c r="T31" i="32"/>
  <c r="T32" i="32" s="1"/>
  <c r="S31" i="32"/>
  <c r="R31" i="32"/>
  <c r="R32" i="32" s="1"/>
  <c r="Q31" i="32"/>
  <c r="Q32" i="32" s="1"/>
  <c r="P31" i="32"/>
  <c r="O31" i="32"/>
  <c r="N31" i="32"/>
  <c r="M31" i="32"/>
  <c r="L31" i="32"/>
  <c r="K31" i="32"/>
  <c r="J31" i="32"/>
  <c r="I31" i="32"/>
  <c r="H31" i="32"/>
  <c r="G31" i="32"/>
  <c r="F31" i="32"/>
  <c r="E31" i="32"/>
  <c r="D31" i="32"/>
  <c r="C31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C24" i="33"/>
  <c r="C27" i="33" s="1"/>
  <c r="C29" i="33" s="1"/>
  <c r="U21" i="33"/>
  <c r="E20" i="33"/>
  <c r="E24" i="33" s="1"/>
  <c r="E27" i="33" s="1"/>
  <c r="E29" i="33" s="1"/>
  <c r="D20" i="33"/>
  <c r="D24" i="33" s="1"/>
  <c r="D27" i="33" s="1"/>
  <c r="D29" i="33" s="1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U7" i="33"/>
  <c r="T6" i="33"/>
  <c r="S6" i="33"/>
  <c r="R6" i="33"/>
  <c r="R13" i="33" s="1"/>
  <c r="R20" i="33" s="1"/>
  <c r="R24" i="33" s="1"/>
  <c r="R27" i="33" s="1"/>
  <c r="R29" i="33" s="1"/>
  <c r="Q6" i="33"/>
  <c r="Q13" i="33" s="1"/>
  <c r="Q20" i="33" s="1"/>
  <c r="Q24" i="33" s="1"/>
  <c r="Q27" i="33" s="1"/>
  <c r="Q29" i="33" s="1"/>
  <c r="P6" i="33"/>
  <c r="O6" i="33"/>
  <c r="N6" i="33"/>
  <c r="M6" i="33"/>
  <c r="L6" i="33"/>
  <c r="K6" i="33"/>
  <c r="J6" i="33"/>
  <c r="I6" i="33"/>
  <c r="H6" i="33"/>
  <c r="H13" i="33" s="1"/>
  <c r="H20" i="33" s="1"/>
  <c r="H24" i="33" s="1"/>
  <c r="H27" i="33" s="1"/>
  <c r="H29" i="33" s="1"/>
  <c r="G6" i="33"/>
  <c r="G13" i="33" s="1"/>
  <c r="G20" i="33" s="1"/>
  <c r="G24" i="33" s="1"/>
  <c r="G27" i="33" s="1"/>
  <c r="G29" i="33" s="1"/>
  <c r="F6" i="33"/>
  <c r="L31" i="34"/>
  <c r="L137" i="23" s="1"/>
  <c r="D6" i="35"/>
  <c r="E6" i="35"/>
  <c r="F6" i="35"/>
  <c r="G6" i="35"/>
  <c r="H6" i="35"/>
  <c r="I6" i="35"/>
  <c r="J6" i="35"/>
  <c r="K6" i="35"/>
  <c r="L6" i="35"/>
  <c r="M6" i="35"/>
  <c r="N6" i="35"/>
  <c r="P6" i="35"/>
  <c r="Q6" i="35"/>
  <c r="R6" i="35"/>
  <c r="S6" i="35"/>
  <c r="T6" i="35"/>
  <c r="C6" i="35"/>
  <c r="D12" i="35"/>
  <c r="E12" i="35"/>
  <c r="F12" i="35"/>
  <c r="G12" i="35"/>
  <c r="H12" i="35"/>
  <c r="I12" i="35"/>
  <c r="J12" i="35"/>
  <c r="K12" i="35"/>
  <c r="K13" i="35" s="1"/>
  <c r="K135" i="23" s="1"/>
  <c r="L12" i="35"/>
  <c r="M12" i="35"/>
  <c r="N12" i="35"/>
  <c r="O12" i="35"/>
  <c r="P12" i="35"/>
  <c r="Q12" i="35"/>
  <c r="R12" i="35"/>
  <c r="S12" i="35"/>
  <c r="T12" i="35"/>
  <c r="C12" i="35"/>
  <c r="C11" i="34"/>
  <c r="C138" i="23" s="1"/>
  <c r="C31" i="34"/>
  <c r="C137" i="23" s="1"/>
  <c r="D31" i="34"/>
  <c r="D137" i="23" s="1"/>
  <c r="E31" i="34"/>
  <c r="E137" i="23" s="1"/>
  <c r="F31" i="34"/>
  <c r="G31" i="34"/>
  <c r="G137" i="23" s="1"/>
  <c r="H31" i="34"/>
  <c r="H137" i="23" s="1"/>
  <c r="I31" i="34"/>
  <c r="I137" i="23" s="1"/>
  <c r="J31" i="34"/>
  <c r="J137" i="23" s="1"/>
  <c r="K31" i="34"/>
  <c r="K137" i="23" s="1"/>
  <c r="M31" i="34"/>
  <c r="N137" i="23" s="1"/>
  <c r="N31" i="34"/>
  <c r="O137" i="23" s="1"/>
  <c r="O31" i="34"/>
  <c r="P137" i="23" s="1"/>
  <c r="P31" i="34"/>
  <c r="R137" i="23" s="1"/>
  <c r="Q31" i="34"/>
  <c r="S137" i="23" s="1"/>
  <c r="R31" i="34"/>
  <c r="T137" i="23" s="1"/>
  <c r="S31" i="34"/>
  <c r="U137" i="23" s="1"/>
  <c r="C18" i="34"/>
  <c r="D18" i="34"/>
  <c r="E18" i="34"/>
  <c r="F18" i="34"/>
  <c r="F32" i="34" s="1"/>
  <c r="G18" i="34"/>
  <c r="H18" i="34"/>
  <c r="I18" i="34"/>
  <c r="J18" i="34"/>
  <c r="K18" i="34"/>
  <c r="L18" i="34"/>
  <c r="M18" i="34"/>
  <c r="N18" i="34"/>
  <c r="O18" i="34"/>
  <c r="P18" i="34"/>
  <c r="P32" i="34" s="1"/>
  <c r="Q18" i="34"/>
  <c r="R18" i="34"/>
  <c r="S18" i="34"/>
  <c r="B11" i="34"/>
  <c r="B37" i="34"/>
  <c r="B35" i="34"/>
  <c r="B31" i="34"/>
  <c r="B32" i="34" s="1"/>
  <c r="B18" i="34"/>
  <c r="D11" i="34"/>
  <c r="D138" i="23" s="1"/>
  <c r="E11" i="34"/>
  <c r="E138" i="23" s="1"/>
  <c r="F11" i="34"/>
  <c r="F138" i="23" s="1"/>
  <c r="G11" i="34"/>
  <c r="G138" i="23" s="1"/>
  <c r="H11" i="34"/>
  <c r="H138" i="23" s="1"/>
  <c r="I11" i="34"/>
  <c r="I138" i="23" s="1"/>
  <c r="J11" i="34"/>
  <c r="J138" i="23" s="1"/>
  <c r="K11" i="34"/>
  <c r="L11" i="34"/>
  <c r="L138" i="23" s="1"/>
  <c r="M11" i="34"/>
  <c r="N11" i="34"/>
  <c r="O138" i="23" s="1"/>
  <c r="O11" i="34"/>
  <c r="Q138" i="23"/>
  <c r="P11" i="34"/>
  <c r="R138" i="23" s="1"/>
  <c r="Q11" i="34"/>
  <c r="S138" i="23" s="1"/>
  <c r="R11" i="34"/>
  <c r="T138" i="23" s="1"/>
  <c r="S11" i="34"/>
  <c r="U138" i="23" s="1"/>
  <c r="D39" i="25"/>
  <c r="J21" i="19"/>
  <c r="T21" i="19"/>
  <c r="T24" i="18"/>
  <c r="S6" i="3"/>
  <c r="S8" i="1"/>
  <c r="R9" i="11"/>
  <c r="R26" i="11"/>
  <c r="R25" i="11"/>
  <c r="R15" i="11"/>
  <c r="S16" i="20"/>
  <c r="U16" i="20" s="1"/>
  <c r="U2" i="20"/>
  <c r="U3" i="20"/>
  <c r="O4" i="20"/>
  <c r="U4" i="20" s="1"/>
  <c r="U5" i="20"/>
  <c r="U6" i="20"/>
  <c r="U7" i="20"/>
  <c r="U8" i="20"/>
  <c r="U9" i="20"/>
  <c r="U10" i="20"/>
  <c r="U11" i="20"/>
  <c r="U12" i="20"/>
  <c r="U14" i="20"/>
  <c r="U15" i="20"/>
  <c r="U17" i="20"/>
  <c r="U18" i="20"/>
  <c r="U19" i="20"/>
  <c r="U20" i="20"/>
  <c r="U21" i="20"/>
  <c r="U22" i="20"/>
  <c r="U23" i="20"/>
  <c r="U24" i="20"/>
  <c r="U25" i="20"/>
  <c r="U26" i="20"/>
  <c r="D32" i="20"/>
  <c r="S6" i="5"/>
  <c r="S25" i="5"/>
  <c r="S23" i="5"/>
  <c r="S21" i="5"/>
  <c r="S18" i="5"/>
  <c r="S11" i="5"/>
  <c r="S10" i="5"/>
  <c r="H32" i="34" l="1"/>
  <c r="B43" i="34"/>
  <c r="J133" i="23"/>
  <c r="H13" i="35"/>
  <c r="H20" i="35" s="1"/>
  <c r="H24" i="35" s="1"/>
  <c r="H27" i="35" s="1"/>
  <c r="H29" i="35" s="1"/>
  <c r="M13" i="35"/>
  <c r="P133" i="23"/>
  <c r="U134" i="23"/>
  <c r="T13" i="35"/>
  <c r="E133" i="23"/>
  <c r="I134" i="23"/>
  <c r="S133" i="23"/>
  <c r="T20" i="35"/>
  <c r="T24" i="35" s="1"/>
  <c r="T27" i="35" s="1"/>
  <c r="V135" i="23"/>
  <c r="AO22" i="36" s="1"/>
  <c r="AB11" i="36"/>
  <c r="AB11" i="22"/>
  <c r="AO11" i="22"/>
  <c r="I13" i="35"/>
  <c r="K20" i="35"/>
  <c r="K24" i="35" s="1"/>
  <c r="K27" i="35" s="1"/>
  <c r="R13" i="35"/>
  <c r="N13" i="35"/>
  <c r="C133" i="23"/>
  <c r="V133" i="23"/>
  <c r="J13" i="35"/>
  <c r="J134" i="23"/>
  <c r="L13" i="35"/>
  <c r="M133" i="23"/>
  <c r="AO11" i="36"/>
  <c r="P13" i="33"/>
  <c r="P20" i="33" s="1"/>
  <c r="P24" i="33" s="1"/>
  <c r="P27" i="33" s="1"/>
  <c r="P29" i="33" s="1"/>
  <c r="U6" i="33"/>
  <c r="S13" i="33"/>
  <c r="S20" i="33" s="1"/>
  <c r="S24" i="33" s="1"/>
  <c r="S27" i="33" s="1"/>
  <c r="S29" i="33" s="1"/>
  <c r="I13" i="33"/>
  <c r="I20" i="33" s="1"/>
  <c r="I24" i="33" s="1"/>
  <c r="I27" i="33" s="1"/>
  <c r="I29" i="33" s="1"/>
  <c r="T13" i="33"/>
  <c r="T20" i="33" s="1"/>
  <c r="T24" i="33" s="1"/>
  <c r="T27" i="33" s="1"/>
  <c r="T29" i="33" s="1"/>
  <c r="H133" i="23"/>
  <c r="J13" i="33"/>
  <c r="J20" i="33" s="1"/>
  <c r="J24" i="33" s="1"/>
  <c r="J27" i="33" s="1"/>
  <c r="J29" i="33" s="1"/>
  <c r="O13" i="33"/>
  <c r="O20" i="33" s="1"/>
  <c r="O24" i="33" s="1"/>
  <c r="O27" i="33" s="1"/>
  <c r="O29" i="33" s="1"/>
  <c r="N32" i="32"/>
  <c r="F32" i="32"/>
  <c r="G32" i="32"/>
  <c r="S32" i="32"/>
  <c r="I32" i="32"/>
  <c r="D32" i="32"/>
  <c r="J32" i="32"/>
  <c r="H32" i="32"/>
  <c r="C32" i="32"/>
  <c r="O32" i="32"/>
  <c r="K32" i="32"/>
  <c r="L32" i="32"/>
  <c r="M32" i="32"/>
  <c r="P32" i="32"/>
  <c r="E32" i="32"/>
  <c r="N133" i="23"/>
  <c r="F133" i="23"/>
  <c r="D133" i="23"/>
  <c r="D134" i="23"/>
  <c r="L134" i="23"/>
  <c r="N134" i="23"/>
  <c r="C134" i="23"/>
  <c r="O134" i="23"/>
  <c r="M134" i="23"/>
  <c r="E134" i="23"/>
  <c r="Q134" i="23"/>
  <c r="G134" i="23"/>
  <c r="S134" i="23"/>
  <c r="H134" i="23"/>
  <c r="C13" i="35"/>
  <c r="S13" i="35"/>
  <c r="U135" i="23" s="1"/>
  <c r="AB21" i="36" s="1"/>
  <c r="R32" i="34"/>
  <c r="K13" i="33"/>
  <c r="K20" i="33" s="1"/>
  <c r="K24" i="33" s="1"/>
  <c r="K27" i="33" s="1"/>
  <c r="K29" i="33" s="1"/>
  <c r="F13" i="33"/>
  <c r="F20" i="33" s="1"/>
  <c r="F24" i="33" s="1"/>
  <c r="F27" i="33" s="1"/>
  <c r="F29" i="33" s="1"/>
  <c r="L13" i="33"/>
  <c r="L20" i="33" s="1"/>
  <c r="L24" i="33" s="1"/>
  <c r="L27" i="33" s="1"/>
  <c r="L29" i="33" s="1"/>
  <c r="M13" i="33"/>
  <c r="M20" i="33" s="1"/>
  <c r="N13" i="33"/>
  <c r="N20" i="33" s="1"/>
  <c r="N24" i="33" s="1"/>
  <c r="N27" i="33" s="1"/>
  <c r="N29" i="33" s="1"/>
  <c r="S32" i="34"/>
  <c r="I32" i="34"/>
  <c r="N32" i="34"/>
  <c r="Q32" i="34"/>
  <c r="G32" i="34"/>
  <c r="E32" i="34"/>
  <c r="L32" i="34"/>
  <c r="Q13" i="35"/>
  <c r="G13" i="35"/>
  <c r="F13" i="35"/>
  <c r="P13" i="35"/>
  <c r="E13" i="35"/>
  <c r="D13" i="35"/>
  <c r="C32" i="34"/>
  <c r="T11" i="34"/>
  <c r="V138" i="23" s="1"/>
  <c r="O32" i="34"/>
  <c r="D32" i="34"/>
  <c r="M32" i="34"/>
  <c r="K32" i="34"/>
  <c r="J32" i="34"/>
  <c r="U21" i="19"/>
  <c r="U13" i="20"/>
  <c r="P32" i="27"/>
  <c r="U21" i="27"/>
  <c r="U3" i="27"/>
  <c r="U4" i="27"/>
  <c r="U5" i="27"/>
  <c r="U6" i="27"/>
  <c r="U7" i="27"/>
  <c r="U8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2" i="27"/>
  <c r="U23" i="27"/>
  <c r="U24" i="27"/>
  <c r="U25" i="27"/>
  <c r="U26" i="27"/>
  <c r="U27" i="27"/>
  <c r="U28" i="27"/>
  <c r="U38" i="27" s="1"/>
  <c r="U29" i="27"/>
  <c r="E32" i="27"/>
  <c r="E33" i="27"/>
  <c r="C35" i="27"/>
  <c r="D36" i="27"/>
  <c r="C38" i="27"/>
  <c r="C36" i="27"/>
  <c r="J31" i="35"/>
  <c r="C32" i="27"/>
  <c r="C33" i="27"/>
  <c r="T12" i="26"/>
  <c r="D32" i="29"/>
  <c r="U6" i="29"/>
  <c r="U12" i="29"/>
  <c r="D37" i="21"/>
  <c r="R9" i="13"/>
  <c r="B29" i="11"/>
  <c r="M20" i="35" l="1"/>
  <c r="M24" i="35" s="1"/>
  <c r="M27" i="35" s="1"/>
  <c r="M135" i="23"/>
  <c r="AB13" i="22" s="1"/>
  <c r="H136" i="23"/>
  <c r="AO22" i="22"/>
  <c r="H135" i="23"/>
  <c r="AO21" i="22"/>
  <c r="AB22" i="36"/>
  <c r="AB22" i="22"/>
  <c r="AB21" i="22"/>
  <c r="N20" i="35"/>
  <c r="N24" i="35" s="1"/>
  <c r="N27" i="35" s="1"/>
  <c r="O135" i="23"/>
  <c r="P20" i="35"/>
  <c r="P24" i="35" s="1"/>
  <c r="P27" i="35" s="1"/>
  <c r="Q135" i="23"/>
  <c r="AO17" i="36" s="1"/>
  <c r="AB13" i="36"/>
  <c r="T135" i="23"/>
  <c r="D20" i="35"/>
  <c r="D24" i="35" s="1"/>
  <c r="D27" i="35" s="1"/>
  <c r="D135" i="23"/>
  <c r="AO4" i="22" s="1"/>
  <c r="E20" i="35"/>
  <c r="E24" i="35" s="1"/>
  <c r="E27" i="35" s="1"/>
  <c r="E135" i="23"/>
  <c r="F20" i="35"/>
  <c r="F24" i="35" s="1"/>
  <c r="F27" i="35" s="1"/>
  <c r="F135" i="23"/>
  <c r="AB6" i="36" s="1"/>
  <c r="AO5" i="36"/>
  <c r="AO21" i="36"/>
  <c r="AO13" i="36"/>
  <c r="AO13" i="22"/>
  <c r="L20" i="35"/>
  <c r="L24" i="35" s="1"/>
  <c r="L27" i="35" s="1"/>
  <c r="L135" i="23"/>
  <c r="AO12" i="36" s="1"/>
  <c r="K29" i="35"/>
  <c r="K136" i="23"/>
  <c r="AB4" i="36"/>
  <c r="AB4" i="22"/>
  <c r="R135" i="23"/>
  <c r="T29" i="35"/>
  <c r="V136" i="23"/>
  <c r="G20" i="35"/>
  <c r="G24" i="35" s="1"/>
  <c r="G27" i="35" s="1"/>
  <c r="G135" i="23"/>
  <c r="AO7" i="22" s="1"/>
  <c r="Q20" i="35"/>
  <c r="Q24" i="35" s="1"/>
  <c r="Q27" i="35" s="1"/>
  <c r="S135" i="23"/>
  <c r="AO19" i="36" s="1"/>
  <c r="J135" i="23"/>
  <c r="AO10" i="36" s="1"/>
  <c r="J20" i="35"/>
  <c r="J24" i="35" s="1"/>
  <c r="J27" i="35" s="1"/>
  <c r="I20" i="35"/>
  <c r="I24" i="35" s="1"/>
  <c r="I27" i="35" s="1"/>
  <c r="I135" i="23"/>
  <c r="C20" i="35"/>
  <c r="C24" i="35" s="1"/>
  <c r="C27" i="35" s="1"/>
  <c r="C135" i="23"/>
  <c r="AB3" i="36" s="1"/>
  <c r="AB8" i="36"/>
  <c r="AB8" i="22"/>
  <c r="AO8" i="36"/>
  <c r="AO8" i="22"/>
  <c r="U20" i="33"/>
  <c r="M24" i="33"/>
  <c r="M27" i="33" s="1"/>
  <c r="M29" i="33" s="1"/>
  <c r="U32" i="27"/>
  <c r="S20" i="35"/>
  <c r="S24" i="35" s="1"/>
  <c r="S27" i="35" s="1"/>
  <c r="Q37" i="35"/>
  <c r="E34" i="27"/>
  <c r="U13" i="29"/>
  <c r="M29" i="35" l="1"/>
  <c r="M136" i="23"/>
  <c r="AO10" i="22"/>
  <c r="AO4" i="36"/>
  <c r="AB6" i="22"/>
  <c r="C29" i="35"/>
  <c r="C136" i="23"/>
  <c r="AO6" i="36"/>
  <c r="AO6" i="22"/>
  <c r="AB5" i="36"/>
  <c r="AB5" i="22"/>
  <c r="AB15" i="22"/>
  <c r="AB15" i="36"/>
  <c r="AO12" i="22"/>
  <c r="AO15" i="22"/>
  <c r="E29" i="35"/>
  <c r="E136" i="23"/>
  <c r="N29" i="35"/>
  <c r="O136" i="23"/>
  <c r="AO15" i="36"/>
  <c r="Q29" i="35"/>
  <c r="S136" i="23"/>
  <c r="S29" i="35"/>
  <c r="U136" i="23"/>
  <c r="AB12" i="36"/>
  <c r="AB12" i="22"/>
  <c r="AO19" i="22"/>
  <c r="AB7" i="36"/>
  <c r="AB7" i="22"/>
  <c r="AO7" i="36"/>
  <c r="I29" i="35"/>
  <c r="I136" i="23"/>
  <c r="G29" i="35"/>
  <c r="G136" i="23"/>
  <c r="L29" i="35"/>
  <c r="L136" i="23"/>
  <c r="J29" i="35"/>
  <c r="J136" i="23"/>
  <c r="AB10" i="36"/>
  <c r="AB10" i="22"/>
  <c r="AO3" i="22"/>
  <c r="AB3" i="22"/>
  <c r="AB17" i="36"/>
  <c r="AB17" i="22"/>
  <c r="P29" i="35"/>
  <c r="Q136" i="23"/>
  <c r="AB9" i="36"/>
  <c r="AB9" i="22"/>
  <c r="AO9" i="36"/>
  <c r="AO9" i="22"/>
  <c r="D29" i="35"/>
  <c r="D136" i="23"/>
  <c r="AO3" i="36"/>
  <c r="R136" i="23"/>
  <c r="AO5" i="22"/>
  <c r="AO17" i="22"/>
  <c r="AB19" i="36"/>
  <c r="AB19" i="22"/>
  <c r="F29" i="35"/>
  <c r="F136" i="23"/>
  <c r="D43" i="35"/>
  <c r="E43" i="35"/>
  <c r="F43" i="35"/>
  <c r="G43" i="35"/>
  <c r="H43" i="35"/>
  <c r="I43" i="35"/>
  <c r="J43" i="35"/>
  <c r="K43" i="35"/>
  <c r="L43" i="35"/>
  <c r="M43" i="35"/>
  <c r="N43" i="35"/>
  <c r="P43" i="35"/>
  <c r="Q43" i="35"/>
  <c r="S43" i="35"/>
  <c r="T43" i="35"/>
  <c r="C43" i="35"/>
  <c r="T32" i="31"/>
  <c r="U28" i="35"/>
  <c r="W130" i="23" s="1"/>
  <c r="U26" i="35"/>
  <c r="U25" i="35"/>
  <c r="U22" i="35"/>
  <c r="U21" i="35"/>
  <c r="U15" i="35"/>
  <c r="U16" i="35"/>
  <c r="U19" i="35"/>
  <c r="U14" i="35"/>
  <c r="U12" i="35"/>
  <c r="U8" i="35"/>
  <c r="U9" i="35"/>
  <c r="U10" i="35"/>
  <c r="U11" i="35"/>
  <c r="U7" i="35"/>
  <c r="U4" i="35"/>
  <c r="U5" i="35"/>
  <c r="U2" i="35"/>
  <c r="T38" i="31"/>
  <c r="P32" i="31"/>
  <c r="P34" i="31"/>
  <c r="M35" i="31"/>
  <c r="U29" i="31"/>
  <c r="U39" i="31" s="1"/>
  <c r="U5" i="31"/>
  <c r="U6" i="31"/>
  <c r="U7" i="31"/>
  <c r="U9" i="31"/>
  <c r="U10" i="31"/>
  <c r="U11" i="31"/>
  <c r="U12" i="31"/>
  <c r="U13" i="31"/>
  <c r="W113" i="23" s="1"/>
  <c r="U14" i="31"/>
  <c r="U15" i="31"/>
  <c r="U16" i="31"/>
  <c r="U17" i="31"/>
  <c r="W108" i="23" s="1"/>
  <c r="U18" i="31"/>
  <c r="U19" i="31"/>
  <c r="U20" i="31"/>
  <c r="U33" i="31" s="1"/>
  <c r="U21" i="31"/>
  <c r="U22" i="31"/>
  <c r="U23" i="31"/>
  <c r="U24" i="31"/>
  <c r="U36" i="31" s="1"/>
  <c r="U25" i="31"/>
  <c r="U26" i="31"/>
  <c r="U27" i="31"/>
  <c r="W114" i="23" s="1"/>
  <c r="U28" i="31"/>
  <c r="U2" i="31"/>
  <c r="H35" i="31"/>
  <c r="R35" i="31"/>
  <c r="N35" i="33"/>
  <c r="O35" i="33"/>
  <c r="P35" i="33"/>
  <c r="Q35" i="33"/>
  <c r="R35" i="33"/>
  <c r="S35" i="33"/>
  <c r="T35" i="33"/>
  <c r="D41" i="33"/>
  <c r="D42" i="33" s="1"/>
  <c r="E41" i="33"/>
  <c r="E42" i="33" s="1"/>
  <c r="F41" i="33"/>
  <c r="F42" i="33" s="1"/>
  <c r="G41" i="33"/>
  <c r="G42" i="33" s="1"/>
  <c r="H41" i="33"/>
  <c r="H42" i="33" s="1"/>
  <c r="I41" i="33"/>
  <c r="I42" i="33" s="1"/>
  <c r="J41" i="33"/>
  <c r="J42" i="33" s="1"/>
  <c r="K41" i="33"/>
  <c r="K42" i="33" s="1"/>
  <c r="L41" i="33"/>
  <c r="L42" i="33" s="1"/>
  <c r="M41" i="33"/>
  <c r="N41" i="33"/>
  <c r="N42" i="33" s="1"/>
  <c r="O41" i="33"/>
  <c r="O42" i="33" s="1"/>
  <c r="P41" i="33"/>
  <c r="P42" i="33" s="1"/>
  <c r="Q41" i="33"/>
  <c r="Q42" i="33" s="1"/>
  <c r="R41" i="33"/>
  <c r="R42" i="33" s="1"/>
  <c r="S41" i="33"/>
  <c r="S42" i="33" s="1"/>
  <c r="T41" i="33"/>
  <c r="T42" i="33" s="1"/>
  <c r="C41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C39" i="33"/>
  <c r="D37" i="33"/>
  <c r="E37" i="33"/>
  <c r="F37" i="33"/>
  <c r="G37" i="33"/>
  <c r="H37" i="33"/>
  <c r="I37" i="33"/>
  <c r="J37" i="33"/>
  <c r="K37" i="33"/>
  <c r="L37" i="33"/>
  <c r="N37" i="33"/>
  <c r="O37" i="33"/>
  <c r="P37" i="33"/>
  <c r="Q37" i="33"/>
  <c r="R37" i="33"/>
  <c r="S37" i="33"/>
  <c r="T37" i="33"/>
  <c r="C37" i="33"/>
  <c r="C38" i="33" s="1"/>
  <c r="C35" i="31"/>
  <c r="C32" i="31"/>
  <c r="T37" i="19"/>
  <c r="T38" i="19" s="1"/>
  <c r="U22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C37" i="19"/>
  <c r="C38" i="19" s="1"/>
  <c r="D37" i="19"/>
  <c r="D38" i="19" s="1"/>
  <c r="E37" i="19"/>
  <c r="E38" i="19" s="1"/>
  <c r="F37" i="19"/>
  <c r="F38" i="19" s="1"/>
  <c r="G37" i="19"/>
  <c r="G38" i="19" s="1"/>
  <c r="H37" i="19"/>
  <c r="H38" i="19" s="1"/>
  <c r="J37" i="19"/>
  <c r="J38" i="19" s="1"/>
  <c r="K37" i="19"/>
  <c r="K38" i="19" s="1"/>
  <c r="L37" i="19"/>
  <c r="L38" i="19" s="1"/>
  <c r="M37" i="19"/>
  <c r="M38" i="19" s="1"/>
  <c r="N37" i="19"/>
  <c r="N38" i="19" s="1"/>
  <c r="O37" i="19"/>
  <c r="O38" i="19" s="1"/>
  <c r="P37" i="19"/>
  <c r="P38" i="19" s="1"/>
  <c r="Q37" i="19"/>
  <c r="Q38" i="19" s="1"/>
  <c r="R37" i="19"/>
  <c r="R38" i="19" s="1"/>
  <c r="S37" i="19"/>
  <c r="S38" i="19" s="1"/>
  <c r="C39" i="19"/>
  <c r="C40" i="19" s="1"/>
  <c r="D39" i="19"/>
  <c r="D40" i="19" s="1"/>
  <c r="E39" i="19"/>
  <c r="E40" i="19" s="1"/>
  <c r="F39" i="19"/>
  <c r="F40" i="19" s="1"/>
  <c r="G39" i="19"/>
  <c r="G40" i="19" s="1"/>
  <c r="H39" i="19"/>
  <c r="H40" i="19" s="1"/>
  <c r="I39" i="19"/>
  <c r="K39" i="19"/>
  <c r="K40" i="19" s="1"/>
  <c r="L39" i="19"/>
  <c r="M39" i="19"/>
  <c r="M40" i="19" s="1"/>
  <c r="N39" i="19"/>
  <c r="N40" i="19" s="1"/>
  <c r="O39" i="19"/>
  <c r="O40" i="19" s="1"/>
  <c r="P39" i="19"/>
  <c r="Q39" i="19"/>
  <c r="Q40" i="19" s="1"/>
  <c r="R39" i="19"/>
  <c r="R40" i="19" s="1"/>
  <c r="S39" i="19"/>
  <c r="S40" i="19" s="1"/>
  <c r="T39" i="19"/>
  <c r="L40" i="19"/>
  <c r="P40" i="19"/>
  <c r="B39" i="19"/>
  <c r="B40" i="19" s="1"/>
  <c r="B37" i="19"/>
  <c r="B38" i="19" s="1"/>
  <c r="D33" i="31"/>
  <c r="F35" i="31"/>
  <c r="G35" i="31"/>
  <c r="K35" i="31"/>
  <c r="N35" i="31"/>
  <c r="Q35" i="31"/>
  <c r="T35" i="31"/>
  <c r="P35" i="31"/>
  <c r="I35" i="31"/>
  <c r="E35" i="31"/>
  <c r="T33" i="31"/>
  <c r="S33" i="31"/>
  <c r="Q33" i="31"/>
  <c r="P33" i="31"/>
  <c r="N33" i="31"/>
  <c r="M33" i="31"/>
  <c r="K33" i="31"/>
  <c r="J33" i="31"/>
  <c r="I33" i="31"/>
  <c r="G33" i="31"/>
  <c r="F33" i="31"/>
  <c r="E33" i="31"/>
  <c r="C33" i="31"/>
  <c r="S32" i="31"/>
  <c r="R32" i="31"/>
  <c r="Q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B31" i="19"/>
  <c r="B29" i="19"/>
  <c r="I20" i="19"/>
  <c r="I37" i="19" s="1"/>
  <c r="I38" i="19" s="1"/>
  <c r="B28" i="5"/>
  <c r="B29" i="5" s="1"/>
  <c r="C28" i="5"/>
  <c r="C29" i="5" s="1"/>
  <c r="D28" i="5"/>
  <c r="D29" i="5" s="1"/>
  <c r="E28" i="5"/>
  <c r="E29" i="5" s="1"/>
  <c r="F28" i="5"/>
  <c r="F29" i="5" s="1"/>
  <c r="G28" i="5"/>
  <c r="G29" i="5" s="1"/>
  <c r="H28" i="5"/>
  <c r="I28" i="5"/>
  <c r="I29" i="5" s="1"/>
  <c r="J28" i="5"/>
  <c r="K28" i="5"/>
  <c r="L28" i="5"/>
  <c r="M28" i="5"/>
  <c r="M29" i="5" s="1"/>
  <c r="N28" i="5"/>
  <c r="N29" i="5" s="1"/>
  <c r="O28" i="5"/>
  <c r="O29" i="5" s="1"/>
  <c r="P28" i="5"/>
  <c r="P29" i="5" s="1"/>
  <c r="Q28" i="5"/>
  <c r="Q29" i="5" s="1"/>
  <c r="R28" i="5"/>
  <c r="R29" i="5" s="1"/>
  <c r="H29" i="5"/>
  <c r="J29" i="5"/>
  <c r="K29" i="5"/>
  <c r="L29" i="5"/>
  <c r="B30" i="5"/>
  <c r="B31" i="5" s="1"/>
  <c r="C30" i="5"/>
  <c r="C31" i="5" s="1"/>
  <c r="D30" i="5"/>
  <c r="D31" i="5" s="1"/>
  <c r="E30" i="5"/>
  <c r="E31" i="5" s="1"/>
  <c r="F30" i="5"/>
  <c r="G30" i="5"/>
  <c r="H30" i="5"/>
  <c r="H31" i="5" s="1"/>
  <c r="I30" i="5"/>
  <c r="J30" i="5"/>
  <c r="J31" i="5" s="1"/>
  <c r="K30" i="5"/>
  <c r="L30" i="5"/>
  <c r="L31" i="5" s="1"/>
  <c r="M30" i="5"/>
  <c r="M31" i="5" s="1"/>
  <c r="N30" i="5"/>
  <c r="N31" i="5" s="1"/>
  <c r="O30" i="5"/>
  <c r="O31" i="5" s="1"/>
  <c r="P30" i="5"/>
  <c r="P31" i="5" s="1"/>
  <c r="Q30" i="5"/>
  <c r="Q31" i="5" s="1"/>
  <c r="R30" i="5"/>
  <c r="R31" i="5" s="1"/>
  <c r="F31" i="5"/>
  <c r="G31" i="5"/>
  <c r="I31" i="5"/>
  <c r="K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B36" i="5"/>
  <c r="B37" i="5" s="1"/>
  <c r="C36" i="5"/>
  <c r="C37" i="5" s="1"/>
  <c r="D36" i="5"/>
  <c r="D37" i="5" s="1"/>
  <c r="E36" i="5"/>
  <c r="E37" i="5" s="1"/>
  <c r="F36" i="5"/>
  <c r="F37" i="5" s="1"/>
  <c r="G36" i="5"/>
  <c r="G37" i="5" s="1"/>
  <c r="H36" i="5"/>
  <c r="H37" i="5" s="1"/>
  <c r="I36" i="5"/>
  <c r="I37" i="5" s="1"/>
  <c r="J36" i="5"/>
  <c r="J37" i="5" s="1"/>
  <c r="K36" i="5"/>
  <c r="L36" i="5"/>
  <c r="L37" i="5" s="1"/>
  <c r="M36" i="5"/>
  <c r="M37" i="5" s="1"/>
  <c r="N36" i="5"/>
  <c r="N37" i="5" s="1"/>
  <c r="O36" i="5"/>
  <c r="O37" i="5" s="1"/>
  <c r="P36" i="5"/>
  <c r="P37" i="5" s="1"/>
  <c r="Q36" i="5"/>
  <c r="Q37" i="5" s="1"/>
  <c r="R36" i="5"/>
  <c r="R37" i="5" s="1"/>
  <c r="K37" i="5"/>
  <c r="B38" i="5"/>
  <c r="B39" i="5" s="1"/>
  <c r="C38" i="5"/>
  <c r="C39" i="5" s="1"/>
  <c r="D38" i="5"/>
  <c r="D39" i="5" s="1"/>
  <c r="E38" i="5"/>
  <c r="E39" i="5" s="1"/>
  <c r="F38" i="5"/>
  <c r="F39" i="5" s="1"/>
  <c r="G38" i="5"/>
  <c r="G39" i="5" s="1"/>
  <c r="H38" i="5"/>
  <c r="H39" i="5" s="1"/>
  <c r="I38" i="5"/>
  <c r="I39" i="5" s="1"/>
  <c r="J38" i="5"/>
  <c r="J39" i="5" s="1"/>
  <c r="K38" i="5"/>
  <c r="K39" i="5" s="1"/>
  <c r="L38" i="5"/>
  <c r="L39" i="5" s="1"/>
  <c r="M38" i="5"/>
  <c r="M39" i="5" s="1"/>
  <c r="N38" i="5"/>
  <c r="N39" i="5" s="1"/>
  <c r="O38" i="5"/>
  <c r="O39" i="5" s="1"/>
  <c r="P38" i="5"/>
  <c r="P39" i="5" s="1"/>
  <c r="Q38" i="5"/>
  <c r="R38" i="5"/>
  <c r="R39" i="5" s="1"/>
  <c r="Q39" i="5"/>
  <c r="C35" i="25"/>
  <c r="S20" i="3"/>
  <c r="S22" i="3"/>
  <c r="S24" i="3"/>
  <c r="S18" i="3"/>
  <c r="S16" i="3"/>
  <c r="S17" i="3"/>
  <c r="S15" i="3"/>
  <c r="B34" i="3"/>
  <c r="B35" i="3" s="1"/>
  <c r="B32" i="3"/>
  <c r="B33" i="3" s="1"/>
  <c r="R28" i="3"/>
  <c r="R29" i="3" s="1"/>
  <c r="R30" i="3"/>
  <c r="R31" i="3"/>
  <c r="R32" i="3"/>
  <c r="R33" i="3" s="1"/>
  <c r="R34" i="3"/>
  <c r="R35" i="3" s="1"/>
  <c r="R36" i="3"/>
  <c r="R37" i="3" s="1"/>
  <c r="R38" i="3"/>
  <c r="R39" i="3" s="1"/>
  <c r="B28" i="3"/>
  <c r="B29" i="3" s="1"/>
  <c r="C28" i="3"/>
  <c r="C29" i="3" s="1"/>
  <c r="D28" i="3"/>
  <c r="D29" i="3" s="1"/>
  <c r="E28" i="3"/>
  <c r="E29" i="3" s="1"/>
  <c r="F28" i="3"/>
  <c r="F29" i="3" s="1"/>
  <c r="G28" i="3"/>
  <c r="G29" i="3" s="1"/>
  <c r="H28" i="3"/>
  <c r="H29" i="3" s="1"/>
  <c r="I28" i="3"/>
  <c r="I29" i="3" s="1"/>
  <c r="J28" i="3"/>
  <c r="J29" i="3" s="1"/>
  <c r="K28" i="3"/>
  <c r="K29" i="3" s="1"/>
  <c r="L28" i="3"/>
  <c r="L29" i="3" s="1"/>
  <c r="M28" i="3"/>
  <c r="M29" i="3" s="1"/>
  <c r="N28" i="3"/>
  <c r="N29" i="3" s="1"/>
  <c r="O28" i="3"/>
  <c r="P28" i="3"/>
  <c r="Q28" i="3"/>
  <c r="Q29" i="3" s="1"/>
  <c r="O29" i="3"/>
  <c r="P29" i="3"/>
  <c r="B30" i="3"/>
  <c r="B31" i="3" s="1"/>
  <c r="C30" i="3"/>
  <c r="C31" i="3" s="1"/>
  <c r="D30" i="3"/>
  <c r="D31" i="3" s="1"/>
  <c r="E30" i="3"/>
  <c r="F30" i="3"/>
  <c r="F31" i="3" s="1"/>
  <c r="G30" i="3"/>
  <c r="G31" i="3" s="1"/>
  <c r="H30" i="3"/>
  <c r="I30" i="3"/>
  <c r="I31" i="3" s="1"/>
  <c r="J30" i="3"/>
  <c r="J31" i="3" s="1"/>
  <c r="K30" i="3"/>
  <c r="K31" i="3" s="1"/>
  <c r="L30" i="3"/>
  <c r="L31" i="3" s="1"/>
  <c r="M30" i="3"/>
  <c r="M31" i="3" s="1"/>
  <c r="N30" i="3"/>
  <c r="N31" i="3" s="1"/>
  <c r="O30" i="3"/>
  <c r="O31" i="3" s="1"/>
  <c r="P30" i="3"/>
  <c r="P31" i="3" s="1"/>
  <c r="Q30" i="3"/>
  <c r="Q31" i="3" s="1"/>
  <c r="E31" i="3"/>
  <c r="H31" i="3"/>
  <c r="C32" i="3"/>
  <c r="C33" i="3" s="1"/>
  <c r="D32" i="3"/>
  <c r="D33" i="3" s="1"/>
  <c r="E32" i="3"/>
  <c r="E33" i="3" s="1"/>
  <c r="F32" i="3"/>
  <c r="F33" i="3" s="1"/>
  <c r="G32" i="3"/>
  <c r="G33" i="3" s="1"/>
  <c r="H32" i="3"/>
  <c r="H33" i="3" s="1"/>
  <c r="I32" i="3"/>
  <c r="I33" i="3" s="1"/>
  <c r="J32" i="3"/>
  <c r="J33" i="3" s="1"/>
  <c r="K32" i="3"/>
  <c r="K33" i="3" s="1"/>
  <c r="L32" i="3"/>
  <c r="L33" i="3" s="1"/>
  <c r="M32" i="3"/>
  <c r="M33" i="3" s="1"/>
  <c r="N32" i="3"/>
  <c r="N33" i="3" s="1"/>
  <c r="O32" i="3"/>
  <c r="O33" i="3" s="1"/>
  <c r="P32" i="3"/>
  <c r="P33" i="3" s="1"/>
  <c r="Q32" i="3"/>
  <c r="Q33" i="3" s="1"/>
  <c r="C34" i="3"/>
  <c r="C35" i="3" s="1"/>
  <c r="D34" i="3"/>
  <c r="D35" i="3" s="1"/>
  <c r="E34" i="3"/>
  <c r="E35" i="3" s="1"/>
  <c r="F34" i="3"/>
  <c r="G34" i="3"/>
  <c r="G35" i="3" s="1"/>
  <c r="H34" i="3"/>
  <c r="H35" i="3" s="1"/>
  <c r="I34" i="3"/>
  <c r="I35" i="3" s="1"/>
  <c r="J34" i="3"/>
  <c r="J35" i="3" s="1"/>
  <c r="K34" i="3"/>
  <c r="K35" i="3" s="1"/>
  <c r="L34" i="3"/>
  <c r="L35" i="3" s="1"/>
  <c r="M34" i="3"/>
  <c r="N34" i="3"/>
  <c r="N35" i="3" s="1"/>
  <c r="O34" i="3"/>
  <c r="O35" i="3" s="1"/>
  <c r="P34" i="3"/>
  <c r="Q34" i="3"/>
  <c r="Q35" i="3" s="1"/>
  <c r="F35" i="3"/>
  <c r="M35" i="3"/>
  <c r="P35" i="3"/>
  <c r="B36" i="3"/>
  <c r="B37" i="3" s="1"/>
  <c r="C36" i="3"/>
  <c r="C37" i="3" s="1"/>
  <c r="D36" i="3"/>
  <c r="D37" i="3" s="1"/>
  <c r="E36" i="3"/>
  <c r="E37" i="3" s="1"/>
  <c r="F36" i="3"/>
  <c r="G36" i="3"/>
  <c r="G37" i="3" s="1"/>
  <c r="H36" i="3"/>
  <c r="H37" i="3" s="1"/>
  <c r="I36" i="3"/>
  <c r="I37" i="3" s="1"/>
  <c r="J36" i="3"/>
  <c r="J37" i="3" s="1"/>
  <c r="K36" i="3"/>
  <c r="K37" i="3" s="1"/>
  <c r="L36" i="3"/>
  <c r="L37" i="3" s="1"/>
  <c r="M36" i="3"/>
  <c r="M37" i="3" s="1"/>
  <c r="N36" i="3"/>
  <c r="N37" i="3" s="1"/>
  <c r="O36" i="3"/>
  <c r="O37" i="3" s="1"/>
  <c r="P36" i="3"/>
  <c r="P37" i="3" s="1"/>
  <c r="Q36" i="3"/>
  <c r="Q37" i="3" s="1"/>
  <c r="F37" i="3"/>
  <c r="B38" i="3"/>
  <c r="B39" i="3" s="1"/>
  <c r="C38" i="3"/>
  <c r="C39" i="3" s="1"/>
  <c r="D38" i="3"/>
  <c r="D39" i="3" s="1"/>
  <c r="E38" i="3"/>
  <c r="E39" i="3" s="1"/>
  <c r="F38" i="3"/>
  <c r="F39" i="3" s="1"/>
  <c r="G38" i="3"/>
  <c r="G39" i="3" s="1"/>
  <c r="H38" i="3"/>
  <c r="H39" i="3" s="1"/>
  <c r="I38" i="3"/>
  <c r="I39" i="3" s="1"/>
  <c r="J38" i="3"/>
  <c r="K38" i="3"/>
  <c r="K39" i="3" s="1"/>
  <c r="L38" i="3"/>
  <c r="M38" i="3"/>
  <c r="M39" i="3" s="1"/>
  <c r="N38" i="3"/>
  <c r="N39" i="3" s="1"/>
  <c r="O38" i="3"/>
  <c r="O39" i="3" s="1"/>
  <c r="P38" i="3"/>
  <c r="P39" i="3" s="1"/>
  <c r="Q38" i="3"/>
  <c r="Q39" i="3" s="1"/>
  <c r="J39" i="3"/>
  <c r="L39" i="3"/>
  <c r="U29" i="20"/>
  <c r="B36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23" i="25"/>
  <c r="U19" i="25"/>
  <c r="U18" i="25"/>
  <c r="U17" i="25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C34" i="12"/>
  <c r="C35" i="12" s="1"/>
  <c r="D34" i="12"/>
  <c r="D35" i="12" s="1"/>
  <c r="E34" i="12"/>
  <c r="F34" i="12"/>
  <c r="F35" i="12" s="1"/>
  <c r="G34" i="12"/>
  <c r="H34" i="12"/>
  <c r="H35" i="12" s="1"/>
  <c r="I34" i="12"/>
  <c r="I35" i="12" s="1"/>
  <c r="J34" i="12"/>
  <c r="J35" i="12" s="1"/>
  <c r="K34" i="12"/>
  <c r="K35" i="12" s="1"/>
  <c r="L34" i="12"/>
  <c r="L35" i="12" s="1"/>
  <c r="M34" i="12"/>
  <c r="M35" i="12" s="1"/>
  <c r="N34" i="12"/>
  <c r="N35" i="12" s="1"/>
  <c r="O34" i="12"/>
  <c r="O35" i="12" s="1"/>
  <c r="P34" i="12"/>
  <c r="P35" i="12" s="1"/>
  <c r="Q34" i="12"/>
  <c r="Q35" i="12" s="1"/>
  <c r="E35" i="12"/>
  <c r="G35" i="12"/>
  <c r="C36" i="12"/>
  <c r="C37" i="12" s="1"/>
  <c r="D36" i="12"/>
  <c r="D37" i="12" s="1"/>
  <c r="E36" i="12"/>
  <c r="E37" i="12" s="1"/>
  <c r="F36" i="12"/>
  <c r="F37" i="12" s="1"/>
  <c r="G36" i="12"/>
  <c r="G37" i="12" s="1"/>
  <c r="H36" i="12"/>
  <c r="H37" i="12" s="1"/>
  <c r="I36" i="12"/>
  <c r="I37" i="12" s="1"/>
  <c r="J36" i="12"/>
  <c r="J37" i="12" s="1"/>
  <c r="K36" i="12"/>
  <c r="K37" i="12" s="1"/>
  <c r="L36" i="12"/>
  <c r="L37" i="12" s="1"/>
  <c r="M36" i="12"/>
  <c r="M37" i="12" s="1"/>
  <c r="N36" i="12"/>
  <c r="O36" i="12"/>
  <c r="P36" i="12"/>
  <c r="P37" i="12" s="1"/>
  <c r="Q36" i="12"/>
  <c r="N37" i="12"/>
  <c r="O37" i="12"/>
  <c r="Q37" i="12"/>
  <c r="B36" i="12"/>
  <c r="B37" i="12" s="1"/>
  <c r="R20" i="12"/>
  <c r="R15" i="12"/>
  <c r="R16" i="12"/>
  <c r="R17" i="12"/>
  <c r="B34" i="12"/>
  <c r="B35" i="12" s="1"/>
  <c r="B30" i="12"/>
  <c r="B28" i="12"/>
  <c r="B27" i="17"/>
  <c r="B28" i="17" s="1"/>
  <c r="C27" i="17"/>
  <c r="C28" i="17" s="1"/>
  <c r="D27" i="17"/>
  <c r="D28" i="17" s="1"/>
  <c r="E27" i="17"/>
  <c r="E28" i="17" s="1"/>
  <c r="F27" i="17"/>
  <c r="F28" i="17" s="1"/>
  <c r="G27" i="17"/>
  <c r="G28" i="17" s="1"/>
  <c r="H27" i="17"/>
  <c r="H28" i="17" s="1"/>
  <c r="I27" i="17"/>
  <c r="I28" i="17" s="1"/>
  <c r="J27" i="17"/>
  <c r="J28" i="17" s="1"/>
  <c r="K27" i="17"/>
  <c r="L27" i="17"/>
  <c r="L28" i="17" s="1"/>
  <c r="M27" i="17"/>
  <c r="M28" i="17" s="1"/>
  <c r="N27" i="17"/>
  <c r="N28" i="17" s="1"/>
  <c r="O27" i="17"/>
  <c r="O28" i="17" s="1"/>
  <c r="P27" i="17"/>
  <c r="P28" i="17" s="1"/>
  <c r="Q27" i="17"/>
  <c r="K28" i="17"/>
  <c r="Q28" i="17"/>
  <c r="C29" i="17"/>
  <c r="C30" i="17" s="1"/>
  <c r="D29" i="17"/>
  <c r="D30" i="17" s="1"/>
  <c r="E29" i="17"/>
  <c r="E30" i="17" s="1"/>
  <c r="F29" i="17"/>
  <c r="F30" i="17" s="1"/>
  <c r="G29" i="17"/>
  <c r="H29" i="17"/>
  <c r="H30" i="17" s="1"/>
  <c r="I29" i="17"/>
  <c r="I30" i="17" s="1"/>
  <c r="J29" i="17"/>
  <c r="J30" i="17" s="1"/>
  <c r="K29" i="17"/>
  <c r="K30" i="17" s="1"/>
  <c r="L29" i="17"/>
  <c r="L30" i="17" s="1"/>
  <c r="M29" i="17"/>
  <c r="M30" i="17" s="1"/>
  <c r="N29" i="17"/>
  <c r="N30" i="17" s="1"/>
  <c r="O29" i="17"/>
  <c r="O30" i="17" s="1"/>
  <c r="P29" i="17"/>
  <c r="P30" i="17" s="1"/>
  <c r="Q29" i="17"/>
  <c r="G30" i="17"/>
  <c r="Q30" i="17"/>
  <c r="C31" i="17"/>
  <c r="C32" i="17" s="1"/>
  <c r="D31" i="17"/>
  <c r="D32" i="17" s="1"/>
  <c r="E31" i="17"/>
  <c r="E32" i="17" s="1"/>
  <c r="F31" i="17"/>
  <c r="F32" i="17" s="1"/>
  <c r="G31" i="17"/>
  <c r="G32" i="17" s="1"/>
  <c r="H31" i="17"/>
  <c r="H32" i="17" s="1"/>
  <c r="I31" i="17"/>
  <c r="I32" i="17" s="1"/>
  <c r="J31" i="17"/>
  <c r="J32" i="17" s="1"/>
  <c r="K31" i="17"/>
  <c r="L31" i="17"/>
  <c r="L32" i="17" s="1"/>
  <c r="M31" i="17"/>
  <c r="M32" i="17" s="1"/>
  <c r="N31" i="17"/>
  <c r="N32" i="17" s="1"/>
  <c r="O31" i="17"/>
  <c r="O32" i="17" s="1"/>
  <c r="P31" i="17"/>
  <c r="P32" i="17" s="1"/>
  <c r="Q31" i="17"/>
  <c r="Q32" i="17" s="1"/>
  <c r="K32" i="17"/>
  <c r="C33" i="17"/>
  <c r="C34" i="17" s="1"/>
  <c r="D33" i="17"/>
  <c r="D34" i="17" s="1"/>
  <c r="E33" i="17"/>
  <c r="E34" i="17" s="1"/>
  <c r="F33" i="17"/>
  <c r="F34" i="17" s="1"/>
  <c r="G33" i="17"/>
  <c r="G34" i="17" s="1"/>
  <c r="H33" i="17"/>
  <c r="H34" i="17" s="1"/>
  <c r="I33" i="17"/>
  <c r="I34" i="17" s="1"/>
  <c r="J33" i="17"/>
  <c r="J34" i="17" s="1"/>
  <c r="K33" i="17"/>
  <c r="K34" i="17" s="1"/>
  <c r="L33" i="17"/>
  <c r="M33" i="17"/>
  <c r="M34" i="17" s="1"/>
  <c r="N33" i="17"/>
  <c r="N34" i="17" s="1"/>
  <c r="O33" i="17"/>
  <c r="O34" i="17" s="1"/>
  <c r="P33" i="17"/>
  <c r="P34" i="17" s="1"/>
  <c r="Q33" i="17"/>
  <c r="Q34" i="17" s="1"/>
  <c r="L34" i="17"/>
  <c r="C35" i="17"/>
  <c r="D35" i="17"/>
  <c r="D36" i="17" s="1"/>
  <c r="E35" i="17"/>
  <c r="E36" i="17" s="1"/>
  <c r="F35" i="17"/>
  <c r="F36" i="17" s="1"/>
  <c r="G35" i="17"/>
  <c r="H35" i="17"/>
  <c r="H36" i="17" s="1"/>
  <c r="I35" i="17"/>
  <c r="I36" i="17" s="1"/>
  <c r="J35" i="17"/>
  <c r="J36" i="17" s="1"/>
  <c r="K35" i="17"/>
  <c r="L35" i="17"/>
  <c r="L36" i="17" s="1"/>
  <c r="M35" i="17"/>
  <c r="M36" i="17" s="1"/>
  <c r="N35" i="17"/>
  <c r="O35" i="17"/>
  <c r="O36" i="17" s="1"/>
  <c r="P35" i="17"/>
  <c r="P36" i="17" s="1"/>
  <c r="Q35" i="17"/>
  <c r="Q36" i="17" s="1"/>
  <c r="C36" i="17"/>
  <c r="G36" i="17"/>
  <c r="K36" i="17"/>
  <c r="N36" i="17"/>
  <c r="C37" i="17"/>
  <c r="C38" i="17" s="1"/>
  <c r="D37" i="17"/>
  <c r="D38" i="17" s="1"/>
  <c r="E37" i="17"/>
  <c r="E38" i="17" s="1"/>
  <c r="F37" i="17"/>
  <c r="F38" i="17" s="1"/>
  <c r="G37" i="17"/>
  <c r="H37" i="17"/>
  <c r="H38" i="17" s="1"/>
  <c r="I37" i="17"/>
  <c r="I38" i="17" s="1"/>
  <c r="J37" i="17"/>
  <c r="J38" i="17" s="1"/>
  <c r="K37" i="17"/>
  <c r="K38" i="17" s="1"/>
  <c r="L37" i="17"/>
  <c r="M37" i="17"/>
  <c r="M38" i="17" s="1"/>
  <c r="N37" i="17"/>
  <c r="N38" i="17" s="1"/>
  <c r="O37" i="17"/>
  <c r="O38" i="17" s="1"/>
  <c r="P37" i="17"/>
  <c r="P38" i="17" s="1"/>
  <c r="Q37" i="17"/>
  <c r="Q38" i="17" s="1"/>
  <c r="G38" i="17"/>
  <c r="L38" i="17"/>
  <c r="B33" i="17"/>
  <c r="B34" i="17" s="1"/>
  <c r="R16" i="17"/>
  <c r="R15" i="17"/>
  <c r="R17" i="17"/>
  <c r="C41" i="35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C35" i="20"/>
  <c r="C39" i="35"/>
  <c r="C37" i="35"/>
  <c r="C38" i="35" s="1"/>
  <c r="D35" i="20"/>
  <c r="B37" i="17"/>
  <c r="C35" i="33"/>
  <c r="C31" i="33"/>
  <c r="B38" i="17"/>
  <c r="B35" i="17"/>
  <c r="B36" i="17" s="1"/>
  <c r="B31" i="17"/>
  <c r="B32" i="17" s="1"/>
  <c r="B29" i="17"/>
  <c r="B30" i="17" s="1"/>
  <c r="U35" i="31" l="1"/>
  <c r="U37" i="31" s="1"/>
  <c r="U38" i="31"/>
  <c r="U32" i="31"/>
  <c r="U33" i="35"/>
  <c r="U34" i="35" s="1"/>
  <c r="U40" i="31"/>
  <c r="U34" i="31"/>
  <c r="M34" i="31"/>
  <c r="I34" i="31"/>
  <c r="E34" i="31"/>
  <c r="S34" i="31"/>
  <c r="F34" i="31"/>
  <c r="C34" i="31"/>
  <c r="J34" i="31"/>
  <c r="T34" i="31"/>
  <c r="L35" i="31"/>
  <c r="S35" i="31"/>
  <c r="D35" i="31"/>
  <c r="H33" i="31"/>
  <c r="H34" i="31" s="1"/>
  <c r="L33" i="31"/>
  <c r="L34" i="31" s="1"/>
  <c r="O33" i="31"/>
  <c r="O34" i="31" s="1"/>
  <c r="R33" i="31"/>
  <c r="R34" i="31" s="1"/>
  <c r="D34" i="31"/>
  <c r="J35" i="31"/>
  <c r="O35" i="31"/>
  <c r="G34" i="31"/>
  <c r="K34" i="31"/>
  <c r="N34" i="31"/>
  <c r="Q34" i="31"/>
  <c r="U35" i="20"/>
  <c r="Q39" i="35" l="1"/>
  <c r="Q40" i="35" s="1"/>
  <c r="Q38" i="35"/>
  <c r="L44" i="35"/>
  <c r="R33" i="35"/>
  <c r="R34" i="35" s="1"/>
  <c r="R31" i="35"/>
  <c r="R32" i="35" s="1"/>
  <c r="I44" i="35"/>
  <c r="R23" i="35"/>
  <c r="U23" i="35" s="1"/>
  <c r="R18" i="35"/>
  <c r="R17" i="35"/>
  <c r="G31" i="35"/>
  <c r="G32" i="35" s="1"/>
  <c r="F39" i="35"/>
  <c r="F40" i="35" s="1"/>
  <c r="E35" i="35"/>
  <c r="E36" i="35" s="1"/>
  <c r="E31" i="35"/>
  <c r="E32" i="35" s="1"/>
  <c r="D31" i="35"/>
  <c r="D32" i="35" s="1"/>
  <c r="F31" i="35"/>
  <c r="F32" i="35" s="1"/>
  <c r="H31" i="35"/>
  <c r="H32" i="35" s="1"/>
  <c r="I31" i="35"/>
  <c r="I32" i="35" s="1"/>
  <c r="J32" i="35"/>
  <c r="K31" i="35"/>
  <c r="K32" i="35" s="1"/>
  <c r="L31" i="35"/>
  <c r="L32" i="35" s="1"/>
  <c r="M31" i="35"/>
  <c r="M32" i="35" s="1"/>
  <c r="N31" i="35"/>
  <c r="N32" i="35" s="1"/>
  <c r="P31" i="35"/>
  <c r="P32" i="35" s="1"/>
  <c r="Q31" i="35"/>
  <c r="Q32" i="35" s="1"/>
  <c r="S31" i="35"/>
  <c r="S32" i="35" s="1"/>
  <c r="T31" i="35"/>
  <c r="T32" i="35" s="1"/>
  <c r="D33" i="35"/>
  <c r="D34" i="35" s="1"/>
  <c r="E33" i="35"/>
  <c r="E34" i="35" s="1"/>
  <c r="F33" i="35"/>
  <c r="F34" i="35" s="1"/>
  <c r="G33" i="35"/>
  <c r="G34" i="35" s="1"/>
  <c r="H33" i="35"/>
  <c r="I33" i="35"/>
  <c r="I34" i="35" s="1"/>
  <c r="J33" i="35"/>
  <c r="J34" i="35" s="1"/>
  <c r="K33" i="35"/>
  <c r="K34" i="35" s="1"/>
  <c r="L33" i="35"/>
  <c r="L34" i="35" s="1"/>
  <c r="M33" i="35"/>
  <c r="M34" i="35" s="1"/>
  <c r="N33" i="35"/>
  <c r="N34" i="35" s="1"/>
  <c r="O33" i="35"/>
  <c r="O34" i="35" s="1"/>
  <c r="P33" i="35"/>
  <c r="P34" i="35" s="1"/>
  <c r="Q33" i="35"/>
  <c r="Q34" i="35" s="1"/>
  <c r="S33" i="35"/>
  <c r="S34" i="35" s="1"/>
  <c r="T33" i="35"/>
  <c r="T34" i="35" s="1"/>
  <c r="H34" i="35"/>
  <c r="D35" i="35"/>
  <c r="D36" i="35" s="1"/>
  <c r="F35" i="35"/>
  <c r="F36" i="35" s="1"/>
  <c r="G35" i="35"/>
  <c r="G36" i="35" s="1"/>
  <c r="H35" i="35"/>
  <c r="H36" i="35" s="1"/>
  <c r="I35" i="35"/>
  <c r="I36" i="35" s="1"/>
  <c r="J35" i="35"/>
  <c r="J36" i="35" s="1"/>
  <c r="K35" i="35"/>
  <c r="K36" i="35" s="1"/>
  <c r="L35" i="35"/>
  <c r="L36" i="35" s="1"/>
  <c r="M35" i="35"/>
  <c r="M36" i="35" s="1"/>
  <c r="N35" i="35"/>
  <c r="N36" i="35" s="1"/>
  <c r="P35" i="35"/>
  <c r="P36" i="35" s="1"/>
  <c r="Q35" i="35"/>
  <c r="Q36" i="35" s="1"/>
  <c r="R35" i="35"/>
  <c r="R36" i="35" s="1"/>
  <c r="S35" i="35"/>
  <c r="S36" i="35" s="1"/>
  <c r="T35" i="35"/>
  <c r="T36" i="35" s="1"/>
  <c r="D37" i="35"/>
  <c r="D38" i="35" s="1"/>
  <c r="E37" i="35"/>
  <c r="E38" i="35" s="1"/>
  <c r="F37" i="35"/>
  <c r="F38" i="35" s="1"/>
  <c r="G37" i="35"/>
  <c r="G38" i="35" s="1"/>
  <c r="H37" i="35"/>
  <c r="H38" i="35" s="1"/>
  <c r="I37" i="35"/>
  <c r="I38" i="35" s="1"/>
  <c r="J37" i="35"/>
  <c r="J38" i="35" s="1"/>
  <c r="K37" i="35"/>
  <c r="K38" i="35" s="1"/>
  <c r="L37" i="35"/>
  <c r="L38" i="35" s="1"/>
  <c r="M37" i="35"/>
  <c r="M38" i="35" s="1"/>
  <c r="N37" i="35"/>
  <c r="N38" i="35" s="1"/>
  <c r="P37" i="35"/>
  <c r="P38" i="35" s="1"/>
  <c r="S37" i="35"/>
  <c r="S38" i="35" s="1"/>
  <c r="T37" i="35"/>
  <c r="T38" i="35" s="1"/>
  <c r="D39" i="35"/>
  <c r="D40" i="35" s="1"/>
  <c r="E39" i="35"/>
  <c r="E40" i="35" s="1"/>
  <c r="G39" i="35"/>
  <c r="G40" i="35" s="1"/>
  <c r="H39" i="35"/>
  <c r="H40" i="35" s="1"/>
  <c r="I39" i="35"/>
  <c r="I40" i="35" s="1"/>
  <c r="J39" i="35"/>
  <c r="J40" i="35" s="1"/>
  <c r="K39" i="35"/>
  <c r="K40" i="35" s="1"/>
  <c r="L39" i="35"/>
  <c r="L40" i="35" s="1"/>
  <c r="M39" i="35"/>
  <c r="M40" i="35" s="1"/>
  <c r="N39" i="35"/>
  <c r="N40" i="35" s="1"/>
  <c r="P39" i="35"/>
  <c r="P40" i="35" s="1"/>
  <c r="S39" i="35"/>
  <c r="S40" i="35" s="1"/>
  <c r="T39" i="35"/>
  <c r="T40" i="35" s="1"/>
  <c r="D41" i="35"/>
  <c r="D42" i="35" s="1"/>
  <c r="E41" i="35"/>
  <c r="E42" i="35" s="1"/>
  <c r="F41" i="35"/>
  <c r="F42" i="35" s="1"/>
  <c r="G41" i="35"/>
  <c r="G42" i="35" s="1"/>
  <c r="H41" i="35"/>
  <c r="H42" i="35" s="1"/>
  <c r="I41" i="35"/>
  <c r="I42" i="35" s="1"/>
  <c r="J41" i="35"/>
  <c r="J42" i="35" s="1"/>
  <c r="K41" i="35"/>
  <c r="K42" i="35" s="1"/>
  <c r="L41" i="35"/>
  <c r="L42" i="35" s="1"/>
  <c r="M41" i="35"/>
  <c r="M42" i="35" s="1"/>
  <c r="N41" i="35"/>
  <c r="N42" i="35" s="1"/>
  <c r="P41" i="35"/>
  <c r="P42" i="35" s="1"/>
  <c r="Q41" i="35"/>
  <c r="Q42" i="35" s="1"/>
  <c r="S41" i="35"/>
  <c r="S42" i="35" s="1"/>
  <c r="T41" i="35"/>
  <c r="T42" i="35" s="1"/>
  <c r="F44" i="35"/>
  <c r="G44" i="35"/>
  <c r="H44" i="35"/>
  <c r="J44" i="35"/>
  <c r="K44" i="35"/>
  <c r="N44" i="35"/>
  <c r="Q44" i="35"/>
  <c r="T44" i="35"/>
  <c r="D44" i="35"/>
  <c r="E44" i="35"/>
  <c r="M44" i="35"/>
  <c r="P44" i="35"/>
  <c r="S44" i="35"/>
  <c r="O3" i="35"/>
  <c r="C44" i="35"/>
  <c r="C42" i="35"/>
  <c r="C40" i="35"/>
  <c r="C35" i="35"/>
  <c r="C36" i="35" s="1"/>
  <c r="C33" i="35"/>
  <c r="C34" i="35" s="1"/>
  <c r="C31" i="35"/>
  <c r="C32" i="35" s="1"/>
  <c r="C32" i="33"/>
  <c r="C43" i="33"/>
  <c r="C44" i="33" s="1"/>
  <c r="B38" i="34"/>
  <c r="S43" i="34"/>
  <c r="S44" i="34" s="1"/>
  <c r="R43" i="34"/>
  <c r="R44" i="34" s="1"/>
  <c r="Q43" i="34"/>
  <c r="Q44" i="34" s="1"/>
  <c r="P43" i="34"/>
  <c r="P44" i="34" s="1"/>
  <c r="O43" i="34"/>
  <c r="O44" i="34" s="1"/>
  <c r="N43" i="34"/>
  <c r="N44" i="34" s="1"/>
  <c r="M43" i="34"/>
  <c r="M44" i="34" s="1"/>
  <c r="L43" i="34"/>
  <c r="L44" i="34" s="1"/>
  <c r="K43" i="34"/>
  <c r="K44" i="34" s="1"/>
  <c r="J43" i="34"/>
  <c r="J44" i="34" s="1"/>
  <c r="I43" i="34"/>
  <c r="I44" i="34" s="1"/>
  <c r="H43" i="34"/>
  <c r="H44" i="34" s="1"/>
  <c r="G43" i="34"/>
  <c r="G44" i="34" s="1"/>
  <c r="F43" i="34"/>
  <c r="F44" i="34" s="1"/>
  <c r="E43" i="34"/>
  <c r="E44" i="34" s="1"/>
  <c r="D43" i="34"/>
  <c r="D44" i="34" s="1"/>
  <c r="C43" i="34"/>
  <c r="C44" i="34" s="1"/>
  <c r="B44" i="34"/>
  <c r="S41" i="34"/>
  <c r="S42" i="34" s="1"/>
  <c r="R41" i="34"/>
  <c r="R42" i="34" s="1"/>
  <c r="Q41" i="34"/>
  <c r="Q42" i="34" s="1"/>
  <c r="P41" i="34"/>
  <c r="P42" i="34" s="1"/>
  <c r="O41" i="34"/>
  <c r="O42" i="34" s="1"/>
  <c r="N41" i="34"/>
  <c r="N42" i="34" s="1"/>
  <c r="M41" i="34"/>
  <c r="M42" i="34" s="1"/>
  <c r="L41" i="34"/>
  <c r="L42" i="34" s="1"/>
  <c r="K41" i="34"/>
  <c r="K42" i="34" s="1"/>
  <c r="J41" i="34"/>
  <c r="J42" i="34" s="1"/>
  <c r="I41" i="34"/>
  <c r="I42" i="34" s="1"/>
  <c r="H41" i="34"/>
  <c r="H42" i="34" s="1"/>
  <c r="G41" i="34"/>
  <c r="G42" i="34" s="1"/>
  <c r="F41" i="34"/>
  <c r="F42" i="34" s="1"/>
  <c r="E41" i="34"/>
  <c r="E42" i="34" s="1"/>
  <c r="D41" i="34"/>
  <c r="D42" i="34" s="1"/>
  <c r="C41" i="34"/>
  <c r="C42" i="34" s="1"/>
  <c r="B41" i="34"/>
  <c r="B42" i="34" s="1"/>
  <c r="S39" i="34"/>
  <c r="S40" i="34" s="1"/>
  <c r="R39" i="34"/>
  <c r="R40" i="34" s="1"/>
  <c r="Q39" i="34"/>
  <c r="Q40" i="34" s="1"/>
  <c r="P39" i="34"/>
  <c r="P40" i="34" s="1"/>
  <c r="O39" i="34"/>
  <c r="O40" i="34" s="1"/>
  <c r="N39" i="34"/>
  <c r="N40" i="34" s="1"/>
  <c r="M39" i="34"/>
  <c r="M40" i="34" s="1"/>
  <c r="L39" i="34"/>
  <c r="L40" i="34" s="1"/>
  <c r="K39" i="34"/>
  <c r="K40" i="34" s="1"/>
  <c r="J39" i="34"/>
  <c r="J40" i="34" s="1"/>
  <c r="I39" i="34"/>
  <c r="I40" i="34" s="1"/>
  <c r="H39" i="34"/>
  <c r="H40" i="34" s="1"/>
  <c r="G39" i="34"/>
  <c r="G40" i="34" s="1"/>
  <c r="F39" i="34"/>
  <c r="F40" i="34" s="1"/>
  <c r="E39" i="34"/>
  <c r="E40" i="34" s="1"/>
  <c r="D39" i="34"/>
  <c r="D40" i="34" s="1"/>
  <c r="C39" i="34"/>
  <c r="C40" i="34" s="1"/>
  <c r="B39" i="34"/>
  <c r="B40" i="34" s="1"/>
  <c r="S37" i="34"/>
  <c r="S38" i="34" s="1"/>
  <c r="R37" i="34"/>
  <c r="R38" i="34" s="1"/>
  <c r="Q37" i="34"/>
  <c r="Q38" i="34" s="1"/>
  <c r="P37" i="34"/>
  <c r="P38" i="34" s="1"/>
  <c r="O37" i="34"/>
  <c r="O38" i="34" s="1"/>
  <c r="N37" i="34"/>
  <c r="N38" i="34" s="1"/>
  <c r="M37" i="34"/>
  <c r="M38" i="34" s="1"/>
  <c r="L37" i="34"/>
  <c r="L38" i="34" s="1"/>
  <c r="K37" i="34"/>
  <c r="K38" i="34" s="1"/>
  <c r="J37" i="34"/>
  <c r="J38" i="34" s="1"/>
  <c r="I37" i="34"/>
  <c r="I38" i="34" s="1"/>
  <c r="H37" i="34"/>
  <c r="H38" i="34" s="1"/>
  <c r="G37" i="34"/>
  <c r="G38" i="34" s="1"/>
  <c r="F37" i="34"/>
  <c r="F38" i="34" s="1"/>
  <c r="E37" i="34"/>
  <c r="E38" i="34" s="1"/>
  <c r="D37" i="34"/>
  <c r="D38" i="34" s="1"/>
  <c r="C37" i="34"/>
  <c r="C38" i="34" s="1"/>
  <c r="S35" i="34"/>
  <c r="S36" i="34" s="1"/>
  <c r="R35" i="34"/>
  <c r="R36" i="34" s="1"/>
  <c r="Q35" i="34"/>
  <c r="Q36" i="34" s="1"/>
  <c r="P35" i="34"/>
  <c r="P36" i="34" s="1"/>
  <c r="O35" i="34"/>
  <c r="O36" i="34" s="1"/>
  <c r="N35" i="34"/>
  <c r="N36" i="34" s="1"/>
  <c r="M35" i="34"/>
  <c r="M36" i="34" s="1"/>
  <c r="L35" i="34"/>
  <c r="L36" i="34" s="1"/>
  <c r="K35" i="34"/>
  <c r="K36" i="34" s="1"/>
  <c r="J35" i="34"/>
  <c r="J36" i="34" s="1"/>
  <c r="I35" i="34"/>
  <c r="I36" i="34" s="1"/>
  <c r="H35" i="34"/>
  <c r="H36" i="34" s="1"/>
  <c r="G35" i="34"/>
  <c r="G36" i="34" s="1"/>
  <c r="F35" i="34"/>
  <c r="F36" i="34" s="1"/>
  <c r="E35" i="34"/>
  <c r="E36" i="34" s="1"/>
  <c r="D35" i="34"/>
  <c r="D36" i="34" s="1"/>
  <c r="C35" i="34"/>
  <c r="C36" i="34" s="1"/>
  <c r="B36" i="34"/>
  <c r="T32" i="34"/>
  <c r="T31" i="34"/>
  <c r="V137" i="23" s="1"/>
  <c r="T30" i="34"/>
  <c r="T29" i="34"/>
  <c r="T28" i="34"/>
  <c r="T26" i="34"/>
  <c r="T25" i="34"/>
  <c r="T24" i="34"/>
  <c r="T23" i="34"/>
  <c r="T22" i="34"/>
  <c r="T21" i="34"/>
  <c r="T20" i="34"/>
  <c r="T19" i="34"/>
  <c r="T18" i="34"/>
  <c r="T17" i="34"/>
  <c r="T16" i="34"/>
  <c r="T15" i="34"/>
  <c r="T14" i="34"/>
  <c r="T13" i="34"/>
  <c r="T12" i="34"/>
  <c r="T10" i="34"/>
  <c r="T9" i="34"/>
  <c r="T8" i="34"/>
  <c r="T7" i="34"/>
  <c r="T6" i="34"/>
  <c r="T5" i="34"/>
  <c r="T4" i="34"/>
  <c r="T3" i="34"/>
  <c r="D119" i="23"/>
  <c r="E119" i="23"/>
  <c r="F119" i="23"/>
  <c r="G119" i="23"/>
  <c r="H119" i="23"/>
  <c r="I119" i="23"/>
  <c r="J119" i="23"/>
  <c r="K119" i="23"/>
  <c r="L119" i="23"/>
  <c r="L123" i="23" s="1"/>
  <c r="M119" i="23"/>
  <c r="N119" i="23"/>
  <c r="O119" i="23"/>
  <c r="P119" i="23"/>
  <c r="Q119" i="23"/>
  <c r="R119" i="23"/>
  <c r="S119" i="23"/>
  <c r="T119" i="23"/>
  <c r="U119" i="23"/>
  <c r="V119" i="23"/>
  <c r="D120" i="23"/>
  <c r="E120" i="23"/>
  <c r="F120" i="23"/>
  <c r="G120" i="23"/>
  <c r="H120" i="23"/>
  <c r="I120" i="23"/>
  <c r="J120" i="23"/>
  <c r="K120" i="23"/>
  <c r="L120" i="23"/>
  <c r="M120" i="23"/>
  <c r="N120" i="23"/>
  <c r="O120" i="23"/>
  <c r="P120" i="23"/>
  <c r="Q120" i="23"/>
  <c r="Q123" i="23" s="1"/>
  <c r="R120" i="23"/>
  <c r="S120" i="23"/>
  <c r="T120" i="23"/>
  <c r="U120" i="23"/>
  <c r="V120" i="23"/>
  <c r="D121" i="23"/>
  <c r="E121" i="23"/>
  <c r="F121" i="23"/>
  <c r="G121" i="23"/>
  <c r="H121" i="23"/>
  <c r="I121" i="23"/>
  <c r="J121" i="23"/>
  <c r="K121" i="23"/>
  <c r="L121" i="23"/>
  <c r="M121" i="23"/>
  <c r="N121" i="23"/>
  <c r="O121" i="23"/>
  <c r="P121" i="23"/>
  <c r="Q121" i="23"/>
  <c r="R121" i="23"/>
  <c r="S121" i="23"/>
  <c r="T121" i="23"/>
  <c r="U121" i="23"/>
  <c r="V121" i="23"/>
  <c r="D124" i="23"/>
  <c r="E124" i="23"/>
  <c r="F124" i="23"/>
  <c r="G124" i="23"/>
  <c r="H124" i="23"/>
  <c r="I124" i="23"/>
  <c r="J124" i="23"/>
  <c r="K124" i="23"/>
  <c r="L124" i="23"/>
  <c r="N124" i="23"/>
  <c r="O124" i="23"/>
  <c r="P124" i="23"/>
  <c r="Q124" i="23"/>
  <c r="R124" i="23"/>
  <c r="S124" i="23"/>
  <c r="T124" i="23"/>
  <c r="U124" i="23"/>
  <c r="V124" i="23"/>
  <c r="D125" i="23"/>
  <c r="E125" i="23"/>
  <c r="F125" i="23"/>
  <c r="G125" i="23"/>
  <c r="H125" i="23"/>
  <c r="I125" i="23"/>
  <c r="J125" i="23"/>
  <c r="K125" i="23"/>
  <c r="L125" i="23"/>
  <c r="N125" i="23"/>
  <c r="O125" i="23"/>
  <c r="P125" i="23"/>
  <c r="Q125" i="23"/>
  <c r="R125" i="23"/>
  <c r="S125" i="23"/>
  <c r="T125" i="23"/>
  <c r="U125" i="23"/>
  <c r="V125" i="23"/>
  <c r="D126" i="23"/>
  <c r="E126" i="23"/>
  <c r="F126" i="23"/>
  <c r="G126" i="23"/>
  <c r="H126" i="23"/>
  <c r="I126" i="23"/>
  <c r="J126" i="23"/>
  <c r="K126" i="23"/>
  <c r="L126" i="23"/>
  <c r="M126" i="23"/>
  <c r="N126" i="23"/>
  <c r="O126" i="23"/>
  <c r="P126" i="23"/>
  <c r="Q126" i="23"/>
  <c r="R126" i="23"/>
  <c r="S126" i="23"/>
  <c r="T126" i="23"/>
  <c r="U126" i="23"/>
  <c r="V126" i="23"/>
  <c r="D127" i="23"/>
  <c r="E127" i="23"/>
  <c r="F127" i="23"/>
  <c r="G127" i="23"/>
  <c r="H127" i="23"/>
  <c r="I127" i="23"/>
  <c r="J127" i="23"/>
  <c r="K127" i="23"/>
  <c r="L127" i="23"/>
  <c r="M127" i="23"/>
  <c r="N127" i="23"/>
  <c r="O127" i="23"/>
  <c r="P127" i="23"/>
  <c r="Q127" i="23"/>
  <c r="R127" i="23"/>
  <c r="S127" i="23"/>
  <c r="T127" i="23"/>
  <c r="U127" i="23"/>
  <c r="V127" i="23"/>
  <c r="C127" i="23"/>
  <c r="C126" i="23"/>
  <c r="C125" i="23"/>
  <c r="C124" i="23"/>
  <c r="C121" i="23"/>
  <c r="C120" i="23"/>
  <c r="C119" i="23"/>
  <c r="U29" i="33"/>
  <c r="Q38" i="33"/>
  <c r="U3" i="33"/>
  <c r="U4" i="33"/>
  <c r="U5" i="33"/>
  <c r="U8" i="33"/>
  <c r="U9" i="33"/>
  <c r="U10" i="33"/>
  <c r="U11" i="33"/>
  <c r="U14" i="33"/>
  <c r="U15" i="33"/>
  <c r="U16" i="33"/>
  <c r="U17" i="33"/>
  <c r="W119" i="23" s="1"/>
  <c r="U18" i="33"/>
  <c r="W120" i="23" s="1"/>
  <c r="U19" i="33"/>
  <c r="W121" i="23" s="1"/>
  <c r="U22" i="33"/>
  <c r="U23" i="33"/>
  <c r="U24" i="33"/>
  <c r="U25" i="33"/>
  <c r="U26" i="33"/>
  <c r="U28" i="33"/>
  <c r="U2" i="33"/>
  <c r="U3" i="32"/>
  <c r="U5" i="32"/>
  <c r="U6" i="32"/>
  <c r="U7" i="32"/>
  <c r="U8" i="32"/>
  <c r="U9" i="32"/>
  <c r="U10" i="32"/>
  <c r="U11" i="32"/>
  <c r="W127" i="23" s="1"/>
  <c r="U12" i="32"/>
  <c r="U13" i="32"/>
  <c r="U14" i="32"/>
  <c r="U15" i="32"/>
  <c r="U16" i="32"/>
  <c r="U17" i="32"/>
  <c r="U18" i="32"/>
  <c r="U19" i="32"/>
  <c r="U20" i="32"/>
  <c r="U39" i="32" s="1"/>
  <c r="U21" i="32"/>
  <c r="U22" i="32"/>
  <c r="U23" i="32"/>
  <c r="U24" i="32"/>
  <c r="U25" i="32"/>
  <c r="U26" i="32"/>
  <c r="U28" i="32"/>
  <c r="U29" i="32"/>
  <c r="U30" i="32"/>
  <c r="U31" i="32"/>
  <c r="U32" i="32"/>
  <c r="U2" i="32"/>
  <c r="T2" i="30"/>
  <c r="N40" i="33"/>
  <c r="E38" i="33"/>
  <c r="E31" i="33"/>
  <c r="E32" i="33" s="1"/>
  <c r="F38" i="33"/>
  <c r="F35" i="33"/>
  <c r="F36" i="33" s="1"/>
  <c r="F31" i="33"/>
  <c r="F32" i="33" s="1"/>
  <c r="G38" i="33"/>
  <c r="G31" i="33"/>
  <c r="G32" i="33" s="1"/>
  <c r="D31" i="33"/>
  <c r="D32" i="33" s="1"/>
  <c r="H31" i="33"/>
  <c r="H32" i="33" s="1"/>
  <c r="I31" i="33"/>
  <c r="I32" i="33" s="1"/>
  <c r="J31" i="33"/>
  <c r="J32" i="33" s="1"/>
  <c r="K31" i="33"/>
  <c r="K32" i="33" s="1"/>
  <c r="L31" i="33"/>
  <c r="L32" i="33" s="1"/>
  <c r="M31" i="33"/>
  <c r="N31" i="33"/>
  <c r="O31" i="33"/>
  <c r="P31" i="33"/>
  <c r="P32" i="33" s="1"/>
  <c r="Q31" i="33"/>
  <c r="R31" i="33"/>
  <c r="S31" i="33"/>
  <c r="T31" i="33"/>
  <c r="D33" i="33"/>
  <c r="D34" i="33" s="1"/>
  <c r="E33" i="33"/>
  <c r="E34" i="33" s="1"/>
  <c r="F33" i="33"/>
  <c r="F34" i="33" s="1"/>
  <c r="G33" i="33"/>
  <c r="G34" i="33" s="1"/>
  <c r="H33" i="33"/>
  <c r="H34" i="33" s="1"/>
  <c r="I33" i="33"/>
  <c r="I34" i="33" s="1"/>
  <c r="J33" i="33"/>
  <c r="J34" i="33" s="1"/>
  <c r="K33" i="33"/>
  <c r="K34" i="33" s="1"/>
  <c r="L33" i="33"/>
  <c r="L34" i="33" s="1"/>
  <c r="M33" i="33"/>
  <c r="N33" i="33"/>
  <c r="O33" i="33"/>
  <c r="O34" i="33" s="1"/>
  <c r="P33" i="33"/>
  <c r="P34" i="33" s="1"/>
  <c r="Q33" i="33"/>
  <c r="Q34" i="33" s="1"/>
  <c r="R33" i="33"/>
  <c r="S33" i="33"/>
  <c r="T33" i="33"/>
  <c r="D35" i="33"/>
  <c r="H35" i="33"/>
  <c r="H36" i="33" s="1"/>
  <c r="I35" i="33"/>
  <c r="I36" i="33" s="1"/>
  <c r="J35" i="33"/>
  <c r="J36" i="33" s="1"/>
  <c r="K35" i="33"/>
  <c r="K36" i="33" s="1"/>
  <c r="L35" i="33"/>
  <c r="L36" i="33" s="1"/>
  <c r="H38" i="33"/>
  <c r="I38" i="33"/>
  <c r="J38" i="33"/>
  <c r="K38" i="33"/>
  <c r="L38" i="33"/>
  <c r="D40" i="33"/>
  <c r="E40" i="33"/>
  <c r="F40" i="33"/>
  <c r="G40" i="33"/>
  <c r="H40" i="33"/>
  <c r="I40" i="33"/>
  <c r="J40" i="33"/>
  <c r="K40" i="33"/>
  <c r="L40" i="33"/>
  <c r="M40" i="33"/>
  <c r="O40" i="33"/>
  <c r="P40" i="33"/>
  <c r="Q40" i="33"/>
  <c r="R40" i="33"/>
  <c r="S40" i="33"/>
  <c r="T40" i="33"/>
  <c r="D43" i="33"/>
  <c r="D44" i="33" s="1"/>
  <c r="E43" i="33"/>
  <c r="E44" i="33" s="1"/>
  <c r="F43" i="33"/>
  <c r="F44" i="33" s="1"/>
  <c r="G43" i="33"/>
  <c r="G44" i="33" s="1"/>
  <c r="H43" i="33"/>
  <c r="H44" i="33" s="1"/>
  <c r="I43" i="33"/>
  <c r="I44" i="33" s="1"/>
  <c r="J43" i="33"/>
  <c r="J44" i="33" s="1"/>
  <c r="K43" i="33"/>
  <c r="K44" i="33" s="1"/>
  <c r="L43" i="33"/>
  <c r="L44" i="33" s="1"/>
  <c r="P43" i="33"/>
  <c r="P44" i="33" s="1"/>
  <c r="C42" i="33"/>
  <c r="C40" i="33"/>
  <c r="C36" i="33"/>
  <c r="C33" i="33"/>
  <c r="C34" i="33" s="1"/>
  <c r="D35" i="32"/>
  <c r="D36" i="32" s="1"/>
  <c r="E35" i="32"/>
  <c r="E36" i="32" s="1"/>
  <c r="F35" i="32"/>
  <c r="F36" i="32" s="1"/>
  <c r="G35" i="32"/>
  <c r="G36" i="32" s="1"/>
  <c r="H35" i="32"/>
  <c r="H36" i="32" s="1"/>
  <c r="I35" i="32"/>
  <c r="I36" i="32" s="1"/>
  <c r="J35" i="32"/>
  <c r="J36" i="32" s="1"/>
  <c r="K35" i="32"/>
  <c r="K36" i="32" s="1"/>
  <c r="L35" i="32"/>
  <c r="L36" i="32" s="1"/>
  <c r="M35" i="32"/>
  <c r="M36" i="32" s="1"/>
  <c r="N35" i="32"/>
  <c r="N36" i="32" s="1"/>
  <c r="O35" i="32"/>
  <c r="O36" i="32" s="1"/>
  <c r="P35" i="32"/>
  <c r="P36" i="32" s="1"/>
  <c r="Q35" i="32"/>
  <c r="Q36" i="32" s="1"/>
  <c r="R35" i="32"/>
  <c r="R36" i="32" s="1"/>
  <c r="S35" i="32"/>
  <c r="S36" i="32" s="1"/>
  <c r="T35" i="32"/>
  <c r="T36" i="32" s="1"/>
  <c r="D37" i="32"/>
  <c r="D38" i="32" s="1"/>
  <c r="E37" i="32"/>
  <c r="E38" i="32" s="1"/>
  <c r="F37" i="32"/>
  <c r="F38" i="32" s="1"/>
  <c r="G37" i="32"/>
  <c r="G38" i="32" s="1"/>
  <c r="H37" i="32"/>
  <c r="H38" i="32" s="1"/>
  <c r="I37" i="32"/>
  <c r="I38" i="32" s="1"/>
  <c r="J37" i="32"/>
  <c r="J38" i="32" s="1"/>
  <c r="K37" i="32"/>
  <c r="K38" i="32" s="1"/>
  <c r="L37" i="32"/>
  <c r="L38" i="32" s="1"/>
  <c r="M37" i="32"/>
  <c r="M38" i="32" s="1"/>
  <c r="N37" i="32"/>
  <c r="N38" i="32" s="1"/>
  <c r="O37" i="32"/>
  <c r="O38" i="32" s="1"/>
  <c r="P37" i="32"/>
  <c r="P38" i="32" s="1"/>
  <c r="Q37" i="32"/>
  <c r="Q38" i="32" s="1"/>
  <c r="R37" i="32"/>
  <c r="R38" i="32" s="1"/>
  <c r="S37" i="32"/>
  <c r="S38" i="32" s="1"/>
  <c r="T37" i="32"/>
  <c r="T38" i="32" s="1"/>
  <c r="D39" i="32"/>
  <c r="D40" i="32" s="1"/>
  <c r="E39" i="32"/>
  <c r="E40" i="32" s="1"/>
  <c r="F39" i="32"/>
  <c r="F40" i="32" s="1"/>
  <c r="G39" i="32"/>
  <c r="G40" i="32" s="1"/>
  <c r="H39" i="32"/>
  <c r="H40" i="32" s="1"/>
  <c r="I39" i="32"/>
  <c r="I40" i="32" s="1"/>
  <c r="J39" i="32"/>
  <c r="J40" i="32" s="1"/>
  <c r="K39" i="32"/>
  <c r="K40" i="32" s="1"/>
  <c r="L39" i="32"/>
  <c r="L40" i="32" s="1"/>
  <c r="M39" i="32"/>
  <c r="M40" i="32" s="1"/>
  <c r="N39" i="32"/>
  <c r="N40" i="32" s="1"/>
  <c r="O39" i="32"/>
  <c r="O40" i="32" s="1"/>
  <c r="P39" i="32"/>
  <c r="P40" i="32" s="1"/>
  <c r="Q39" i="32"/>
  <c r="Q40" i="32" s="1"/>
  <c r="R39" i="32"/>
  <c r="R40" i="32" s="1"/>
  <c r="S39" i="32"/>
  <c r="S40" i="32" s="1"/>
  <c r="T39" i="32"/>
  <c r="T40" i="32" s="1"/>
  <c r="D41" i="32"/>
  <c r="D42" i="32" s="1"/>
  <c r="E41" i="32"/>
  <c r="E42" i="32" s="1"/>
  <c r="F41" i="32"/>
  <c r="F42" i="32" s="1"/>
  <c r="G41" i="32"/>
  <c r="G42" i="32" s="1"/>
  <c r="H41" i="32"/>
  <c r="H42" i="32" s="1"/>
  <c r="I41" i="32"/>
  <c r="I42" i="32" s="1"/>
  <c r="J41" i="32"/>
  <c r="J42" i="32" s="1"/>
  <c r="K41" i="32"/>
  <c r="K42" i="32" s="1"/>
  <c r="L41" i="32"/>
  <c r="L42" i="32" s="1"/>
  <c r="M41" i="32"/>
  <c r="M42" i="32" s="1"/>
  <c r="N41" i="32"/>
  <c r="N42" i="32" s="1"/>
  <c r="O41" i="32"/>
  <c r="O42" i="32" s="1"/>
  <c r="P41" i="32"/>
  <c r="P42" i="32" s="1"/>
  <c r="Q41" i="32"/>
  <c r="Q42" i="32" s="1"/>
  <c r="R41" i="32"/>
  <c r="R42" i="32" s="1"/>
  <c r="S41" i="32"/>
  <c r="S42" i="32" s="1"/>
  <c r="T41" i="32"/>
  <c r="T42" i="32" s="1"/>
  <c r="D43" i="32"/>
  <c r="D44" i="32" s="1"/>
  <c r="E43" i="32"/>
  <c r="E44" i="32" s="1"/>
  <c r="F43" i="32"/>
  <c r="F44" i="32" s="1"/>
  <c r="G43" i="32"/>
  <c r="G44" i="32" s="1"/>
  <c r="H43" i="32"/>
  <c r="H44" i="32" s="1"/>
  <c r="I43" i="32"/>
  <c r="I44" i="32" s="1"/>
  <c r="J43" i="32"/>
  <c r="J44" i="32" s="1"/>
  <c r="K43" i="32"/>
  <c r="K44" i="32" s="1"/>
  <c r="L43" i="32"/>
  <c r="L44" i="32" s="1"/>
  <c r="M43" i="32"/>
  <c r="M44" i="32" s="1"/>
  <c r="N43" i="32"/>
  <c r="O43" i="32"/>
  <c r="O44" i="32" s="1"/>
  <c r="P43" i="32"/>
  <c r="Q43" i="32"/>
  <c r="R43" i="32"/>
  <c r="S43" i="32"/>
  <c r="T43" i="32"/>
  <c r="C43" i="32"/>
  <c r="C41" i="32"/>
  <c r="C42" i="32" s="1"/>
  <c r="C39" i="32"/>
  <c r="C40" i="32" s="1"/>
  <c r="C37" i="32"/>
  <c r="C38" i="32" s="1"/>
  <c r="C35" i="32"/>
  <c r="C36" i="32" s="1"/>
  <c r="M36" i="30"/>
  <c r="M37" i="30" s="1"/>
  <c r="M11" i="30"/>
  <c r="N34" i="33"/>
  <c r="N32" i="33"/>
  <c r="M35" i="33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D33" i="20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B35" i="16"/>
  <c r="O23" i="36" l="1"/>
  <c r="O23" i="22"/>
  <c r="U17" i="35"/>
  <c r="T130" i="23"/>
  <c r="R20" i="35"/>
  <c r="U18" i="35"/>
  <c r="T131" i="23"/>
  <c r="U3" i="35"/>
  <c r="U31" i="35" s="1"/>
  <c r="O6" i="35"/>
  <c r="P123" i="23"/>
  <c r="I122" i="23"/>
  <c r="AA9" i="36" s="1"/>
  <c r="AN16" i="36"/>
  <c r="AN16" i="22"/>
  <c r="AN17" i="36"/>
  <c r="AN17" i="22"/>
  <c r="AN12" i="36"/>
  <c r="AN12" i="22"/>
  <c r="C123" i="23"/>
  <c r="W123" i="23"/>
  <c r="W122" i="23"/>
  <c r="Q122" i="23"/>
  <c r="AA9" i="22"/>
  <c r="F123" i="23"/>
  <c r="N123" i="23"/>
  <c r="N23" i="22"/>
  <c r="N23" i="36"/>
  <c r="U40" i="32"/>
  <c r="M123" i="23"/>
  <c r="K123" i="23"/>
  <c r="I123" i="23"/>
  <c r="P122" i="23"/>
  <c r="H123" i="23"/>
  <c r="R37" i="35"/>
  <c r="O31" i="35"/>
  <c r="M125" i="23"/>
  <c r="M42" i="33"/>
  <c r="U41" i="33"/>
  <c r="S123" i="23"/>
  <c r="U39" i="33"/>
  <c r="U40" i="33" s="1"/>
  <c r="E123" i="23"/>
  <c r="G122" i="23"/>
  <c r="J122" i="23"/>
  <c r="C122" i="23"/>
  <c r="D123" i="23"/>
  <c r="V123" i="23"/>
  <c r="T123" i="23"/>
  <c r="R122" i="23"/>
  <c r="U123" i="23"/>
  <c r="H122" i="23"/>
  <c r="R123" i="23"/>
  <c r="J123" i="23"/>
  <c r="V122" i="23"/>
  <c r="N122" i="23"/>
  <c r="F122" i="23"/>
  <c r="U122" i="23"/>
  <c r="M122" i="23"/>
  <c r="E122" i="23"/>
  <c r="T122" i="23"/>
  <c r="L122" i="23"/>
  <c r="D122" i="23"/>
  <c r="O122" i="23"/>
  <c r="G123" i="23"/>
  <c r="S122" i="23"/>
  <c r="K122" i="23"/>
  <c r="T39" i="34"/>
  <c r="T40" i="34" s="1"/>
  <c r="T41" i="34"/>
  <c r="T35" i="34"/>
  <c r="T36" i="34" s="1"/>
  <c r="T43" i="34"/>
  <c r="T44" i="34" s="1"/>
  <c r="T37" i="34"/>
  <c r="T38" i="34" s="1"/>
  <c r="O123" i="23"/>
  <c r="R34" i="33"/>
  <c r="M43" i="33"/>
  <c r="M44" i="33" s="1"/>
  <c r="U12" i="33"/>
  <c r="T43" i="33"/>
  <c r="T44" i="33" s="1"/>
  <c r="S43" i="33"/>
  <c r="S44" i="33" s="1"/>
  <c r="R43" i="33"/>
  <c r="R44" i="33" s="1"/>
  <c r="T32" i="33"/>
  <c r="T34" i="33"/>
  <c r="S32" i="33"/>
  <c r="M32" i="33"/>
  <c r="S34" i="33"/>
  <c r="R32" i="33"/>
  <c r="U27" i="33"/>
  <c r="W125" i="23" s="1"/>
  <c r="Q43" i="33"/>
  <c r="Q44" i="33" s="1"/>
  <c r="Q32" i="33"/>
  <c r="Q36" i="33"/>
  <c r="U31" i="33"/>
  <c r="U41" i="32"/>
  <c r="U42" i="32" s="1"/>
  <c r="U37" i="32"/>
  <c r="U38" i="32" s="1"/>
  <c r="U43" i="32"/>
  <c r="U44" i="32" s="1"/>
  <c r="U33" i="33"/>
  <c r="O43" i="33"/>
  <c r="O44" i="33" s="1"/>
  <c r="U35" i="32"/>
  <c r="U36" i="32" s="1"/>
  <c r="O32" i="33"/>
  <c r="M34" i="33"/>
  <c r="N43" i="33"/>
  <c r="D38" i="33"/>
  <c r="D36" i="33"/>
  <c r="E35" i="33"/>
  <c r="E36" i="33" s="1"/>
  <c r="G35" i="33"/>
  <c r="G36" i="33" s="1"/>
  <c r="R36" i="33"/>
  <c r="C44" i="32"/>
  <c r="Q44" i="32"/>
  <c r="P44" i="32"/>
  <c r="R44" i="32"/>
  <c r="S44" i="32"/>
  <c r="T44" i="32"/>
  <c r="N44" i="32"/>
  <c r="T36" i="33"/>
  <c r="D34" i="20"/>
  <c r="N116" i="23"/>
  <c r="O116" i="23"/>
  <c r="N115" i="23"/>
  <c r="D113" i="23"/>
  <c r="E113" i="23"/>
  <c r="F113" i="23"/>
  <c r="G113" i="23"/>
  <c r="H113" i="23"/>
  <c r="I113" i="23"/>
  <c r="J113" i="23"/>
  <c r="K113" i="23"/>
  <c r="L113" i="23"/>
  <c r="M113" i="23"/>
  <c r="N113" i="23"/>
  <c r="O113" i="23"/>
  <c r="P113" i="23"/>
  <c r="Q113" i="23"/>
  <c r="R113" i="23"/>
  <c r="S113" i="23"/>
  <c r="T113" i="23"/>
  <c r="U113" i="23"/>
  <c r="V113" i="23"/>
  <c r="C113" i="23"/>
  <c r="D108" i="23"/>
  <c r="D112" i="23" s="1"/>
  <c r="E108" i="23"/>
  <c r="E112" i="23" s="1"/>
  <c r="F108" i="23"/>
  <c r="F112" i="23" s="1"/>
  <c r="G108" i="23"/>
  <c r="H108" i="23"/>
  <c r="I108" i="23"/>
  <c r="J108" i="23"/>
  <c r="K108" i="23"/>
  <c r="L108" i="23"/>
  <c r="M108" i="23"/>
  <c r="N108" i="23"/>
  <c r="N112" i="23" s="1"/>
  <c r="O108" i="23"/>
  <c r="O112" i="23" s="1"/>
  <c r="P108" i="23"/>
  <c r="P112" i="23" s="1"/>
  <c r="Q108" i="23"/>
  <c r="Q112" i="23" s="1"/>
  <c r="R108" i="23"/>
  <c r="R112" i="23" s="1"/>
  <c r="S108" i="23"/>
  <c r="T108" i="23"/>
  <c r="U108" i="23"/>
  <c r="V108" i="23"/>
  <c r="D109" i="23"/>
  <c r="E109" i="23"/>
  <c r="F109" i="23"/>
  <c r="G109" i="23"/>
  <c r="H109" i="23"/>
  <c r="I109" i="23"/>
  <c r="J109" i="23"/>
  <c r="K109" i="23"/>
  <c r="L109" i="23"/>
  <c r="M109" i="23"/>
  <c r="N109" i="23"/>
  <c r="O109" i="23"/>
  <c r="P109" i="23"/>
  <c r="Q109" i="23"/>
  <c r="R109" i="23"/>
  <c r="S109" i="23"/>
  <c r="T109" i="23"/>
  <c r="U109" i="23"/>
  <c r="V109" i="23"/>
  <c r="D110" i="23"/>
  <c r="E110" i="23"/>
  <c r="F110" i="23"/>
  <c r="G110" i="23"/>
  <c r="H110" i="23"/>
  <c r="I110" i="23"/>
  <c r="J110" i="23"/>
  <c r="K110" i="23"/>
  <c r="L110" i="23"/>
  <c r="M110" i="23"/>
  <c r="N110" i="23"/>
  <c r="O110" i="23"/>
  <c r="P110" i="23"/>
  <c r="Q110" i="23"/>
  <c r="R110" i="23"/>
  <c r="S110" i="23"/>
  <c r="T110" i="23"/>
  <c r="U110" i="23"/>
  <c r="V110" i="23"/>
  <c r="C109" i="23"/>
  <c r="C110" i="23"/>
  <c r="C108" i="23"/>
  <c r="C112" i="23" s="1"/>
  <c r="D105" i="23"/>
  <c r="E105" i="23"/>
  <c r="F105" i="23"/>
  <c r="G105" i="23"/>
  <c r="H105" i="23"/>
  <c r="I105" i="23"/>
  <c r="J105" i="23"/>
  <c r="K105" i="23"/>
  <c r="L105" i="23"/>
  <c r="M105" i="23"/>
  <c r="N105" i="23"/>
  <c r="O105" i="23"/>
  <c r="P105" i="23"/>
  <c r="Q105" i="23"/>
  <c r="R105" i="23"/>
  <c r="S105" i="23"/>
  <c r="T105" i="23"/>
  <c r="U105" i="23"/>
  <c r="V105" i="23"/>
  <c r="C105" i="23"/>
  <c r="D104" i="23"/>
  <c r="E104" i="23"/>
  <c r="F104" i="23"/>
  <c r="G104" i="23"/>
  <c r="H104" i="23"/>
  <c r="I104" i="23"/>
  <c r="J104" i="23"/>
  <c r="K104" i="23"/>
  <c r="L104" i="23"/>
  <c r="M104" i="23"/>
  <c r="N104" i="23"/>
  <c r="O104" i="23"/>
  <c r="P104" i="23"/>
  <c r="Q104" i="23"/>
  <c r="R104" i="23"/>
  <c r="S104" i="23"/>
  <c r="T104" i="23"/>
  <c r="U104" i="23"/>
  <c r="V104" i="23"/>
  <c r="C104" i="23"/>
  <c r="D97" i="23"/>
  <c r="E97" i="23"/>
  <c r="F97" i="23"/>
  <c r="G97" i="23"/>
  <c r="G101" i="23" s="1"/>
  <c r="H97" i="23"/>
  <c r="I97" i="23"/>
  <c r="J97" i="23"/>
  <c r="J101" i="23" s="1"/>
  <c r="K97" i="23"/>
  <c r="L97" i="23"/>
  <c r="M97" i="23"/>
  <c r="N97" i="23"/>
  <c r="O97" i="23"/>
  <c r="P97" i="23"/>
  <c r="P101" i="23" s="1"/>
  <c r="Q97" i="23"/>
  <c r="R97" i="23"/>
  <c r="R101" i="23" s="1"/>
  <c r="S97" i="23"/>
  <c r="S101" i="23" s="1"/>
  <c r="T97" i="23"/>
  <c r="T101" i="23" s="1"/>
  <c r="U97" i="23"/>
  <c r="V97" i="23"/>
  <c r="V101" i="23" s="1"/>
  <c r="D98" i="23"/>
  <c r="E98" i="23"/>
  <c r="F98" i="23"/>
  <c r="G98" i="23"/>
  <c r="H98" i="23"/>
  <c r="I98" i="23"/>
  <c r="J98" i="23"/>
  <c r="K98" i="23"/>
  <c r="L98" i="23"/>
  <c r="M98" i="23"/>
  <c r="N98" i="23"/>
  <c r="O98" i="23"/>
  <c r="P98" i="23"/>
  <c r="Q98" i="23"/>
  <c r="R98" i="23"/>
  <c r="S98" i="23"/>
  <c r="T98" i="23"/>
  <c r="U98" i="23"/>
  <c r="V98" i="23"/>
  <c r="D99" i="23"/>
  <c r="E99" i="23"/>
  <c r="F99" i="23"/>
  <c r="G99" i="23"/>
  <c r="H99" i="23"/>
  <c r="I99" i="23"/>
  <c r="J99" i="23"/>
  <c r="K99" i="23"/>
  <c r="L99" i="23"/>
  <c r="M99" i="23"/>
  <c r="N99" i="23"/>
  <c r="O99" i="23"/>
  <c r="P99" i="23"/>
  <c r="Q99" i="23"/>
  <c r="R99" i="23"/>
  <c r="S99" i="23"/>
  <c r="T99" i="23"/>
  <c r="U99" i="23"/>
  <c r="V99" i="23"/>
  <c r="C98" i="23"/>
  <c r="C99" i="23"/>
  <c r="C97" i="23"/>
  <c r="O3" i="31"/>
  <c r="U3" i="31" s="1"/>
  <c r="N8" i="31"/>
  <c r="U8" i="31" s="1"/>
  <c r="T42" i="34" l="1"/>
  <c r="W137" i="23"/>
  <c r="R38" i="35"/>
  <c r="O32" i="35"/>
  <c r="O13" i="35"/>
  <c r="U6" i="35"/>
  <c r="O35" i="35"/>
  <c r="T133" i="23"/>
  <c r="T134" i="23"/>
  <c r="R24" i="35"/>
  <c r="R39" i="35"/>
  <c r="AN20" i="36"/>
  <c r="AN20" i="22"/>
  <c r="AA19" i="36"/>
  <c r="AA19" i="22"/>
  <c r="AN10" i="36"/>
  <c r="AN10" i="22"/>
  <c r="AN22" i="36"/>
  <c r="AN22" i="22"/>
  <c r="AA11" i="36"/>
  <c r="AA11" i="22"/>
  <c r="AN7" i="36"/>
  <c r="AN7" i="22"/>
  <c r="AA15" i="36"/>
  <c r="AA15" i="22"/>
  <c r="AA8" i="36"/>
  <c r="AA8" i="22"/>
  <c r="AA3" i="36"/>
  <c r="AA3" i="22"/>
  <c r="AA16" i="36"/>
  <c r="AA16" i="22"/>
  <c r="AA4" i="36"/>
  <c r="AA4" i="22"/>
  <c r="AA10" i="36"/>
  <c r="AA10" i="22"/>
  <c r="AN9" i="36"/>
  <c r="AN9" i="22"/>
  <c r="AN18" i="36"/>
  <c r="AN18" i="22"/>
  <c r="AA12" i="36"/>
  <c r="AA12" i="22"/>
  <c r="AA7" i="36"/>
  <c r="AA7" i="22"/>
  <c r="AN11" i="36"/>
  <c r="AN11" i="22"/>
  <c r="AN3" i="36"/>
  <c r="AN3" i="22"/>
  <c r="AN8" i="36"/>
  <c r="AN8" i="22"/>
  <c r="AN15" i="36"/>
  <c r="AN15" i="22"/>
  <c r="AN5" i="36"/>
  <c r="AN5" i="22"/>
  <c r="AA5" i="36"/>
  <c r="AA5" i="22"/>
  <c r="AN19" i="36"/>
  <c r="AN19" i="22"/>
  <c r="AA21" i="36"/>
  <c r="AA21" i="22"/>
  <c r="AN4" i="36"/>
  <c r="AN4" i="22"/>
  <c r="AA20" i="36"/>
  <c r="AA20" i="22"/>
  <c r="AA6" i="36"/>
  <c r="AA6" i="22"/>
  <c r="AN21" i="36"/>
  <c r="AN21" i="22"/>
  <c r="AN14" i="36"/>
  <c r="AN14" i="22"/>
  <c r="AA22" i="36"/>
  <c r="AA22" i="22"/>
  <c r="AA17" i="36"/>
  <c r="AA17" i="22"/>
  <c r="AA14" i="36"/>
  <c r="AA14" i="22"/>
  <c r="AA18" i="36"/>
  <c r="AA18" i="22"/>
  <c r="AN6" i="36"/>
  <c r="AN6" i="22"/>
  <c r="U112" i="23"/>
  <c r="AM21" i="36" s="1"/>
  <c r="I112" i="23"/>
  <c r="T112" i="23"/>
  <c r="H112" i="23"/>
  <c r="AM8" i="22" s="1"/>
  <c r="AM18" i="36"/>
  <c r="AM18" i="22"/>
  <c r="AM6" i="36"/>
  <c r="AM6" i="22"/>
  <c r="AM17" i="36"/>
  <c r="AM17" i="22"/>
  <c r="AM5" i="36"/>
  <c r="AM5" i="22"/>
  <c r="AM16" i="36"/>
  <c r="AM16" i="22"/>
  <c r="AM4" i="36"/>
  <c r="AM4" i="22"/>
  <c r="AM8" i="36"/>
  <c r="G111" i="23"/>
  <c r="AM15" i="36"/>
  <c r="AM15" i="22"/>
  <c r="AM20" i="36"/>
  <c r="AM20" i="22"/>
  <c r="S111" i="23"/>
  <c r="C111" i="23"/>
  <c r="L112" i="23"/>
  <c r="AM3" i="36"/>
  <c r="AM3" i="22"/>
  <c r="H111" i="23"/>
  <c r="AM14" i="36"/>
  <c r="AM14" i="22"/>
  <c r="M112" i="23"/>
  <c r="D111" i="23"/>
  <c r="K112" i="23"/>
  <c r="AM9" i="36"/>
  <c r="AM9" i="22"/>
  <c r="V112" i="23"/>
  <c r="J112" i="23"/>
  <c r="O100" i="23"/>
  <c r="G100" i="23"/>
  <c r="S100" i="23"/>
  <c r="R100" i="23"/>
  <c r="F100" i="23"/>
  <c r="M101" i="23"/>
  <c r="L100" i="23"/>
  <c r="K100" i="23"/>
  <c r="K101" i="23"/>
  <c r="U101" i="23"/>
  <c r="H100" i="23"/>
  <c r="O101" i="23"/>
  <c r="N100" i="23"/>
  <c r="T100" i="23"/>
  <c r="L101" i="23"/>
  <c r="F101" i="23"/>
  <c r="I101" i="23"/>
  <c r="V100" i="23"/>
  <c r="J100" i="23"/>
  <c r="Q101" i="23"/>
  <c r="E101" i="23"/>
  <c r="H101" i="23"/>
  <c r="P100" i="23"/>
  <c r="D100" i="23"/>
  <c r="C100" i="23"/>
  <c r="D101" i="23"/>
  <c r="N101" i="23"/>
  <c r="U42" i="33"/>
  <c r="U35" i="33"/>
  <c r="M124" i="23"/>
  <c r="AA13" i="22" s="1"/>
  <c r="M37" i="33"/>
  <c r="M38" i="33" s="1"/>
  <c r="G112" i="23"/>
  <c r="L111" i="23"/>
  <c r="P111" i="23"/>
  <c r="T111" i="23"/>
  <c r="O111" i="23"/>
  <c r="S112" i="23"/>
  <c r="E111" i="23"/>
  <c r="I111" i="23"/>
  <c r="M111" i="23"/>
  <c r="Q111" i="23"/>
  <c r="U111" i="23"/>
  <c r="K111" i="23"/>
  <c r="F111" i="23"/>
  <c r="J111" i="23"/>
  <c r="N111" i="23"/>
  <c r="R111" i="23"/>
  <c r="V111" i="23"/>
  <c r="C101" i="23"/>
  <c r="U100" i="23"/>
  <c r="Q100" i="23"/>
  <c r="M100" i="23"/>
  <c r="I100" i="23"/>
  <c r="E100" i="23"/>
  <c r="U34" i="33"/>
  <c r="S38" i="33"/>
  <c r="R38" i="33"/>
  <c r="S36" i="33"/>
  <c r="P36" i="33"/>
  <c r="U13" i="33"/>
  <c r="P38" i="33"/>
  <c r="T38" i="33"/>
  <c r="O38" i="33"/>
  <c r="O36" i="33"/>
  <c r="N44" i="33"/>
  <c r="M36" i="33"/>
  <c r="N36" i="33"/>
  <c r="N38" i="33"/>
  <c r="U43" i="33"/>
  <c r="U44" i="33" s="1"/>
  <c r="U32" i="33"/>
  <c r="I30" i="30"/>
  <c r="J115" i="23" s="1"/>
  <c r="H4" i="31"/>
  <c r="U4" i="31" s="1"/>
  <c r="G18" i="30"/>
  <c r="F18" i="30"/>
  <c r="C38" i="30"/>
  <c r="D38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C18" i="30"/>
  <c r="D18" i="30"/>
  <c r="D39" i="30" s="1"/>
  <c r="E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R40" i="35" l="1"/>
  <c r="O36" i="35"/>
  <c r="R27" i="35"/>
  <c r="R41" i="35"/>
  <c r="AO20" i="36"/>
  <c r="AO20" i="22"/>
  <c r="AB20" i="36"/>
  <c r="AB20" i="22"/>
  <c r="U35" i="35"/>
  <c r="U32" i="35"/>
  <c r="O20" i="35"/>
  <c r="P135" i="23"/>
  <c r="U13" i="35"/>
  <c r="U37" i="35" s="1"/>
  <c r="O37" i="35"/>
  <c r="AA13" i="36"/>
  <c r="AN13" i="22"/>
  <c r="U37" i="33"/>
  <c r="U38" i="33" s="1"/>
  <c r="W124" i="23"/>
  <c r="AN13" i="36"/>
  <c r="AM21" i="22"/>
  <c r="Z8" i="36"/>
  <c r="Z8" i="22"/>
  <c r="AM12" i="36"/>
  <c r="AM12" i="22"/>
  <c r="Z18" i="36"/>
  <c r="Z18" i="22"/>
  <c r="Z20" i="36"/>
  <c r="Z20" i="22"/>
  <c r="AM22" i="36"/>
  <c r="AM22" i="22"/>
  <c r="Z3" i="36"/>
  <c r="Z3" i="22"/>
  <c r="Z19" i="36"/>
  <c r="Z19" i="22"/>
  <c r="Z5" i="36"/>
  <c r="Z5" i="22"/>
  <c r="Z22" i="36"/>
  <c r="Z22" i="22"/>
  <c r="AM10" i="36"/>
  <c r="AM10" i="22"/>
  <c r="Z16" i="36"/>
  <c r="Z16" i="22"/>
  <c r="Z10" i="36"/>
  <c r="Z10" i="22"/>
  <c r="Z6" i="36"/>
  <c r="Z6" i="22"/>
  <c r="AM11" i="36"/>
  <c r="AM11" i="22"/>
  <c r="Z4" i="36"/>
  <c r="Z4" i="22"/>
  <c r="Z9" i="36"/>
  <c r="Z9" i="22"/>
  <c r="AM19" i="36"/>
  <c r="AM19" i="22"/>
  <c r="Z15" i="36"/>
  <c r="Z15" i="22"/>
  <c r="AM7" i="36"/>
  <c r="AM7" i="22"/>
  <c r="AM13" i="36"/>
  <c r="AM13" i="22"/>
  <c r="Z13" i="36"/>
  <c r="Z13" i="22"/>
  <c r="Z14" i="36"/>
  <c r="Z14" i="22"/>
  <c r="Z12" i="36"/>
  <c r="Z12" i="22"/>
  <c r="Z11" i="36"/>
  <c r="Z11" i="22"/>
  <c r="Z21" i="36"/>
  <c r="Z21" i="22"/>
  <c r="Z17" i="36"/>
  <c r="Z17" i="22"/>
  <c r="Z7" i="36"/>
  <c r="Z7" i="22"/>
  <c r="D40" i="30"/>
  <c r="U36" i="33"/>
  <c r="B18" i="30"/>
  <c r="O38" i="35" l="1"/>
  <c r="AO16" i="36"/>
  <c r="AB16" i="36"/>
  <c r="AO16" i="22"/>
  <c r="AB16" i="22"/>
  <c r="U36" i="35"/>
  <c r="R29" i="35"/>
  <c r="T136" i="23"/>
  <c r="R43" i="35"/>
  <c r="O24" i="35"/>
  <c r="U20" i="35"/>
  <c r="U39" i="35" s="1"/>
  <c r="O39" i="35"/>
  <c r="O40" i="35" s="1"/>
  <c r="R42" i="35"/>
  <c r="AN23" i="36"/>
  <c r="AN23" i="22"/>
  <c r="AA23" i="36"/>
  <c r="AA23" i="22"/>
  <c r="W110" i="23"/>
  <c r="W109" i="23"/>
  <c r="W111" i="23" s="1"/>
  <c r="R44" i="35" l="1"/>
  <c r="O27" i="35"/>
  <c r="U24" i="35"/>
  <c r="O41" i="35"/>
  <c r="O42" i="35" s="1"/>
  <c r="U38" i="35"/>
  <c r="W136" i="23" s="1"/>
  <c r="Z23" i="36"/>
  <c r="Z23" i="22"/>
  <c r="W112" i="23"/>
  <c r="K36" i="31"/>
  <c r="K37" i="31" s="1"/>
  <c r="E36" i="31"/>
  <c r="E37" i="31" s="1"/>
  <c r="C36" i="31"/>
  <c r="C37" i="31" s="1"/>
  <c r="D94" i="23"/>
  <c r="E94" i="23"/>
  <c r="F94" i="23"/>
  <c r="G94" i="23"/>
  <c r="H94" i="23"/>
  <c r="I94" i="23"/>
  <c r="J94" i="23"/>
  <c r="K94" i="23"/>
  <c r="L94" i="23"/>
  <c r="M94" i="23"/>
  <c r="N94" i="23"/>
  <c r="O94" i="23"/>
  <c r="P94" i="23"/>
  <c r="Q94" i="23"/>
  <c r="R94" i="23"/>
  <c r="S94" i="23"/>
  <c r="T94" i="23"/>
  <c r="U94" i="23"/>
  <c r="V94" i="23"/>
  <c r="C94" i="23"/>
  <c r="D93" i="23"/>
  <c r="E93" i="23"/>
  <c r="F93" i="23"/>
  <c r="G93" i="23"/>
  <c r="H93" i="23"/>
  <c r="I93" i="23"/>
  <c r="J93" i="23"/>
  <c r="K93" i="23"/>
  <c r="L93" i="23"/>
  <c r="M93" i="23"/>
  <c r="N93" i="23"/>
  <c r="O93" i="23"/>
  <c r="P93" i="23"/>
  <c r="Q93" i="23"/>
  <c r="R93" i="23"/>
  <c r="S93" i="23"/>
  <c r="T93" i="23"/>
  <c r="U93" i="23"/>
  <c r="V93" i="23"/>
  <c r="C93" i="23"/>
  <c r="D88" i="23"/>
  <c r="E88" i="23"/>
  <c r="F88" i="23"/>
  <c r="G88" i="23"/>
  <c r="H88" i="23"/>
  <c r="I88" i="23"/>
  <c r="J88" i="23"/>
  <c r="K88" i="23"/>
  <c r="L88" i="23"/>
  <c r="M88" i="23"/>
  <c r="N88" i="23"/>
  <c r="O88" i="23"/>
  <c r="P88" i="23"/>
  <c r="Q88" i="23"/>
  <c r="R88" i="23"/>
  <c r="S88" i="23"/>
  <c r="T88" i="23"/>
  <c r="U88" i="23"/>
  <c r="V88" i="23"/>
  <c r="D87" i="23"/>
  <c r="E87" i="23"/>
  <c r="F87" i="23"/>
  <c r="G87" i="23"/>
  <c r="H87" i="23"/>
  <c r="I87" i="23"/>
  <c r="J87" i="23"/>
  <c r="K87" i="23"/>
  <c r="L87" i="23"/>
  <c r="M87" i="23"/>
  <c r="N87" i="23"/>
  <c r="O87" i="23"/>
  <c r="P87" i="23"/>
  <c r="Q87" i="23"/>
  <c r="R87" i="23"/>
  <c r="S87" i="23"/>
  <c r="T87" i="23"/>
  <c r="U87" i="23"/>
  <c r="V87" i="23"/>
  <c r="C88" i="23"/>
  <c r="C87" i="23"/>
  <c r="D86" i="23"/>
  <c r="E86" i="23"/>
  <c r="F86" i="23"/>
  <c r="F90" i="23" s="1"/>
  <c r="G86" i="23"/>
  <c r="H86" i="23"/>
  <c r="I86" i="23"/>
  <c r="J86" i="23"/>
  <c r="J90" i="23" s="1"/>
  <c r="K86" i="23"/>
  <c r="L86" i="23"/>
  <c r="M86" i="23"/>
  <c r="N86" i="23"/>
  <c r="N90" i="23" s="1"/>
  <c r="O86" i="23"/>
  <c r="O90" i="23" s="1"/>
  <c r="P86" i="23"/>
  <c r="Q86" i="23"/>
  <c r="R86" i="23"/>
  <c r="R90" i="23" s="1"/>
  <c r="S86" i="23"/>
  <c r="T86" i="23"/>
  <c r="U86" i="23"/>
  <c r="V86" i="23"/>
  <c r="V90" i="23" s="1"/>
  <c r="C86" i="23"/>
  <c r="S41" i="30"/>
  <c r="R41" i="30"/>
  <c r="Q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B41" i="30"/>
  <c r="B38" i="30"/>
  <c r="S36" i="30"/>
  <c r="R36" i="30"/>
  <c r="Q36" i="30"/>
  <c r="P36" i="30"/>
  <c r="O36" i="30"/>
  <c r="N36" i="30"/>
  <c r="L36" i="30"/>
  <c r="K36" i="30"/>
  <c r="J36" i="30"/>
  <c r="I36" i="30"/>
  <c r="H36" i="30"/>
  <c r="G36" i="30"/>
  <c r="F36" i="30"/>
  <c r="E36" i="30"/>
  <c r="D36" i="30"/>
  <c r="C36" i="30"/>
  <c r="B36" i="30"/>
  <c r="S30" i="30"/>
  <c r="R30" i="30"/>
  <c r="Q30" i="30"/>
  <c r="P30" i="30"/>
  <c r="O30" i="30"/>
  <c r="Q115" i="23" s="1"/>
  <c r="N30" i="30"/>
  <c r="M30" i="30"/>
  <c r="L30" i="30"/>
  <c r="L31" i="30" s="1"/>
  <c r="K30" i="30"/>
  <c r="J30" i="30"/>
  <c r="I42" i="30"/>
  <c r="H30" i="30"/>
  <c r="I115" i="23" s="1"/>
  <c r="G30" i="30"/>
  <c r="F30" i="30"/>
  <c r="E30" i="30"/>
  <c r="D30" i="30"/>
  <c r="C30" i="30"/>
  <c r="B30" i="30"/>
  <c r="C115" i="23" s="1"/>
  <c r="T29" i="30"/>
  <c r="T28" i="30"/>
  <c r="T27" i="30"/>
  <c r="T26" i="30"/>
  <c r="T25" i="30"/>
  <c r="T24" i="30"/>
  <c r="T23" i="30"/>
  <c r="T22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T20" i="30"/>
  <c r="T19" i="30"/>
  <c r="S39" i="30"/>
  <c r="R39" i="30"/>
  <c r="Q39" i="30"/>
  <c r="O39" i="30"/>
  <c r="N39" i="30"/>
  <c r="M39" i="30"/>
  <c r="L39" i="30"/>
  <c r="K39" i="30"/>
  <c r="J39" i="30"/>
  <c r="J40" i="30" s="1"/>
  <c r="I39" i="30"/>
  <c r="I40" i="30" s="1"/>
  <c r="H39" i="30"/>
  <c r="G39" i="30"/>
  <c r="F39" i="30"/>
  <c r="E39" i="30"/>
  <c r="T17" i="30"/>
  <c r="T16" i="30"/>
  <c r="T15" i="30"/>
  <c r="T14" i="30"/>
  <c r="T13" i="30"/>
  <c r="T12" i="30"/>
  <c r="S11" i="30"/>
  <c r="V116" i="23" s="1"/>
  <c r="R11" i="30"/>
  <c r="U116" i="23" s="1"/>
  <c r="Q11" i="30"/>
  <c r="T116" i="23" s="1"/>
  <c r="P11" i="30"/>
  <c r="S116" i="23" s="1"/>
  <c r="R116" i="23"/>
  <c r="O11" i="30"/>
  <c r="Q116" i="23" s="1"/>
  <c r="N11" i="30"/>
  <c r="P116" i="23" s="1"/>
  <c r="L11" i="30"/>
  <c r="M116" i="23" s="1"/>
  <c r="K11" i="30"/>
  <c r="L116" i="23" s="1"/>
  <c r="J11" i="30"/>
  <c r="K116" i="23" s="1"/>
  <c r="I11" i="30"/>
  <c r="J116" i="23" s="1"/>
  <c r="H11" i="30"/>
  <c r="I116" i="23" s="1"/>
  <c r="G11" i="30"/>
  <c r="H116" i="23" s="1"/>
  <c r="F11" i="30"/>
  <c r="G116" i="23" s="1"/>
  <c r="E11" i="30"/>
  <c r="F116" i="23" s="1"/>
  <c r="D11" i="30"/>
  <c r="E116" i="23" s="1"/>
  <c r="C11" i="30"/>
  <c r="D116" i="23" s="1"/>
  <c r="B11" i="30"/>
  <c r="C116" i="23" s="1"/>
  <c r="T10" i="30"/>
  <c r="T9" i="30"/>
  <c r="T8" i="30"/>
  <c r="T7" i="30"/>
  <c r="T6" i="30"/>
  <c r="T5" i="30"/>
  <c r="T4" i="30"/>
  <c r="T3" i="30"/>
  <c r="U28" i="29"/>
  <c r="U26" i="29"/>
  <c r="U25" i="29"/>
  <c r="U23" i="29"/>
  <c r="U22" i="29"/>
  <c r="U21" i="29"/>
  <c r="U19" i="29"/>
  <c r="W99" i="23" s="1"/>
  <c r="U18" i="29"/>
  <c r="W98" i="23" s="1"/>
  <c r="U17" i="29"/>
  <c r="W97" i="23" s="1"/>
  <c r="W101" i="23" s="1"/>
  <c r="U16" i="29"/>
  <c r="U15" i="29"/>
  <c r="U14" i="29"/>
  <c r="U11" i="29"/>
  <c r="U10" i="29"/>
  <c r="U9" i="29"/>
  <c r="U8" i="29"/>
  <c r="U7" i="29"/>
  <c r="U5" i="29"/>
  <c r="U4" i="29"/>
  <c r="U3" i="29"/>
  <c r="U2" i="29"/>
  <c r="O29" i="35" l="1"/>
  <c r="P136" i="23"/>
  <c r="U27" i="35"/>
  <c r="U43" i="35" s="1"/>
  <c r="O43" i="35"/>
  <c r="W135" i="23"/>
  <c r="U41" i="35"/>
  <c r="U40" i="35"/>
  <c r="AM23" i="36"/>
  <c r="AM23" i="22"/>
  <c r="S42" i="30"/>
  <c r="S43" i="30" s="1"/>
  <c r="V115" i="23"/>
  <c r="J42" i="30"/>
  <c r="J43" i="30" s="1"/>
  <c r="K115" i="23"/>
  <c r="M23" i="36"/>
  <c r="M23" i="22"/>
  <c r="K42" i="30"/>
  <c r="K43" i="30" s="1"/>
  <c r="L115" i="23"/>
  <c r="G31" i="30"/>
  <c r="G44" i="30" s="1"/>
  <c r="H115" i="23"/>
  <c r="R42" i="30"/>
  <c r="U115" i="23"/>
  <c r="L42" i="30"/>
  <c r="M115" i="23"/>
  <c r="T21" i="30"/>
  <c r="M42" i="30"/>
  <c r="M43" i="30" s="1"/>
  <c r="O115" i="23"/>
  <c r="C42" i="30"/>
  <c r="C43" i="30" s="1"/>
  <c r="D115" i="23"/>
  <c r="N31" i="30"/>
  <c r="N44" i="30" s="1"/>
  <c r="P115" i="23"/>
  <c r="D42" i="30"/>
  <c r="D43" i="30" s="1"/>
  <c r="E115" i="23"/>
  <c r="R115" i="23"/>
  <c r="B31" i="30"/>
  <c r="B44" i="30" s="1"/>
  <c r="E42" i="30"/>
  <c r="E43" i="30" s="1"/>
  <c r="F115" i="23"/>
  <c r="P42" i="30"/>
  <c r="S115" i="23"/>
  <c r="F42" i="30"/>
  <c r="G115" i="23"/>
  <c r="Q42" i="30"/>
  <c r="Q43" i="30" s="1"/>
  <c r="T115" i="23"/>
  <c r="M90" i="23"/>
  <c r="K89" i="23"/>
  <c r="Q90" i="23"/>
  <c r="E90" i="23"/>
  <c r="V89" i="23"/>
  <c r="J89" i="23"/>
  <c r="C89" i="23"/>
  <c r="S89" i="23"/>
  <c r="G89" i="23"/>
  <c r="U90" i="23"/>
  <c r="I90" i="23"/>
  <c r="F89" i="23"/>
  <c r="T89" i="23"/>
  <c r="L89" i="23"/>
  <c r="K90" i="23"/>
  <c r="C90" i="23"/>
  <c r="R89" i="23"/>
  <c r="H89" i="23"/>
  <c r="S90" i="23"/>
  <c r="G90" i="23"/>
  <c r="O89" i="23"/>
  <c r="N89" i="23"/>
  <c r="P89" i="23"/>
  <c r="D89" i="23"/>
  <c r="I32" i="29"/>
  <c r="I102" i="23"/>
  <c r="C32" i="29"/>
  <c r="C102" i="23"/>
  <c r="Q32" i="29"/>
  <c r="S102" i="23"/>
  <c r="K32" i="29"/>
  <c r="K102" i="23"/>
  <c r="J32" i="29"/>
  <c r="J102" i="23"/>
  <c r="N32" i="29"/>
  <c r="O102" i="23"/>
  <c r="E32" i="29"/>
  <c r="E102" i="23"/>
  <c r="R102" i="23"/>
  <c r="Q36" i="31"/>
  <c r="Q37" i="31" s="1"/>
  <c r="R36" i="31"/>
  <c r="R37" i="31" s="1"/>
  <c r="G36" i="31"/>
  <c r="G37" i="31" s="1"/>
  <c r="J36" i="31"/>
  <c r="J37" i="31" s="1"/>
  <c r="S36" i="31"/>
  <c r="S37" i="31" s="1"/>
  <c r="T36" i="31"/>
  <c r="T37" i="31" s="1"/>
  <c r="L36" i="31"/>
  <c r="L37" i="31" s="1"/>
  <c r="I36" i="31"/>
  <c r="I37" i="31" s="1"/>
  <c r="N36" i="31"/>
  <c r="N37" i="31" s="1"/>
  <c r="O36" i="31"/>
  <c r="O37" i="31" s="1"/>
  <c r="F36" i="31"/>
  <c r="F37" i="31" s="1"/>
  <c r="D36" i="31"/>
  <c r="D37" i="31" s="1"/>
  <c r="H36" i="31"/>
  <c r="H37" i="31" s="1"/>
  <c r="M36" i="31"/>
  <c r="M37" i="31" s="1"/>
  <c r="P36" i="31"/>
  <c r="P37" i="31" s="1"/>
  <c r="K39" i="31"/>
  <c r="K38" i="31"/>
  <c r="K114" i="23"/>
  <c r="W100" i="23"/>
  <c r="P90" i="23"/>
  <c r="H90" i="23"/>
  <c r="U89" i="23"/>
  <c r="Q89" i="23"/>
  <c r="M89" i="23"/>
  <c r="I89" i="23"/>
  <c r="E89" i="23"/>
  <c r="T90" i="23"/>
  <c r="L90" i="23"/>
  <c r="D90" i="23"/>
  <c r="R31" i="30"/>
  <c r="R44" i="30" s="1"/>
  <c r="P31" i="30"/>
  <c r="P44" i="30" s="1"/>
  <c r="L44" i="30"/>
  <c r="H37" i="30"/>
  <c r="O37" i="30"/>
  <c r="Q37" i="30"/>
  <c r="L40" i="30"/>
  <c r="R40" i="30"/>
  <c r="E40" i="30"/>
  <c r="J37" i="30"/>
  <c r="K40" i="30"/>
  <c r="Q40" i="30"/>
  <c r="K37" i="30"/>
  <c r="P39" i="30"/>
  <c r="P40" i="30" s="1"/>
  <c r="B37" i="30"/>
  <c r="P37" i="30"/>
  <c r="E37" i="30"/>
  <c r="I37" i="30"/>
  <c r="G37" i="30"/>
  <c r="N37" i="30"/>
  <c r="S40" i="30"/>
  <c r="S37" i="30"/>
  <c r="C31" i="30"/>
  <c r="C44" i="30" s="1"/>
  <c r="T41" i="30"/>
  <c r="B39" i="30"/>
  <c r="B40" i="30" s="1"/>
  <c r="C37" i="30"/>
  <c r="L43" i="30"/>
  <c r="R43" i="30"/>
  <c r="E31" i="30"/>
  <c r="E44" i="30" s="1"/>
  <c r="P43" i="30"/>
  <c r="G42" i="30"/>
  <c r="G43" i="30" s="1"/>
  <c r="S31" i="30"/>
  <c r="S44" i="30" s="1"/>
  <c r="I43" i="30"/>
  <c r="G40" i="30"/>
  <c r="N40" i="30"/>
  <c r="H31" i="30"/>
  <c r="H44" i="30" s="1"/>
  <c r="H40" i="30"/>
  <c r="J31" i="30"/>
  <c r="J44" i="30" s="1"/>
  <c r="I31" i="30"/>
  <c r="I44" i="30" s="1"/>
  <c r="O31" i="30"/>
  <c r="O44" i="30" s="1"/>
  <c r="Q31" i="30"/>
  <c r="Q44" i="30" s="1"/>
  <c r="D37" i="30"/>
  <c r="L37" i="30"/>
  <c r="R37" i="30"/>
  <c r="T11" i="30"/>
  <c r="W116" i="23" s="1"/>
  <c r="T36" i="30"/>
  <c r="F40" i="30"/>
  <c r="M40" i="30"/>
  <c r="F43" i="30"/>
  <c r="O40" i="30"/>
  <c r="H42" i="30"/>
  <c r="H43" i="30" s="1"/>
  <c r="C39" i="30"/>
  <c r="C40" i="30" s="1"/>
  <c r="T38" i="30"/>
  <c r="F31" i="30"/>
  <c r="F44" i="30" s="1"/>
  <c r="M31" i="30"/>
  <c r="M44" i="30" s="1"/>
  <c r="N42" i="30"/>
  <c r="N43" i="30" s="1"/>
  <c r="T30" i="30"/>
  <c r="K31" i="30"/>
  <c r="K44" i="30" s="1"/>
  <c r="O42" i="30"/>
  <c r="O43" i="30" s="1"/>
  <c r="F37" i="30"/>
  <c r="B42" i="30"/>
  <c r="B43" i="30" s="1"/>
  <c r="U42" i="35" l="1"/>
  <c r="U29" i="35"/>
  <c r="O44" i="35"/>
  <c r="T42" i="30"/>
  <c r="W115" i="23"/>
  <c r="Y9" i="36"/>
  <c r="Y9" i="22"/>
  <c r="AL9" i="22"/>
  <c r="AL9" i="36"/>
  <c r="AL10" i="36"/>
  <c r="AL10" i="22"/>
  <c r="Y10" i="22"/>
  <c r="Y10" i="36"/>
  <c r="Y5" i="36"/>
  <c r="Y5" i="22"/>
  <c r="AL5" i="36"/>
  <c r="AL5" i="22"/>
  <c r="Y19" i="36"/>
  <c r="AL19" i="36"/>
  <c r="Y19" i="22"/>
  <c r="AL19" i="22"/>
  <c r="AL18" i="22"/>
  <c r="Y18" i="22"/>
  <c r="AL18" i="36"/>
  <c r="Y18" i="36"/>
  <c r="Y15" i="22"/>
  <c r="Y15" i="36"/>
  <c r="AL15" i="36"/>
  <c r="AL15" i="22"/>
  <c r="Y11" i="36"/>
  <c r="Y11" i="22"/>
  <c r="AL11" i="22"/>
  <c r="AL11" i="36"/>
  <c r="Y3" i="36"/>
  <c r="AL3" i="36"/>
  <c r="AL3" i="22"/>
  <c r="Y3" i="22"/>
  <c r="R32" i="29"/>
  <c r="T102" i="23"/>
  <c r="H32" i="29"/>
  <c r="H102" i="23"/>
  <c r="M32" i="29"/>
  <c r="M102" i="23"/>
  <c r="I35" i="29"/>
  <c r="I33" i="29"/>
  <c r="I34" i="29" s="1"/>
  <c r="T32" i="29"/>
  <c r="V102" i="23"/>
  <c r="L32" i="29"/>
  <c r="L102" i="23"/>
  <c r="P32" i="29"/>
  <c r="Q102" i="23"/>
  <c r="N35" i="29"/>
  <c r="N33" i="29"/>
  <c r="N34" i="29" s="1"/>
  <c r="C36" i="29"/>
  <c r="C33" i="29"/>
  <c r="C34" i="29" s="1"/>
  <c r="C35" i="29"/>
  <c r="N102" i="23"/>
  <c r="D102" i="23"/>
  <c r="G32" i="29"/>
  <c r="G102" i="23"/>
  <c r="E35" i="29"/>
  <c r="E33" i="29"/>
  <c r="E34" i="29" s="1"/>
  <c r="Q33" i="29"/>
  <c r="Q34" i="29" s="1"/>
  <c r="Q35" i="29"/>
  <c r="F32" i="29"/>
  <c r="F102" i="23"/>
  <c r="O32" i="29"/>
  <c r="P102" i="23"/>
  <c r="S32" i="29"/>
  <c r="U102" i="23"/>
  <c r="J35" i="29"/>
  <c r="J33" i="29"/>
  <c r="J34" i="29" s="1"/>
  <c r="K35" i="29"/>
  <c r="K33" i="29"/>
  <c r="K34" i="29" s="1"/>
  <c r="K40" i="31"/>
  <c r="M39" i="31"/>
  <c r="M38" i="31"/>
  <c r="M114" i="23"/>
  <c r="D39" i="31"/>
  <c r="D38" i="31"/>
  <c r="D114" i="23"/>
  <c r="N114" i="23"/>
  <c r="N39" i="31"/>
  <c r="N38" i="31"/>
  <c r="O114" i="23"/>
  <c r="R114" i="23"/>
  <c r="T39" i="31"/>
  <c r="T40" i="31" s="1"/>
  <c r="V114" i="23"/>
  <c r="J39" i="31"/>
  <c r="J38" i="31"/>
  <c r="J114" i="23"/>
  <c r="R39" i="31"/>
  <c r="R38" i="31"/>
  <c r="T114" i="23"/>
  <c r="E39" i="31"/>
  <c r="E38" i="31"/>
  <c r="E114" i="23"/>
  <c r="P39" i="31"/>
  <c r="P38" i="31"/>
  <c r="Q114" i="23"/>
  <c r="H39" i="31"/>
  <c r="H38" i="31"/>
  <c r="H114" i="23"/>
  <c r="F39" i="31"/>
  <c r="F38" i="31"/>
  <c r="F114" i="23"/>
  <c r="O39" i="31"/>
  <c r="O38" i="31"/>
  <c r="P114" i="23"/>
  <c r="I39" i="31"/>
  <c r="I38" i="31"/>
  <c r="I114" i="23"/>
  <c r="L39" i="31"/>
  <c r="L38" i="31"/>
  <c r="L114" i="23"/>
  <c r="S39" i="31"/>
  <c r="S38" i="31"/>
  <c r="U114" i="23"/>
  <c r="G39" i="31"/>
  <c r="G38" i="31"/>
  <c r="G114" i="23"/>
  <c r="Q39" i="31"/>
  <c r="Q38" i="31"/>
  <c r="S114" i="23"/>
  <c r="D31" i="30"/>
  <c r="D44" i="30" s="1"/>
  <c r="T18" i="30"/>
  <c r="T39" i="30" s="1"/>
  <c r="T40" i="30" s="1"/>
  <c r="T43" i="30"/>
  <c r="T37" i="30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S42" i="28"/>
  <c r="R42" i="28"/>
  <c r="O42" i="28"/>
  <c r="N42" i="28"/>
  <c r="M42" i="28"/>
  <c r="L42" i="28"/>
  <c r="I42" i="28"/>
  <c r="H42" i="28"/>
  <c r="G42" i="28"/>
  <c r="E42" i="28"/>
  <c r="D42" i="28"/>
  <c r="T29" i="28"/>
  <c r="T28" i="28"/>
  <c r="T27" i="28"/>
  <c r="T26" i="28"/>
  <c r="T25" i="28"/>
  <c r="T24" i="28"/>
  <c r="T23" i="28"/>
  <c r="T22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T20" i="28"/>
  <c r="T1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T17" i="28"/>
  <c r="T16" i="28"/>
  <c r="T15" i="28"/>
  <c r="T14" i="28"/>
  <c r="T13" i="28"/>
  <c r="T12" i="28"/>
  <c r="T10" i="28"/>
  <c r="T9" i="28"/>
  <c r="T8" i="28"/>
  <c r="T7" i="28"/>
  <c r="T6" i="28"/>
  <c r="T5" i="28"/>
  <c r="T4" i="28"/>
  <c r="T3" i="28"/>
  <c r="T2" i="28"/>
  <c r="W86" i="23"/>
  <c r="W87" i="23"/>
  <c r="W88" i="23"/>
  <c r="W131" i="23" l="1"/>
  <c r="U44" i="35"/>
  <c r="L40" i="31"/>
  <c r="H40" i="31"/>
  <c r="J40" i="31"/>
  <c r="Y6" i="36"/>
  <c r="Y6" i="22"/>
  <c r="AL6" i="36"/>
  <c r="AL6" i="22"/>
  <c r="AL13" i="22"/>
  <c r="AL13" i="36"/>
  <c r="Y13" i="36"/>
  <c r="Y13" i="22"/>
  <c r="AL17" i="36"/>
  <c r="Y17" i="36"/>
  <c r="AL17" i="22"/>
  <c r="Y17" i="22"/>
  <c r="AL20" i="36"/>
  <c r="AL20" i="22"/>
  <c r="Y20" i="36"/>
  <c r="Y20" i="22"/>
  <c r="Y12" i="36"/>
  <c r="Y12" i="22"/>
  <c r="AL12" i="36"/>
  <c r="AL12" i="22"/>
  <c r="AL21" i="36"/>
  <c r="AL21" i="22"/>
  <c r="Y21" i="36"/>
  <c r="Y21" i="22"/>
  <c r="AL4" i="36"/>
  <c r="AL4" i="22"/>
  <c r="Y4" i="36"/>
  <c r="Y4" i="22"/>
  <c r="AL22" i="22"/>
  <c r="AL22" i="36"/>
  <c r="Y22" i="36"/>
  <c r="Y22" i="22"/>
  <c r="AL8" i="36"/>
  <c r="AL8" i="22"/>
  <c r="Y8" i="22"/>
  <c r="Y8" i="36"/>
  <c r="AL7" i="36"/>
  <c r="Y7" i="22"/>
  <c r="Y7" i="36"/>
  <c r="AL7" i="22"/>
  <c r="Y14" i="36"/>
  <c r="AL14" i="36"/>
  <c r="Y14" i="22"/>
  <c r="AL14" i="22"/>
  <c r="AL16" i="22"/>
  <c r="AL16" i="36"/>
  <c r="Y16" i="36"/>
  <c r="Y16" i="22"/>
  <c r="L23" i="36"/>
  <c r="L23" i="22"/>
  <c r="C37" i="29"/>
  <c r="S35" i="29"/>
  <c r="S33" i="29"/>
  <c r="S34" i="29" s="1"/>
  <c r="E36" i="29"/>
  <c r="E37" i="29" s="1"/>
  <c r="P35" i="29"/>
  <c r="P33" i="29"/>
  <c r="P34" i="29" s="1"/>
  <c r="Q36" i="29"/>
  <c r="Q37" i="29" s="1"/>
  <c r="K36" i="29"/>
  <c r="K37" i="29" s="1"/>
  <c r="O33" i="29"/>
  <c r="O34" i="29" s="1"/>
  <c r="O35" i="29"/>
  <c r="F35" i="29"/>
  <c r="F33" i="29"/>
  <c r="F34" i="29" s="1"/>
  <c r="D33" i="29"/>
  <c r="D34" i="29" s="1"/>
  <c r="D35" i="29"/>
  <c r="T35" i="29"/>
  <c r="T33" i="29"/>
  <c r="T34" i="29" s="1"/>
  <c r="J36" i="29"/>
  <c r="J37" i="29" s="1"/>
  <c r="I36" i="29"/>
  <c r="I37" i="29" s="1"/>
  <c r="M33" i="29"/>
  <c r="M34" i="29" s="1"/>
  <c r="M35" i="29"/>
  <c r="W102" i="23"/>
  <c r="U20" i="29"/>
  <c r="U35" i="29" s="1"/>
  <c r="U32" i="29"/>
  <c r="G33" i="29"/>
  <c r="G34" i="29" s="1"/>
  <c r="G35" i="29"/>
  <c r="N36" i="29"/>
  <c r="N37" i="29" s="1"/>
  <c r="L35" i="29"/>
  <c r="L33" i="29"/>
  <c r="L34" i="29" s="1"/>
  <c r="H33" i="29"/>
  <c r="H34" i="29" s="1"/>
  <c r="H35" i="29"/>
  <c r="R33" i="29"/>
  <c r="R34" i="29" s="1"/>
  <c r="R35" i="29"/>
  <c r="G40" i="31"/>
  <c r="E40" i="31"/>
  <c r="O40" i="31"/>
  <c r="S40" i="31"/>
  <c r="F40" i="31"/>
  <c r="R40" i="31"/>
  <c r="N40" i="31"/>
  <c r="M40" i="31"/>
  <c r="Q40" i="31"/>
  <c r="I40" i="31"/>
  <c r="P40" i="31"/>
  <c r="D40" i="31"/>
  <c r="C38" i="31"/>
  <c r="C114" i="23"/>
  <c r="K39" i="29"/>
  <c r="K38" i="29"/>
  <c r="K103" i="23"/>
  <c r="W90" i="23"/>
  <c r="W89" i="23"/>
  <c r="T31" i="30"/>
  <c r="T44" i="30" s="1"/>
  <c r="D40" i="28"/>
  <c r="L40" i="28"/>
  <c r="E40" i="28"/>
  <c r="C44" i="28"/>
  <c r="K44" i="28"/>
  <c r="Q44" i="28"/>
  <c r="H40" i="28"/>
  <c r="O40" i="28"/>
  <c r="N37" i="28"/>
  <c r="G37" i="28"/>
  <c r="K37" i="28"/>
  <c r="E37" i="28"/>
  <c r="O37" i="28"/>
  <c r="M43" i="28"/>
  <c r="Q37" i="28"/>
  <c r="C37" i="28"/>
  <c r="E43" i="28"/>
  <c r="S43" i="28"/>
  <c r="I43" i="28"/>
  <c r="T21" i="28"/>
  <c r="I40" i="28"/>
  <c r="H37" i="28"/>
  <c r="I37" i="28"/>
  <c r="S37" i="28"/>
  <c r="F37" i="28"/>
  <c r="M37" i="28"/>
  <c r="D43" i="28"/>
  <c r="I44" i="28"/>
  <c r="G43" i="28"/>
  <c r="N43" i="28"/>
  <c r="O43" i="28"/>
  <c r="S44" i="28"/>
  <c r="T30" i="28"/>
  <c r="H43" i="28"/>
  <c r="T41" i="28"/>
  <c r="E44" i="28"/>
  <c r="L43" i="28"/>
  <c r="R43" i="28"/>
  <c r="F44" i="28"/>
  <c r="G40" i="28"/>
  <c r="N40" i="28"/>
  <c r="R40" i="28"/>
  <c r="S39" i="28"/>
  <c r="S40" i="28" s="1"/>
  <c r="J44" i="28"/>
  <c r="P44" i="28"/>
  <c r="C40" i="28"/>
  <c r="K40" i="28"/>
  <c r="Q40" i="28"/>
  <c r="H44" i="28"/>
  <c r="T38" i="28"/>
  <c r="T36" i="28"/>
  <c r="B37" i="28"/>
  <c r="J37" i="28"/>
  <c r="P37" i="28"/>
  <c r="T11" i="28"/>
  <c r="W105" i="23" s="1"/>
  <c r="D37" i="28"/>
  <c r="L37" i="28"/>
  <c r="R37" i="28"/>
  <c r="B40" i="28"/>
  <c r="J40" i="28"/>
  <c r="P40" i="28"/>
  <c r="F40" i="28"/>
  <c r="M40" i="28"/>
  <c r="F42" i="28"/>
  <c r="F43" i="28" s="1"/>
  <c r="T18" i="28"/>
  <c r="T39" i="28" s="1"/>
  <c r="D44" i="28"/>
  <c r="L44" i="28"/>
  <c r="R44" i="28"/>
  <c r="B42" i="28"/>
  <c r="B43" i="28" s="1"/>
  <c r="P42" i="28"/>
  <c r="P43" i="28" s="1"/>
  <c r="M44" i="28"/>
  <c r="C42" i="28"/>
  <c r="C43" i="28" s="1"/>
  <c r="K42" i="28"/>
  <c r="K43" i="28" s="1"/>
  <c r="Q42" i="28"/>
  <c r="Q43" i="28" s="1"/>
  <c r="J42" i="28"/>
  <c r="J43" i="28" s="1"/>
  <c r="G44" i="28"/>
  <c r="N44" i="28"/>
  <c r="O44" i="28"/>
  <c r="U2" i="27"/>
  <c r="W133" i="23" l="1"/>
  <c r="W134" i="23"/>
  <c r="AL23" i="36"/>
  <c r="AL23" i="22"/>
  <c r="Y23" i="22"/>
  <c r="Y23" i="36"/>
  <c r="K32" i="27"/>
  <c r="O32" i="27"/>
  <c r="U33" i="29"/>
  <c r="U24" i="29"/>
  <c r="U36" i="29" s="1"/>
  <c r="U37" i="29" s="1"/>
  <c r="U34" i="29"/>
  <c r="H36" i="29"/>
  <c r="H37" i="29" s="1"/>
  <c r="R36" i="29"/>
  <c r="R37" i="29" s="1"/>
  <c r="G36" i="29"/>
  <c r="G37" i="29" s="1"/>
  <c r="I103" i="23"/>
  <c r="I38" i="29"/>
  <c r="I39" i="29"/>
  <c r="Q39" i="29"/>
  <c r="Q38" i="29"/>
  <c r="S103" i="23"/>
  <c r="M36" i="29"/>
  <c r="M37" i="29" s="1"/>
  <c r="J103" i="23"/>
  <c r="J39" i="29"/>
  <c r="J38" i="29"/>
  <c r="T36" i="29"/>
  <c r="T37" i="29" s="1"/>
  <c r="F36" i="29"/>
  <c r="F37" i="29" s="1"/>
  <c r="O36" i="29"/>
  <c r="O37" i="29" s="1"/>
  <c r="E38" i="29"/>
  <c r="E103" i="23"/>
  <c r="E39" i="29"/>
  <c r="N38" i="29"/>
  <c r="O103" i="23"/>
  <c r="N39" i="29"/>
  <c r="D36" i="29"/>
  <c r="D37" i="29" s="1"/>
  <c r="P36" i="29"/>
  <c r="P37" i="29" s="1"/>
  <c r="L36" i="29"/>
  <c r="L37" i="29" s="1"/>
  <c r="R103" i="23"/>
  <c r="S36" i="29"/>
  <c r="S37" i="29" s="1"/>
  <c r="T42" i="28"/>
  <c r="W104" i="23"/>
  <c r="C39" i="31"/>
  <c r="C40" i="31" s="1"/>
  <c r="K40" i="29"/>
  <c r="C103" i="23"/>
  <c r="C38" i="29"/>
  <c r="P91" i="23"/>
  <c r="N91" i="23"/>
  <c r="K91" i="23"/>
  <c r="T40" i="28"/>
  <c r="C39" i="29"/>
  <c r="T37" i="28"/>
  <c r="T43" i="28"/>
  <c r="B44" i="28"/>
  <c r="T31" i="28"/>
  <c r="T44" i="28" s="1"/>
  <c r="T3" i="26"/>
  <c r="T4" i="26"/>
  <c r="T5" i="26"/>
  <c r="T6" i="26"/>
  <c r="T7" i="26"/>
  <c r="T8" i="26"/>
  <c r="T9" i="26"/>
  <c r="T10" i="26"/>
  <c r="T11" i="26"/>
  <c r="T13" i="26"/>
  <c r="T14" i="26"/>
  <c r="T15" i="26"/>
  <c r="T16" i="26"/>
  <c r="T17" i="26"/>
  <c r="T18" i="26"/>
  <c r="T20" i="26"/>
  <c r="T21" i="26"/>
  <c r="T23" i="26"/>
  <c r="T24" i="26"/>
  <c r="T25" i="26"/>
  <c r="T26" i="26"/>
  <c r="T27" i="26"/>
  <c r="T28" i="26"/>
  <c r="T29" i="26"/>
  <c r="T30" i="26"/>
  <c r="T31" i="26"/>
  <c r="AO23" i="36" l="1"/>
  <c r="AO23" i="22"/>
  <c r="AB23" i="36"/>
  <c r="AB23" i="22"/>
  <c r="AK16" i="36"/>
  <c r="AK16" i="22"/>
  <c r="X16" i="36"/>
  <c r="X16" i="22"/>
  <c r="X11" i="36"/>
  <c r="X11" i="22"/>
  <c r="AK11" i="36"/>
  <c r="AK11" i="22"/>
  <c r="AK14" i="22"/>
  <c r="AK14" i="36"/>
  <c r="X14" i="36"/>
  <c r="X14" i="22"/>
  <c r="K23" i="36"/>
  <c r="K23" i="22"/>
  <c r="L32" i="27"/>
  <c r="I32" i="27"/>
  <c r="S32" i="27"/>
  <c r="F32" i="27"/>
  <c r="Q91" i="23"/>
  <c r="N32" i="27"/>
  <c r="M91" i="23"/>
  <c r="M32" i="27"/>
  <c r="D32" i="27"/>
  <c r="R32" i="27"/>
  <c r="Q32" i="27"/>
  <c r="H32" i="27"/>
  <c r="V91" i="23"/>
  <c r="T32" i="27"/>
  <c r="J32" i="27"/>
  <c r="G32" i="27"/>
  <c r="O35" i="27"/>
  <c r="O33" i="27"/>
  <c r="O34" i="27" s="1"/>
  <c r="K35" i="27"/>
  <c r="K33" i="27"/>
  <c r="K34" i="27" s="1"/>
  <c r="N40" i="29"/>
  <c r="Q40" i="29"/>
  <c r="E40" i="29"/>
  <c r="I40" i="29"/>
  <c r="L38" i="29"/>
  <c r="L103" i="23"/>
  <c r="L39" i="29"/>
  <c r="T39" i="29"/>
  <c r="V103" i="23"/>
  <c r="T38" i="29"/>
  <c r="T40" i="29" s="1"/>
  <c r="G38" i="29"/>
  <c r="G39" i="29"/>
  <c r="G103" i="23"/>
  <c r="H39" i="29"/>
  <c r="H38" i="29"/>
  <c r="H103" i="23"/>
  <c r="N103" i="23"/>
  <c r="U27" i="29"/>
  <c r="W103" i="23" s="1"/>
  <c r="D39" i="29"/>
  <c r="D103" i="23"/>
  <c r="D38" i="29"/>
  <c r="O39" i="29"/>
  <c r="O38" i="29"/>
  <c r="P103" i="23"/>
  <c r="T103" i="23"/>
  <c r="R39" i="29"/>
  <c r="R38" i="29"/>
  <c r="S38" i="29"/>
  <c r="S39" i="29"/>
  <c r="U103" i="23"/>
  <c r="P39" i="29"/>
  <c r="P38" i="29"/>
  <c r="Q103" i="23"/>
  <c r="F103" i="23"/>
  <c r="F39" i="29"/>
  <c r="F38" i="29"/>
  <c r="J40" i="29"/>
  <c r="M38" i="29"/>
  <c r="M103" i="23"/>
  <c r="M39" i="29"/>
  <c r="C40" i="29"/>
  <c r="O36" i="27"/>
  <c r="O37" i="27" s="1"/>
  <c r="L91" i="23"/>
  <c r="J91" i="23"/>
  <c r="I91" i="23"/>
  <c r="U91" i="23"/>
  <c r="C91" i="23"/>
  <c r="R91" i="23"/>
  <c r="F91" i="23"/>
  <c r="O91" i="23"/>
  <c r="D91" i="23"/>
  <c r="H91" i="23"/>
  <c r="E91" i="23"/>
  <c r="T91" i="23"/>
  <c r="S91" i="23"/>
  <c r="G91" i="23"/>
  <c r="B38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S38" i="26"/>
  <c r="R38" i="26"/>
  <c r="Q38" i="26"/>
  <c r="P38" i="26"/>
  <c r="P39" i="26" s="1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S44" i="26"/>
  <c r="R44" i="26"/>
  <c r="O44" i="26"/>
  <c r="N44" i="26"/>
  <c r="M44" i="26"/>
  <c r="L44" i="26"/>
  <c r="I44" i="26"/>
  <c r="H44" i="26"/>
  <c r="E44" i="26"/>
  <c r="B22" i="26"/>
  <c r="R41" i="26"/>
  <c r="Q41" i="26"/>
  <c r="P41" i="26"/>
  <c r="O41" i="26"/>
  <c r="N41" i="26"/>
  <c r="M41" i="26"/>
  <c r="L41" i="26"/>
  <c r="K41" i="26"/>
  <c r="J41" i="26"/>
  <c r="I41" i="26"/>
  <c r="G41" i="26"/>
  <c r="F41" i="26"/>
  <c r="D41" i="26"/>
  <c r="C41" i="26"/>
  <c r="B41" i="26"/>
  <c r="H39" i="26"/>
  <c r="G39" i="26"/>
  <c r="T2" i="26"/>
  <c r="U11" i="25"/>
  <c r="U10" i="25"/>
  <c r="U9" i="25"/>
  <c r="U8" i="25"/>
  <c r="U7" i="25"/>
  <c r="U6" i="25"/>
  <c r="U5" i="25"/>
  <c r="U4" i="25"/>
  <c r="U2" i="25"/>
  <c r="X9" i="22" l="1"/>
  <c r="AK9" i="36"/>
  <c r="AK9" i="22"/>
  <c r="X9" i="36"/>
  <c r="AK21" i="36"/>
  <c r="AK21" i="22"/>
  <c r="X21" i="22"/>
  <c r="X21" i="36"/>
  <c r="AK10" i="36"/>
  <c r="AK10" i="22"/>
  <c r="X10" i="36"/>
  <c r="X10" i="22"/>
  <c r="AK17" i="36"/>
  <c r="AK17" i="22"/>
  <c r="X17" i="22"/>
  <c r="X17" i="36"/>
  <c r="AK19" i="36"/>
  <c r="X19" i="22"/>
  <c r="AK19" i="22"/>
  <c r="X19" i="36"/>
  <c r="AK5" i="22"/>
  <c r="AK5" i="36"/>
  <c r="X5" i="36"/>
  <c r="X5" i="22"/>
  <c r="AK18" i="36"/>
  <c r="AK18" i="22"/>
  <c r="X18" i="36"/>
  <c r="X18" i="22"/>
  <c r="AK12" i="22"/>
  <c r="X12" i="36"/>
  <c r="X12" i="22"/>
  <c r="AK12" i="36"/>
  <c r="AK13" i="36"/>
  <c r="AK13" i="22"/>
  <c r="X13" i="22"/>
  <c r="X13" i="36"/>
  <c r="AK20" i="22"/>
  <c r="X20" i="22"/>
  <c r="X20" i="36"/>
  <c r="AK20" i="36"/>
  <c r="X8" i="22"/>
  <c r="X8" i="36"/>
  <c r="AK8" i="36"/>
  <c r="AK8" i="22"/>
  <c r="X4" i="22"/>
  <c r="AK4" i="36"/>
  <c r="AK4" i="22"/>
  <c r="X4" i="36"/>
  <c r="X3" i="22"/>
  <c r="AK3" i="36"/>
  <c r="X3" i="36"/>
  <c r="AK3" i="22"/>
  <c r="AK7" i="22"/>
  <c r="AK7" i="36"/>
  <c r="X7" i="36"/>
  <c r="X7" i="22"/>
  <c r="AK15" i="36"/>
  <c r="AK15" i="22"/>
  <c r="X15" i="36"/>
  <c r="X15" i="22"/>
  <c r="AK6" i="36"/>
  <c r="AK6" i="22"/>
  <c r="X6" i="36"/>
  <c r="X6" i="22"/>
  <c r="AK22" i="36"/>
  <c r="AK22" i="22"/>
  <c r="X22" i="36"/>
  <c r="X22" i="22"/>
  <c r="T22" i="26"/>
  <c r="U12" i="25"/>
  <c r="K36" i="27"/>
  <c r="K37" i="27" s="1"/>
  <c r="H33" i="27"/>
  <c r="H34" i="27" s="1"/>
  <c r="H35" i="27"/>
  <c r="G35" i="27"/>
  <c r="G33" i="27"/>
  <c r="G34" i="27" s="1"/>
  <c r="T33" i="27"/>
  <c r="T34" i="27" s="1"/>
  <c r="T35" i="27"/>
  <c r="P39" i="27"/>
  <c r="P33" i="27"/>
  <c r="P34" i="27" s="1"/>
  <c r="P35" i="27"/>
  <c r="S33" i="27"/>
  <c r="S34" i="27" s="1"/>
  <c r="S35" i="27"/>
  <c r="L33" i="27"/>
  <c r="L34" i="27" s="1"/>
  <c r="L35" i="27"/>
  <c r="M38" i="27"/>
  <c r="M35" i="27"/>
  <c r="M33" i="27"/>
  <c r="M34" i="27" s="1"/>
  <c r="Q35" i="27"/>
  <c r="Q33" i="27"/>
  <c r="Q34" i="27" s="1"/>
  <c r="D33" i="27"/>
  <c r="D34" i="27" s="1"/>
  <c r="D35" i="27"/>
  <c r="W91" i="23"/>
  <c r="R33" i="27"/>
  <c r="R34" i="27" s="1"/>
  <c r="R35" i="27"/>
  <c r="R39" i="27"/>
  <c r="J38" i="27"/>
  <c r="J33" i="27"/>
  <c r="J34" i="27" s="1"/>
  <c r="J35" i="27"/>
  <c r="E38" i="27"/>
  <c r="E35" i="27"/>
  <c r="N33" i="27"/>
  <c r="N34" i="27" s="1"/>
  <c r="N35" i="27"/>
  <c r="F92" i="23"/>
  <c r="F33" i="27"/>
  <c r="F34" i="27" s="1"/>
  <c r="F35" i="27"/>
  <c r="I33" i="27"/>
  <c r="I34" i="27" s="1"/>
  <c r="I35" i="27"/>
  <c r="R40" i="29"/>
  <c r="O40" i="29"/>
  <c r="U38" i="29"/>
  <c r="H40" i="29"/>
  <c r="D40" i="29"/>
  <c r="G40" i="29"/>
  <c r="F40" i="29"/>
  <c r="P40" i="29"/>
  <c r="U29" i="29"/>
  <c r="U39" i="29" s="1"/>
  <c r="S40" i="29"/>
  <c r="L40" i="29"/>
  <c r="M40" i="29"/>
  <c r="L36" i="27"/>
  <c r="K92" i="23"/>
  <c r="K38" i="27"/>
  <c r="K39" i="27"/>
  <c r="E36" i="27"/>
  <c r="P92" i="23"/>
  <c r="O38" i="27"/>
  <c r="O39" i="27"/>
  <c r="N92" i="23"/>
  <c r="I38" i="27"/>
  <c r="I36" i="27"/>
  <c r="P38" i="27"/>
  <c r="P36" i="27"/>
  <c r="G36" i="27"/>
  <c r="H36" i="27"/>
  <c r="N36" i="27"/>
  <c r="S36" i="27"/>
  <c r="C34" i="27"/>
  <c r="C37" i="27"/>
  <c r="E39" i="27"/>
  <c r="S46" i="26"/>
  <c r="O39" i="26"/>
  <c r="L46" i="26"/>
  <c r="J39" i="26"/>
  <c r="I42" i="26"/>
  <c r="T41" i="26"/>
  <c r="W94" i="23"/>
  <c r="G44" i="26"/>
  <c r="G45" i="26" s="1"/>
  <c r="T32" i="26"/>
  <c r="Q39" i="26"/>
  <c r="K39" i="26"/>
  <c r="C39" i="26"/>
  <c r="D44" i="26"/>
  <c r="D46" i="26"/>
  <c r="E46" i="26"/>
  <c r="O46" i="26"/>
  <c r="R46" i="26"/>
  <c r="I45" i="26"/>
  <c r="E45" i="26"/>
  <c r="S45" i="26"/>
  <c r="E39" i="26"/>
  <c r="B39" i="26"/>
  <c r="M45" i="26"/>
  <c r="T43" i="26"/>
  <c r="I46" i="26"/>
  <c r="B42" i="26"/>
  <c r="J42" i="26"/>
  <c r="P42" i="26"/>
  <c r="O42" i="26"/>
  <c r="C42" i="26"/>
  <c r="K42" i="26"/>
  <c r="Q42" i="26"/>
  <c r="B46" i="26"/>
  <c r="P46" i="26"/>
  <c r="S41" i="26"/>
  <c r="S42" i="26" s="1"/>
  <c r="K46" i="26"/>
  <c r="M42" i="26"/>
  <c r="J46" i="26"/>
  <c r="C46" i="26"/>
  <c r="Q46" i="26"/>
  <c r="F42" i="26"/>
  <c r="T40" i="26"/>
  <c r="D42" i="26"/>
  <c r="L42" i="26"/>
  <c r="R42" i="26"/>
  <c r="E41" i="26"/>
  <c r="E42" i="26" s="1"/>
  <c r="I39" i="26"/>
  <c r="F39" i="26"/>
  <c r="M39" i="26"/>
  <c r="N39" i="26"/>
  <c r="D39" i="26"/>
  <c r="L39" i="26"/>
  <c r="R39" i="26"/>
  <c r="T38" i="26"/>
  <c r="S39" i="26"/>
  <c r="N45" i="26"/>
  <c r="H45" i="26"/>
  <c r="O45" i="26"/>
  <c r="G42" i="26"/>
  <c r="N42" i="26"/>
  <c r="D45" i="26"/>
  <c r="L45" i="26"/>
  <c r="R45" i="26"/>
  <c r="F44" i="26"/>
  <c r="F45" i="26" s="1"/>
  <c r="H41" i="26"/>
  <c r="H42" i="26" s="1"/>
  <c r="B44" i="26"/>
  <c r="B45" i="26" s="1"/>
  <c r="J44" i="26"/>
  <c r="J45" i="26" s="1"/>
  <c r="P44" i="26"/>
  <c r="P45" i="26" s="1"/>
  <c r="F46" i="26"/>
  <c r="C44" i="26"/>
  <c r="C45" i="26" s="1"/>
  <c r="K44" i="26"/>
  <c r="K45" i="26" s="1"/>
  <c r="Q44" i="26"/>
  <c r="Q45" i="26" s="1"/>
  <c r="G46" i="26"/>
  <c r="N46" i="26"/>
  <c r="M46" i="26"/>
  <c r="AK23" i="22" l="1"/>
  <c r="AK23" i="36"/>
  <c r="X23" i="22"/>
  <c r="X23" i="36"/>
  <c r="N37" i="27"/>
  <c r="H37" i="27"/>
  <c r="E37" i="27"/>
  <c r="L37" i="27"/>
  <c r="P37" i="27"/>
  <c r="I37" i="27"/>
  <c r="S37" i="27"/>
  <c r="U40" i="29"/>
  <c r="Q36" i="27"/>
  <c r="Q37" i="27" s="1"/>
  <c r="M92" i="23"/>
  <c r="F36" i="27"/>
  <c r="F37" i="27" s="1"/>
  <c r="M36" i="27"/>
  <c r="M37" i="27" s="1"/>
  <c r="T38" i="27"/>
  <c r="T36" i="27"/>
  <c r="T37" i="27" s="1"/>
  <c r="R36" i="27"/>
  <c r="R37" i="27" s="1"/>
  <c r="D38" i="27"/>
  <c r="D37" i="27"/>
  <c r="U35" i="27"/>
  <c r="U33" i="27"/>
  <c r="U34" i="27" s="1"/>
  <c r="J36" i="27"/>
  <c r="J37" i="27" s="1"/>
  <c r="G37" i="27"/>
  <c r="T44" i="26"/>
  <c r="T45" i="26" s="1"/>
  <c r="W93" i="23"/>
  <c r="J39" i="27"/>
  <c r="J40" i="27" s="1"/>
  <c r="R92" i="23"/>
  <c r="H92" i="23"/>
  <c r="H38" i="27"/>
  <c r="H39" i="27"/>
  <c r="G92" i="23"/>
  <c r="G38" i="27"/>
  <c r="I92" i="23"/>
  <c r="J92" i="23"/>
  <c r="O40" i="27"/>
  <c r="D92" i="23"/>
  <c r="E40" i="27"/>
  <c r="D39" i="27"/>
  <c r="M39" i="27"/>
  <c r="M40" i="27" s="1"/>
  <c r="I39" i="27"/>
  <c r="I40" i="27" s="1"/>
  <c r="G39" i="27"/>
  <c r="S39" i="27"/>
  <c r="S38" i="27"/>
  <c r="U92" i="23"/>
  <c r="O92" i="23"/>
  <c r="N38" i="27"/>
  <c r="N39" i="27"/>
  <c r="T92" i="23"/>
  <c r="R38" i="27"/>
  <c r="R40" i="27" s="1"/>
  <c r="P40" i="27"/>
  <c r="L92" i="23"/>
  <c r="L38" i="27"/>
  <c r="L39" i="27"/>
  <c r="Q92" i="23"/>
  <c r="E92" i="23"/>
  <c r="F39" i="27"/>
  <c r="F38" i="27"/>
  <c r="S92" i="23"/>
  <c r="Q38" i="27"/>
  <c r="Q39" i="27"/>
  <c r="K40" i="27"/>
  <c r="T39" i="27"/>
  <c r="H46" i="26"/>
  <c r="T33" i="26"/>
  <c r="T46" i="26" s="1"/>
  <c r="T42" i="26"/>
  <c r="T39" i="26"/>
  <c r="T40" i="27" l="1"/>
  <c r="V92" i="23"/>
  <c r="U36" i="27"/>
  <c r="U37" i="27" s="1"/>
  <c r="D40" i="27"/>
  <c r="S40" i="27"/>
  <c r="Q40" i="27"/>
  <c r="N40" i="27"/>
  <c r="L40" i="27"/>
  <c r="H40" i="27"/>
  <c r="F40" i="27"/>
  <c r="G40" i="27"/>
  <c r="J21" i="22"/>
  <c r="D10" i="23" l="1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C10" i="23"/>
  <c r="C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C40" i="23"/>
  <c r="C39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C50" i="23"/>
  <c r="C49" i="23"/>
  <c r="Q60" i="23"/>
  <c r="V60" i="23"/>
  <c r="D59" i="23"/>
  <c r="E59" i="23"/>
  <c r="F59" i="23"/>
  <c r="G59" i="23"/>
  <c r="H59" i="23"/>
  <c r="I59" i="23"/>
  <c r="J59" i="23"/>
  <c r="L59" i="23"/>
  <c r="M59" i="23"/>
  <c r="N59" i="23"/>
  <c r="O59" i="23"/>
  <c r="P59" i="23"/>
  <c r="Q59" i="23"/>
  <c r="R59" i="23"/>
  <c r="S59" i="23"/>
  <c r="T59" i="23"/>
  <c r="U59" i="23"/>
  <c r="V59" i="23"/>
  <c r="C59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C70" i="23"/>
  <c r="R31" i="1"/>
  <c r="R32" i="1" s="1"/>
  <c r="R33" i="1"/>
  <c r="R34" i="1"/>
  <c r="R36" i="1"/>
  <c r="R37" i="1"/>
  <c r="T26" i="19"/>
  <c r="T40" i="19" s="1"/>
  <c r="U25" i="19"/>
  <c r="U23" i="19"/>
  <c r="R39" i="1" l="1"/>
  <c r="R35" i="1"/>
  <c r="R38" i="1"/>
  <c r="W10" i="23"/>
  <c r="W39" i="23"/>
  <c r="W50" i="23"/>
  <c r="W49" i="23"/>
  <c r="W40" i="23"/>
  <c r="W9" i="23"/>
  <c r="F21" i="22"/>
  <c r="G21" i="22"/>
  <c r="H21" i="22"/>
  <c r="I21" i="22"/>
  <c r="U24" i="25" l="1"/>
  <c r="U20" i="25"/>
  <c r="T39" i="25"/>
  <c r="T33" i="25" l="1"/>
  <c r="T33" i="20"/>
  <c r="T38" i="20"/>
  <c r="T39" i="20"/>
  <c r="U72" i="23"/>
  <c r="C81" i="23" l="1"/>
  <c r="T40" i="20"/>
  <c r="J22" i="22"/>
  <c r="J20" i="22"/>
  <c r="J19" i="22"/>
  <c r="J18" i="22"/>
  <c r="J17" i="22"/>
  <c r="J16" i="22"/>
  <c r="J15" i="22"/>
  <c r="J5" i="22"/>
  <c r="J6" i="22"/>
  <c r="J7" i="22"/>
  <c r="J8" i="22"/>
  <c r="J9" i="22"/>
  <c r="J10" i="22"/>
  <c r="J11" i="22"/>
  <c r="J12" i="22"/>
  <c r="J14" i="22"/>
  <c r="J13" i="22"/>
  <c r="J4" i="22"/>
  <c r="U26" i="25"/>
  <c r="U25" i="25"/>
  <c r="U22" i="25"/>
  <c r="U21" i="25"/>
  <c r="U35" i="25" s="1"/>
  <c r="U15" i="25"/>
  <c r="U16" i="25"/>
  <c r="W75" i="23"/>
  <c r="U14" i="25"/>
  <c r="U28" i="25"/>
  <c r="H43" i="24"/>
  <c r="D43" i="24"/>
  <c r="B40" i="24"/>
  <c r="R38" i="24"/>
  <c r="S38" i="24"/>
  <c r="R40" i="24"/>
  <c r="S40" i="24"/>
  <c r="R43" i="24"/>
  <c r="S43" i="24"/>
  <c r="S41" i="24"/>
  <c r="T18" i="24"/>
  <c r="T13" i="24"/>
  <c r="V83" i="23"/>
  <c r="T10" i="24"/>
  <c r="T11" i="24"/>
  <c r="T21" i="24"/>
  <c r="T20" i="24"/>
  <c r="T21" i="21"/>
  <c r="T20" i="21"/>
  <c r="T7" i="21"/>
  <c r="T10" i="21"/>
  <c r="T11" i="21"/>
  <c r="V72" i="23"/>
  <c r="T72" i="23"/>
  <c r="S72" i="23"/>
  <c r="O72" i="23"/>
  <c r="P72" i="23"/>
  <c r="Q72" i="23"/>
  <c r="R72" i="23"/>
  <c r="C42" i="21"/>
  <c r="H42" i="21"/>
  <c r="I42" i="21"/>
  <c r="C37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B39" i="21"/>
  <c r="C72" i="23"/>
  <c r="R37" i="21"/>
  <c r="S37" i="21"/>
  <c r="S38" i="21" s="1"/>
  <c r="R42" i="21"/>
  <c r="S42" i="21"/>
  <c r="T26" i="24"/>
  <c r="J71" i="23"/>
  <c r="I71" i="23"/>
  <c r="O3" i="25"/>
  <c r="U3" i="25" s="1"/>
  <c r="M72" i="23"/>
  <c r="N72" i="23"/>
  <c r="T22" i="21" l="1"/>
  <c r="S42" i="24"/>
  <c r="S39" i="24"/>
  <c r="K83" i="23"/>
  <c r="L83" i="23"/>
  <c r="M83" i="23"/>
  <c r="N83" i="23"/>
  <c r="O83" i="23"/>
  <c r="P83" i="23"/>
  <c r="Q83" i="23"/>
  <c r="R83" i="23"/>
  <c r="S83" i="23"/>
  <c r="T83" i="23"/>
  <c r="J83" i="23"/>
  <c r="I83" i="23"/>
  <c r="Q32" i="25"/>
  <c r="R40" i="21"/>
  <c r="R41" i="21" s="1"/>
  <c r="S40" i="21"/>
  <c r="S41" i="21" s="1"/>
  <c r="H83" i="23"/>
  <c r="G83" i="23"/>
  <c r="H72" i="23"/>
  <c r="I72" i="23"/>
  <c r="J72" i="23"/>
  <c r="K72" i="23"/>
  <c r="L72" i="23"/>
  <c r="G72" i="23"/>
  <c r="F72" i="23"/>
  <c r="F83" i="23"/>
  <c r="R39" i="24" l="1"/>
  <c r="U83" i="23"/>
  <c r="T22" i="24"/>
  <c r="E40" i="24" l="1"/>
  <c r="F40" i="24"/>
  <c r="G40" i="24"/>
  <c r="H40" i="24"/>
  <c r="I40" i="24"/>
  <c r="J40" i="24"/>
  <c r="K40" i="24"/>
  <c r="L40" i="24"/>
  <c r="M40" i="24"/>
  <c r="N40" i="24"/>
  <c r="O40" i="24"/>
  <c r="P40" i="24"/>
  <c r="Q40" i="24"/>
  <c r="D38" i="24"/>
  <c r="E38" i="24"/>
  <c r="F38" i="24"/>
  <c r="G38" i="24"/>
  <c r="H38" i="24"/>
  <c r="I38" i="24"/>
  <c r="J38" i="24"/>
  <c r="K38" i="24"/>
  <c r="L38" i="24"/>
  <c r="L39" i="24" s="1"/>
  <c r="M38" i="24"/>
  <c r="N38" i="24"/>
  <c r="O38" i="24"/>
  <c r="O39" i="24" s="1"/>
  <c r="P38" i="24"/>
  <c r="Q38" i="24"/>
  <c r="C40" i="24"/>
  <c r="C38" i="24"/>
  <c r="D83" i="23"/>
  <c r="D40" i="24"/>
  <c r="D41" i="24"/>
  <c r="E83" i="23"/>
  <c r="E72" i="23"/>
  <c r="B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D72" i="23"/>
  <c r="T7" i="24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S80" i="23"/>
  <c r="C77" i="23"/>
  <c r="C76" i="23"/>
  <c r="C75" i="23"/>
  <c r="C78" i="23" s="1"/>
  <c r="Q33" i="25"/>
  <c r="O32" i="25"/>
  <c r="I32" i="25"/>
  <c r="Q43" i="24"/>
  <c r="P43" i="24"/>
  <c r="O43" i="24"/>
  <c r="N43" i="24"/>
  <c r="M43" i="24"/>
  <c r="L43" i="24"/>
  <c r="K43" i="24"/>
  <c r="J43" i="24"/>
  <c r="I43" i="24"/>
  <c r="G43" i="24"/>
  <c r="F43" i="24"/>
  <c r="E43" i="24"/>
  <c r="C43" i="24"/>
  <c r="B43" i="24"/>
  <c r="B38" i="24"/>
  <c r="T82" i="23"/>
  <c r="S82" i="23"/>
  <c r="R82" i="23"/>
  <c r="Q82" i="23"/>
  <c r="P82" i="23"/>
  <c r="M82" i="23"/>
  <c r="L82" i="23"/>
  <c r="K82" i="23"/>
  <c r="J82" i="23"/>
  <c r="I82" i="23"/>
  <c r="G82" i="23"/>
  <c r="F82" i="23"/>
  <c r="C82" i="23"/>
  <c r="T31" i="24"/>
  <c r="T30" i="24"/>
  <c r="T29" i="24"/>
  <c r="T28" i="24"/>
  <c r="T27" i="24"/>
  <c r="T25" i="24"/>
  <c r="T24" i="24"/>
  <c r="T23" i="24"/>
  <c r="R41" i="24"/>
  <c r="R42" i="24" s="1"/>
  <c r="G41" i="24"/>
  <c r="F41" i="24"/>
  <c r="E41" i="24"/>
  <c r="B41" i="24"/>
  <c r="T17" i="24"/>
  <c r="T16" i="24"/>
  <c r="T15" i="24"/>
  <c r="T14" i="24"/>
  <c r="C83" i="23"/>
  <c r="T9" i="24"/>
  <c r="T8" i="24"/>
  <c r="T6" i="24"/>
  <c r="T5" i="24"/>
  <c r="T4" i="24"/>
  <c r="T3" i="24"/>
  <c r="T2" i="24"/>
  <c r="J23" i="36" l="1"/>
  <c r="D46" i="24"/>
  <c r="E82" i="23"/>
  <c r="G46" i="24"/>
  <c r="H82" i="23"/>
  <c r="R44" i="24"/>
  <c r="R45" i="24" s="1"/>
  <c r="U82" i="23"/>
  <c r="S44" i="24"/>
  <c r="S45" i="24" s="1"/>
  <c r="V82" i="23"/>
  <c r="M46" i="24"/>
  <c r="O82" i="23"/>
  <c r="E32" i="25"/>
  <c r="N82" i="23"/>
  <c r="C46" i="24"/>
  <c r="D82" i="23"/>
  <c r="U13" i="25"/>
  <c r="U32" i="25" s="1"/>
  <c r="J23" i="22"/>
  <c r="T12" i="24"/>
  <c r="W83" i="23" s="1"/>
  <c r="T38" i="24"/>
  <c r="T40" i="24"/>
  <c r="S46" i="24"/>
  <c r="Q46" i="24"/>
  <c r="M79" i="23"/>
  <c r="K46" i="24"/>
  <c r="J79" i="23"/>
  <c r="I39" i="24"/>
  <c r="F44" i="24"/>
  <c r="F45" i="24" s="1"/>
  <c r="F46" i="24"/>
  <c r="J44" i="24"/>
  <c r="J45" i="24" s="1"/>
  <c r="J46" i="24"/>
  <c r="R46" i="24"/>
  <c r="G42" i="24"/>
  <c r="H44" i="24"/>
  <c r="H45" i="24" s="1"/>
  <c r="H46" i="24"/>
  <c r="N44" i="24"/>
  <c r="N45" i="24" s="1"/>
  <c r="N46" i="24"/>
  <c r="B44" i="24"/>
  <c r="B45" i="24" s="1"/>
  <c r="E44" i="24"/>
  <c r="E45" i="24" s="1"/>
  <c r="E46" i="24"/>
  <c r="I44" i="24"/>
  <c r="I45" i="24" s="1"/>
  <c r="I46" i="24"/>
  <c r="L44" i="24"/>
  <c r="L45" i="24" s="1"/>
  <c r="L46" i="24"/>
  <c r="O44" i="24"/>
  <c r="O45" i="24" s="1"/>
  <c r="O46" i="24"/>
  <c r="Q41" i="24"/>
  <c r="Q42" i="24" s="1"/>
  <c r="L41" i="24"/>
  <c r="L42" i="24" s="1"/>
  <c r="O41" i="24"/>
  <c r="O42" i="24" s="1"/>
  <c r="J41" i="24"/>
  <c r="J42" i="24" s="1"/>
  <c r="H41" i="24"/>
  <c r="H42" i="24" s="1"/>
  <c r="N41" i="24"/>
  <c r="N42" i="24" s="1"/>
  <c r="I41" i="24"/>
  <c r="I42" i="24" s="1"/>
  <c r="C41" i="24"/>
  <c r="C42" i="24" s="1"/>
  <c r="K41" i="24"/>
  <c r="K42" i="24" s="1"/>
  <c r="M41" i="24"/>
  <c r="M42" i="24" s="1"/>
  <c r="P41" i="24"/>
  <c r="P42" i="24" s="1"/>
  <c r="E39" i="24"/>
  <c r="F79" i="23"/>
  <c r="W79" i="23"/>
  <c r="T79" i="23"/>
  <c r="P79" i="23"/>
  <c r="I79" i="23"/>
  <c r="O79" i="23"/>
  <c r="E79" i="23"/>
  <c r="D42" i="24"/>
  <c r="F39" i="24"/>
  <c r="J39" i="24"/>
  <c r="W78" i="23"/>
  <c r="T78" i="23"/>
  <c r="P78" i="23"/>
  <c r="I78" i="23"/>
  <c r="E78" i="23"/>
  <c r="W5" i="36" s="1"/>
  <c r="V79" i="23"/>
  <c r="S79" i="23"/>
  <c r="L79" i="23"/>
  <c r="H79" i="23"/>
  <c r="D79" i="23"/>
  <c r="Q78" i="23"/>
  <c r="I80" i="23"/>
  <c r="C32" i="25"/>
  <c r="F32" i="25"/>
  <c r="J32" i="25"/>
  <c r="M32" i="25"/>
  <c r="P32" i="25"/>
  <c r="Q79" i="23"/>
  <c r="P80" i="23"/>
  <c r="E80" i="23"/>
  <c r="V78" i="23"/>
  <c r="S78" i="23"/>
  <c r="O78" i="23"/>
  <c r="L78" i="23"/>
  <c r="H78" i="23"/>
  <c r="D78" i="23"/>
  <c r="U79" i="23"/>
  <c r="R79" i="23"/>
  <c r="N79" i="23"/>
  <c r="K79" i="23"/>
  <c r="G79" i="23"/>
  <c r="M78" i="23"/>
  <c r="J78" i="23"/>
  <c r="F78" i="23"/>
  <c r="T43" i="24"/>
  <c r="U78" i="23"/>
  <c r="R78" i="23"/>
  <c r="N78" i="23"/>
  <c r="K78" i="23"/>
  <c r="G78" i="23"/>
  <c r="C79" i="23"/>
  <c r="Q36" i="25"/>
  <c r="L32" i="25"/>
  <c r="R32" i="25"/>
  <c r="M33" i="25"/>
  <c r="I33" i="25"/>
  <c r="I81" i="23"/>
  <c r="O33" i="25"/>
  <c r="E33" i="25"/>
  <c r="Q34" i="25"/>
  <c r="T32" i="24"/>
  <c r="W82" i="23" s="1"/>
  <c r="P46" i="24"/>
  <c r="C39" i="24"/>
  <c r="G39" i="24"/>
  <c r="K39" i="24"/>
  <c r="M39" i="24"/>
  <c r="P39" i="24"/>
  <c r="D39" i="24"/>
  <c r="H39" i="24"/>
  <c r="N39" i="24"/>
  <c r="Q39" i="24"/>
  <c r="B42" i="24"/>
  <c r="E42" i="24"/>
  <c r="F42" i="24"/>
  <c r="T19" i="24"/>
  <c r="C44" i="24"/>
  <c r="C45" i="24" s="1"/>
  <c r="G44" i="24"/>
  <c r="G45" i="24" s="1"/>
  <c r="K44" i="24"/>
  <c r="K45" i="24" s="1"/>
  <c r="M44" i="24"/>
  <c r="M45" i="24" s="1"/>
  <c r="P44" i="24"/>
  <c r="P45" i="24" s="1"/>
  <c r="B39" i="24"/>
  <c r="D44" i="24"/>
  <c r="D45" i="24" s="1"/>
  <c r="Q44" i="24"/>
  <c r="Q45" i="24" s="1"/>
  <c r="AJ5" i="36" l="1"/>
  <c r="AJ9" i="36"/>
  <c r="AJ16" i="36"/>
  <c r="W16" i="36"/>
  <c r="W18" i="36"/>
  <c r="AJ19" i="22"/>
  <c r="AJ19" i="36"/>
  <c r="W9" i="22"/>
  <c r="W9" i="36"/>
  <c r="W4" i="36"/>
  <c r="W21" i="36"/>
  <c r="W19" i="22"/>
  <c r="W19" i="36"/>
  <c r="AJ7" i="36"/>
  <c r="AJ8" i="36"/>
  <c r="AJ12" i="36"/>
  <c r="W5" i="22"/>
  <c r="AJ9" i="22"/>
  <c r="W7" i="22"/>
  <c r="AJ5" i="22"/>
  <c r="AJ18" i="22"/>
  <c r="AJ16" i="22"/>
  <c r="W11" i="22"/>
  <c r="W16" i="22"/>
  <c r="W8" i="22"/>
  <c r="W12" i="22"/>
  <c r="W17" i="22"/>
  <c r="H80" i="23"/>
  <c r="AJ8" i="22" s="1"/>
  <c r="H32" i="25"/>
  <c r="G80" i="23"/>
  <c r="AJ7" i="22" s="1"/>
  <c r="G32" i="25"/>
  <c r="N80" i="23"/>
  <c r="AJ14" i="22" s="1"/>
  <c r="K80" i="23"/>
  <c r="AJ11" i="22" s="1"/>
  <c r="K32" i="25"/>
  <c r="T32" i="25"/>
  <c r="T34" i="25" s="1"/>
  <c r="D80" i="23"/>
  <c r="W4" i="22" s="1"/>
  <c r="D32" i="25"/>
  <c r="O80" i="23"/>
  <c r="W15" i="36" s="1"/>
  <c r="N32" i="25"/>
  <c r="U80" i="23"/>
  <c r="AJ21" i="36" s="1"/>
  <c r="S32" i="25"/>
  <c r="T41" i="24"/>
  <c r="T42" i="24" s="1"/>
  <c r="T33" i="24"/>
  <c r="T46" i="24" s="1"/>
  <c r="N33" i="25"/>
  <c r="I34" i="25"/>
  <c r="T44" i="24"/>
  <c r="T45" i="24" s="1"/>
  <c r="O34" i="25"/>
  <c r="E34" i="25"/>
  <c r="M34" i="25"/>
  <c r="M80" i="23"/>
  <c r="W13" i="36" s="1"/>
  <c r="V80" i="23"/>
  <c r="AJ22" i="22" s="1"/>
  <c r="F80" i="23"/>
  <c r="AJ6" i="22" s="1"/>
  <c r="L33" i="25"/>
  <c r="L80" i="23"/>
  <c r="AJ12" i="22" s="1"/>
  <c r="R80" i="23"/>
  <c r="W18" i="22" s="1"/>
  <c r="Q80" i="23"/>
  <c r="AJ17" i="22" s="1"/>
  <c r="C80" i="23"/>
  <c r="Q37" i="25"/>
  <c r="H33" i="25"/>
  <c r="R33" i="25"/>
  <c r="R34" i="25" s="1"/>
  <c r="T80" i="23"/>
  <c r="W20" i="22" s="1"/>
  <c r="J80" i="23"/>
  <c r="AJ10" i="36" s="1"/>
  <c r="W80" i="23"/>
  <c r="AJ23" i="22" s="1"/>
  <c r="T39" i="24"/>
  <c r="M81" i="23"/>
  <c r="J33" i="25"/>
  <c r="P81" i="23"/>
  <c r="O36" i="25"/>
  <c r="O37" i="25" s="1"/>
  <c r="I36" i="25"/>
  <c r="I37" i="25" s="1"/>
  <c r="K33" i="25"/>
  <c r="C33" i="25"/>
  <c r="E81" i="23"/>
  <c r="E36" i="25"/>
  <c r="E37" i="25" s="1"/>
  <c r="B46" i="24"/>
  <c r="W17" i="36" l="1"/>
  <c r="W22" i="36"/>
  <c r="W12" i="36"/>
  <c r="W14" i="36"/>
  <c r="W13" i="22"/>
  <c r="W11" i="36"/>
  <c r="AJ18" i="36"/>
  <c r="W14" i="22"/>
  <c r="AJ23" i="36"/>
  <c r="AJ22" i="36"/>
  <c r="W7" i="36"/>
  <c r="W3" i="22"/>
  <c r="W3" i="36"/>
  <c r="W23" i="22"/>
  <c r="AJ11" i="36"/>
  <c r="AJ14" i="36"/>
  <c r="AJ21" i="22"/>
  <c r="W22" i="22"/>
  <c r="AJ17" i="36"/>
  <c r="AJ3" i="36"/>
  <c r="W10" i="22"/>
  <c r="AJ10" i="22"/>
  <c r="AJ13" i="22"/>
  <c r="AJ13" i="36"/>
  <c r="W10" i="36"/>
  <c r="AJ20" i="22"/>
  <c r="AJ4" i="36"/>
  <c r="W23" i="36"/>
  <c r="W21" i="22"/>
  <c r="W8" i="36"/>
  <c r="AJ15" i="36"/>
  <c r="W15" i="22"/>
  <c r="AJ15" i="22"/>
  <c r="AJ6" i="36"/>
  <c r="W6" i="36"/>
  <c r="W20" i="36"/>
  <c r="AJ20" i="36"/>
  <c r="AJ4" i="22"/>
  <c r="AJ3" i="22"/>
  <c r="W6" i="22"/>
  <c r="K34" i="25"/>
  <c r="Q38" i="25"/>
  <c r="S81" i="23"/>
  <c r="N71" i="23"/>
  <c r="Q39" i="25"/>
  <c r="T36" i="25"/>
  <c r="T37" i="25" s="1"/>
  <c r="N36" i="25"/>
  <c r="H34" i="25"/>
  <c r="L34" i="25"/>
  <c r="L36" i="25"/>
  <c r="G33" i="25"/>
  <c r="G34" i="25" s="1"/>
  <c r="G36" i="25"/>
  <c r="G37" i="25" s="1"/>
  <c r="F33" i="25"/>
  <c r="F34" i="25" s="1"/>
  <c r="D33" i="25"/>
  <c r="D34" i="25" s="1"/>
  <c r="M36" i="25"/>
  <c r="M37" i="25" s="1"/>
  <c r="C34" i="25"/>
  <c r="P33" i="25"/>
  <c r="P34" i="25" s="1"/>
  <c r="S33" i="25"/>
  <c r="S34" i="25" s="1"/>
  <c r="S36" i="25"/>
  <c r="S37" i="25" s="1"/>
  <c r="H81" i="23"/>
  <c r="N34" i="25"/>
  <c r="U33" i="25"/>
  <c r="U34" i="25" s="1"/>
  <c r="J34" i="25"/>
  <c r="E38" i="25"/>
  <c r="E39" i="25"/>
  <c r="J36" i="25"/>
  <c r="J37" i="25" s="1"/>
  <c r="J81" i="23"/>
  <c r="F36" i="25"/>
  <c r="F81" i="23"/>
  <c r="D36" i="25"/>
  <c r="D81" i="23"/>
  <c r="M38" i="25"/>
  <c r="M39" i="25"/>
  <c r="K36" i="25"/>
  <c r="K37" i="25" s="1"/>
  <c r="K81" i="23"/>
  <c r="I38" i="25"/>
  <c r="I39" i="25"/>
  <c r="C36" i="25"/>
  <c r="C37" i="25" s="1"/>
  <c r="P36" i="25"/>
  <c r="Q81" i="23"/>
  <c r="O38" i="25"/>
  <c r="O39" i="25"/>
  <c r="N81" i="23"/>
  <c r="Q40" i="25" l="1"/>
  <c r="T38" i="25"/>
  <c r="T40" i="25" s="1"/>
  <c r="V81" i="23"/>
  <c r="D37" i="25"/>
  <c r="O81" i="23"/>
  <c r="N37" i="25"/>
  <c r="L37" i="25"/>
  <c r="U81" i="23"/>
  <c r="P37" i="25"/>
  <c r="H36" i="25"/>
  <c r="H37" i="25" s="1"/>
  <c r="U36" i="25"/>
  <c r="F37" i="25"/>
  <c r="T81" i="23"/>
  <c r="R36" i="25"/>
  <c r="R37" i="25" s="1"/>
  <c r="I40" i="25"/>
  <c r="O40" i="25"/>
  <c r="H39" i="25"/>
  <c r="H38" i="25"/>
  <c r="F38" i="25"/>
  <c r="F39" i="25"/>
  <c r="C38" i="25"/>
  <c r="K39" i="25"/>
  <c r="K38" i="25"/>
  <c r="N39" i="25"/>
  <c r="J38" i="25"/>
  <c r="J39" i="25"/>
  <c r="D38" i="25"/>
  <c r="P38" i="25"/>
  <c r="P39" i="25"/>
  <c r="M40" i="25"/>
  <c r="E40" i="25"/>
  <c r="L38" i="25" l="1"/>
  <c r="L81" i="23"/>
  <c r="U27" i="25"/>
  <c r="W81" i="23" s="1"/>
  <c r="G81" i="23"/>
  <c r="R81" i="23"/>
  <c r="N38" i="25"/>
  <c r="N40" i="25" s="1"/>
  <c r="L39" i="25"/>
  <c r="S39" i="25"/>
  <c r="S38" i="25"/>
  <c r="U38" i="25"/>
  <c r="U37" i="25"/>
  <c r="G38" i="25"/>
  <c r="G39" i="25"/>
  <c r="J40" i="25"/>
  <c r="R39" i="25"/>
  <c r="R38" i="25"/>
  <c r="D40" i="25"/>
  <c r="H40" i="25"/>
  <c r="K40" i="25"/>
  <c r="F40" i="25"/>
  <c r="P40" i="25"/>
  <c r="C39" i="25"/>
  <c r="C40" i="25" s="1"/>
  <c r="I18" i="22"/>
  <c r="L40" i="25" l="1"/>
  <c r="S40" i="25"/>
  <c r="U29" i="25"/>
  <c r="U39" i="25" s="1"/>
  <c r="U40" i="25" s="1"/>
  <c r="R40" i="25"/>
  <c r="G40" i="25"/>
  <c r="R69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T44" i="23"/>
  <c r="U44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C66" i="23"/>
  <c r="C65" i="23"/>
  <c r="C64" i="23"/>
  <c r="C55" i="23"/>
  <c r="C54" i="23"/>
  <c r="C53" i="23"/>
  <c r="C45" i="23"/>
  <c r="C44" i="23"/>
  <c r="D43" i="23"/>
  <c r="E43" i="23"/>
  <c r="F43" i="23"/>
  <c r="G43" i="23"/>
  <c r="G47" i="23" s="1"/>
  <c r="H43" i="23"/>
  <c r="I43" i="23"/>
  <c r="J43" i="23"/>
  <c r="K43" i="23"/>
  <c r="L43" i="23"/>
  <c r="M43" i="23"/>
  <c r="N43" i="23"/>
  <c r="O43" i="23"/>
  <c r="P43" i="23"/>
  <c r="P47" i="23" s="1"/>
  <c r="Q43" i="23"/>
  <c r="R43" i="23"/>
  <c r="S43" i="23"/>
  <c r="S46" i="23" s="1"/>
  <c r="T43" i="23"/>
  <c r="U43" i="23"/>
  <c r="C43" i="23"/>
  <c r="D38" i="23"/>
  <c r="E38" i="23"/>
  <c r="F38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C38" i="23"/>
  <c r="D35" i="23"/>
  <c r="E35" i="23"/>
  <c r="F35" i="23"/>
  <c r="H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C35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C34" i="23"/>
  <c r="U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O37" i="23" s="1"/>
  <c r="AF15" i="36" s="1"/>
  <c r="P33" i="23"/>
  <c r="Q33" i="23"/>
  <c r="R33" i="23"/>
  <c r="S33" i="23"/>
  <c r="T33" i="23"/>
  <c r="C33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C25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C24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C23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C18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C15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C14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C13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C8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C5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C4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C3" i="23"/>
  <c r="T47" i="23" l="1"/>
  <c r="K46" i="23"/>
  <c r="O46" i="23"/>
  <c r="I36" i="23"/>
  <c r="S9" i="36" s="1"/>
  <c r="H37" i="23"/>
  <c r="AF8" i="36" s="1"/>
  <c r="Q6" i="23"/>
  <c r="P17" i="36" s="1"/>
  <c r="Q17" i="23"/>
  <c r="I17" i="23"/>
  <c r="AD9" i="36" s="1"/>
  <c r="AF15" i="22"/>
  <c r="T27" i="23"/>
  <c r="W5" i="23"/>
  <c r="R47" i="23"/>
  <c r="L37" i="23"/>
  <c r="D37" i="23"/>
  <c r="M6" i="23"/>
  <c r="P13" i="36" s="1"/>
  <c r="M17" i="23"/>
  <c r="E17" i="23"/>
  <c r="S37" i="23"/>
  <c r="U37" i="23"/>
  <c r="W3" i="23"/>
  <c r="AF8" i="22"/>
  <c r="U46" i="23"/>
  <c r="P27" i="23"/>
  <c r="W4" i="23"/>
  <c r="J6" i="23"/>
  <c r="F6" i="23"/>
  <c r="P6" i="36" s="1"/>
  <c r="J17" i="23"/>
  <c r="F17" i="23"/>
  <c r="AD6" i="36" s="1"/>
  <c r="S17" i="23"/>
  <c r="O17" i="23"/>
  <c r="S26" i="23"/>
  <c r="O26" i="23"/>
  <c r="K27" i="23"/>
  <c r="G27" i="23"/>
  <c r="R27" i="23"/>
  <c r="N27" i="23"/>
  <c r="J27" i="23"/>
  <c r="F27" i="23"/>
  <c r="C36" i="23"/>
  <c r="C27" i="23"/>
  <c r="K37" i="23"/>
  <c r="G37" i="23"/>
  <c r="N46" i="23"/>
  <c r="R37" i="23"/>
  <c r="N37" i="23"/>
  <c r="T17" i="23"/>
  <c r="P17" i="23"/>
  <c r="L17" i="23"/>
  <c r="H17" i="23"/>
  <c r="D17" i="23"/>
  <c r="Q27" i="23"/>
  <c r="M27" i="23"/>
  <c r="I27" i="23"/>
  <c r="E27" i="23"/>
  <c r="J36" i="23"/>
  <c r="F36" i="23"/>
  <c r="T36" i="23"/>
  <c r="P36" i="23"/>
  <c r="S9" i="22"/>
  <c r="E36" i="23"/>
  <c r="I47" i="23"/>
  <c r="E47" i="23"/>
  <c r="S27" i="23"/>
  <c r="L26" i="23"/>
  <c r="H26" i="23"/>
  <c r="D26" i="23"/>
  <c r="Q36" i="23"/>
  <c r="M36" i="23"/>
  <c r="L46" i="23"/>
  <c r="H46" i="23"/>
  <c r="D46" i="23"/>
  <c r="D27" i="23"/>
  <c r="C46" i="23"/>
  <c r="W44" i="23"/>
  <c r="I7" i="23"/>
  <c r="T37" i="23"/>
  <c r="P37" i="23"/>
  <c r="I37" i="23"/>
  <c r="E37" i="23"/>
  <c r="O27" i="23"/>
  <c r="S47" i="23"/>
  <c r="D47" i="23"/>
  <c r="W14" i="23"/>
  <c r="R17" i="23"/>
  <c r="K17" i="23"/>
  <c r="W35" i="23"/>
  <c r="Q47" i="23"/>
  <c r="M47" i="23"/>
  <c r="J47" i="23"/>
  <c r="F47" i="23"/>
  <c r="W45" i="23"/>
  <c r="L27" i="23"/>
  <c r="O47" i="23"/>
  <c r="H47" i="23"/>
  <c r="W24" i="23"/>
  <c r="R26" i="23"/>
  <c r="N26" i="23"/>
  <c r="K26" i="23"/>
  <c r="G26" i="23"/>
  <c r="W25" i="23"/>
  <c r="W38" i="23"/>
  <c r="C47" i="23"/>
  <c r="H27" i="23"/>
  <c r="L47" i="23"/>
  <c r="V68" i="23"/>
  <c r="D67" i="23"/>
  <c r="S68" i="23"/>
  <c r="O67" i="23"/>
  <c r="L67" i="23"/>
  <c r="H67" i="23"/>
  <c r="U67" i="23"/>
  <c r="R67" i="23"/>
  <c r="N68" i="23"/>
  <c r="K68" i="23"/>
  <c r="G68" i="23"/>
  <c r="P68" i="23"/>
  <c r="J37" i="23"/>
  <c r="R46" i="23"/>
  <c r="G46" i="23"/>
  <c r="W23" i="23"/>
  <c r="W33" i="23"/>
  <c r="W43" i="23"/>
  <c r="Q26" i="23"/>
  <c r="M26" i="23"/>
  <c r="J26" i="23"/>
  <c r="F26" i="23"/>
  <c r="S36" i="23"/>
  <c r="O36" i="23"/>
  <c r="L36" i="23"/>
  <c r="H36" i="23"/>
  <c r="D36" i="23"/>
  <c r="Q46" i="23"/>
  <c r="M46" i="23"/>
  <c r="J46" i="23"/>
  <c r="F46" i="23"/>
  <c r="U47" i="23"/>
  <c r="N47" i="23"/>
  <c r="K47" i="23"/>
  <c r="W34" i="23"/>
  <c r="M37" i="23"/>
  <c r="C37" i="23"/>
  <c r="T26" i="23"/>
  <c r="P26" i="23"/>
  <c r="I26" i="23"/>
  <c r="E26" i="23"/>
  <c r="U36" i="23"/>
  <c r="R36" i="23"/>
  <c r="N36" i="23"/>
  <c r="K36" i="23"/>
  <c r="G36" i="23"/>
  <c r="T46" i="23"/>
  <c r="P46" i="23"/>
  <c r="I46" i="23"/>
  <c r="E46" i="23"/>
  <c r="Q37" i="23"/>
  <c r="F37" i="23"/>
  <c r="N17" i="23"/>
  <c r="G17" i="23"/>
  <c r="E67" i="23"/>
  <c r="C68" i="23"/>
  <c r="M67" i="23"/>
  <c r="Q67" i="23"/>
  <c r="F67" i="23"/>
  <c r="N67" i="23"/>
  <c r="U68" i="23"/>
  <c r="T67" i="23"/>
  <c r="P67" i="23"/>
  <c r="E68" i="23"/>
  <c r="K67" i="23"/>
  <c r="S67" i="23"/>
  <c r="M68" i="23"/>
  <c r="D68" i="23"/>
  <c r="C67" i="23"/>
  <c r="G67" i="23"/>
  <c r="T68" i="23"/>
  <c r="O68" i="23"/>
  <c r="L68" i="23"/>
  <c r="F68" i="23"/>
  <c r="V67" i="23"/>
  <c r="Q68" i="23"/>
  <c r="H68" i="23"/>
  <c r="I68" i="23"/>
  <c r="W66" i="23"/>
  <c r="J68" i="23"/>
  <c r="J67" i="23"/>
  <c r="W65" i="23"/>
  <c r="R68" i="23"/>
  <c r="K7" i="23"/>
  <c r="P6" i="22"/>
  <c r="R7" i="23"/>
  <c r="N7" i="23"/>
  <c r="G7" i="23"/>
  <c r="T7" i="23"/>
  <c r="P7" i="23"/>
  <c r="U56" i="23"/>
  <c r="K56" i="23"/>
  <c r="W53" i="23"/>
  <c r="Q57" i="23"/>
  <c r="M57" i="23"/>
  <c r="J57" i="23"/>
  <c r="F57" i="23"/>
  <c r="N56" i="23"/>
  <c r="W54" i="23"/>
  <c r="T57" i="23"/>
  <c r="P57" i="23"/>
  <c r="I57" i="23"/>
  <c r="E57" i="23"/>
  <c r="R56" i="23"/>
  <c r="G56" i="23"/>
  <c r="W55" i="23"/>
  <c r="V56" i="23"/>
  <c r="S56" i="23"/>
  <c r="O56" i="23"/>
  <c r="L56" i="23"/>
  <c r="H56" i="23"/>
  <c r="D56" i="23"/>
  <c r="C56" i="23"/>
  <c r="Q56" i="23"/>
  <c r="M56" i="23"/>
  <c r="J56" i="23"/>
  <c r="F56" i="23"/>
  <c r="V57" i="23"/>
  <c r="S57" i="23"/>
  <c r="O57" i="23"/>
  <c r="L57" i="23"/>
  <c r="H57" i="23"/>
  <c r="D57" i="23"/>
  <c r="C57" i="23"/>
  <c r="T56" i="23"/>
  <c r="P56" i="23"/>
  <c r="I56" i="23"/>
  <c r="E56" i="23"/>
  <c r="U57" i="23"/>
  <c r="R57" i="23"/>
  <c r="N57" i="23"/>
  <c r="K57" i="23"/>
  <c r="G57" i="23"/>
  <c r="I67" i="23"/>
  <c r="W64" i="23"/>
  <c r="W15" i="23"/>
  <c r="R16" i="23"/>
  <c r="N16" i="23"/>
  <c r="K16" i="23"/>
  <c r="G16" i="23"/>
  <c r="C26" i="23"/>
  <c r="S6" i="23"/>
  <c r="O6" i="23"/>
  <c r="L6" i="23"/>
  <c r="H6" i="23"/>
  <c r="D6" i="23"/>
  <c r="Q16" i="23"/>
  <c r="M16" i="23"/>
  <c r="J16" i="23"/>
  <c r="F16" i="23"/>
  <c r="W18" i="23"/>
  <c r="R6" i="23"/>
  <c r="N6" i="23"/>
  <c r="K6" i="23"/>
  <c r="G6" i="23"/>
  <c r="S7" i="23"/>
  <c r="O7" i="23"/>
  <c r="L7" i="23"/>
  <c r="H7" i="23"/>
  <c r="D7" i="23"/>
  <c r="C17" i="23"/>
  <c r="AD3" i="36" s="1"/>
  <c r="T6" i="23"/>
  <c r="I6" i="23"/>
  <c r="C7" i="23"/>
  <c r="C6" i="23"/>
  <c r="Q7" i="23"/>
  <c r="M7" i="23"/>
  <c r="J7" i="23"/>
  <c r="F7" i="23"/>
  <c r="C16" i="23"/>
  <c r="Q3" i="36" s="1"/>
  <c r="T16" i="23"/>
  <c r="P16" i="23"/>
  <c r="I16" i="23"/>
  <c r="E16" i="23"/>
  <c r="P6" i="23"/>
  <c r="E6" i="23"/>
  <c r="W13" i="23"/>
  <c r="E7" i="23"/>
  <c r="S16" i="23"/>
  <c r="O16" i="23"/>
  <c r="L16" i="23"/>
  <c r="H16" i="23"/>
  <c r="D16" i="23"/>
  <c r="W8" i="23"/>
  <c r="I22" i="22"/>
  <c r="I20" i="22"/>
  <c r="I19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H22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I3" i="22"/>
  <c r="H3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6" i="22"/>
  <c r="G7" i="22"/>
  <c r="G5" i="22"/>
  <c r="G4" i="22"/>
  <c r="G3" i="22"/>
  <c r="F20" i="22"/>
  <c r="F19" i="22"/>
  <c r="F18" i="22"/>
  <c r="F17" i="22"/>
  <c r="F16" i="22"/>
  <c r="F15" i="22"/>
  <c r="F14" i="22"/>
  <c r="F13" i="22"/>
  <c r="F12" i="22"/>
  <c r="F11" i="22"/>
  <c r="F9" i="22"/>
  <c r="F10" i="22"/>
  <c r="F8" i="22"/>
  <c r="F7" i="22"/>
  <c r="F6" i="22"/>
  <c r="F5" i="22"/>
  <c r="F4" i="22"/>
  <c r="F3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4" i="22"/>
  <c r="D5" i="22"/>
  <c r="D3" i="22"/>
  <c r="C20" i="22"/>
  <c r="C19" i="22"/>
  <c r="C18" i="22"/>
  <c r="C17" i="22"/>
  <c r="C16" i="22"/>
  <c r="C15" i="22"/>
  <c r="C14" i="22"/>
  <c r="C13" i="22"/>
  <c r="C11" i="22"/>
  <c r="C10" i="22"/>
  <c r="C9" i="22"/>
  <c r="C12" i="22"/>
  <c r="C8" i="22"/>
  <c r="C7" i="22"/>
  <c r="C6" i="22"/>
  <c r="C5" i="22"/>
  <c r="AI18" i="22" l="1"/>
  <c r="AI18" i="36"/>
  <c r="V18" i="22"/>
  <c r="V18" i="36"/>
  <c r="S18" i="22"/>
  <c r="S18" i="36"/>
  <c r="S3" i="22"/>
  <c r="S3" i="36"/>
  <c r="S21" i="22"/>
  <c r="S21" i="36"/>
  <c r="AF4" i="22"/>
  <c r="AF4" i="36"/>
  <c r="AF12" i="22"/>
  <c r="AF12" i="36"/>
  <c r="AF6" i="22"/>
  <c r="AF6" i="36"/>
  <c r="S5" i="22"/>
  <c r="S5" i="36"/>
  <c r="S4" i="22"/>
  <c r="S4" i="36"/>
  <c r="AF3" i="22"/>
  <c r="AF3" i="36"/>
  <c r="AF14" i="22"/>
  <c r="AF14" i="36"/>
  <c r="S20" i="22"/>
  <c r="S20" i="36"/>
  <c r="AF13" i="22"/>
  <c r="AF13" i="36"/>
  <c r="S15" i="22"/>
  <c r="S15" i="36"/>
  <c r="S13" i="22"/>
  <c r="S13" i="36"/>
  <c r="S6" i="22"/>
  <c r="S6" i="36"/>
  <c r="AF18" i="22"/>
  <c r="AF18" i="36"/>
  <c r="S19" i="22"/>
  <c r="S19" i="36"/>
  <c r="AF5" i="22"/>
  <c r="AF5" i="36"/>
  <c r="S17" i="22"/>
  <c r="S17" i="36"/>
  <c r="S10" i="22"/>
  <c r="S10" i="36"/>
  <c r="AF21" i="22"/>
  <c r="AF21" i="36"/>
  <c r="AF17" i="22"/>
  <c r="AF17" i="36"/>
  <c r="S8" i="22"/>
  <c r="S8" i="36"/>
  <c r="S12" i="22"/>
  <c r="S12" i="36"/>
  <c r="S7" i="22"/>
  <c r="S7" i="36"/>
  <c r="AF9" i="22"/>
  <c r="AF9" i="36"/>
  <c r="AF7" i="22"/>
  <c r="AF7" i="36"/>
  <c r="AF19" i="22"/>
  <c r="AF19" i="36"/>
  <c r="S11" i="22"/>
  <c r="S11" i="36"/>
  <c r="AF16" i="22"/>
  <c r="AF16" i="36"/>
  <c r="AF11" i="22"/>
  <c r="AF11" i="36"/>
  <c r="S16" i="22"/>
  <c r="S16" i="36"/>
  <c r="R16" i="36"/>
  <c r="AF10" i="22"/>
  <c r="AF10" i="36"/>
  <c r="S14" i="22"/>
  <c r="S14" i="36"/>
  <c r="AF20" i="22"/>
  <c r="AF20" i="36"/>
  <c r="AD6" i="22"/>
  <c r="AD9" i="22"/>
  <c r="Q16" i="22"/>
  <c r="Q16" i="36"/>
  <c r="Q13" i="22"/>
  <c r="Q13" i="36"/>
  <c r="AD4" i="22"/>
  <c r="AD4" i="36"/>
  <c r="Q4" i="22"/>
  <c r="Q4" i="36"/>
  <c r="Q8" i="22"/>
  <c r="Q8" i="36"/>
  <c r="AD18" i="22"/>
  <c r="AD18" i="36"/>
  <c r="AD12" i="22"/>
  <c r="AD12" i="36"/>
  <c r="Q10" i="22"/>
  <c r="Q10" i="36"/>
  <c r="AD8" i="22"/>
  <c r="AD8" i="36"/>
  <c r="Q12" i="22"/>
  <c r="Q12" i="36"/>
  <c r="AD16" i="22"/>
  <c r="AD16" i="36"/>
  <c r="Q15" i="22"/>
  <c r="Q15" i="36"/>
  <c r="AD20" i="22"/>
  <c r="AD20" i="36"/>
  <c r="AD14" i="22"/>
  <c r="AD14" i="36"/>
  <c r="Q19" i="22"/>
  <c r="Q19" i="36"/>
  <c r="Q9" i="22"/>
  <c r="Q9" i="36"/>
  <c r="AD17" i="22"/>
  <c r="AD17" i="36"/>
  <c r="Q7" i="22"/>
  <c r="Q7" i="36"/>
  <c r="AD15" i="22"/>
  <c r="AD15" i="36"/>
  <c r="Q11" i="22"/>
  <c r="Q11" i="36"/>
  <c r="AD19" i="22"/>
  <c r="AD19" i="36"/>
  <c r="AD5" i="22"/>
  <c r="AD5" i="36"/>
  <c r="Q18" i="22"/>
  <c r="Q18" i="36"/>
  <c r="AD10" i="22"/>
  <c r="AD10" i="36"/>
  <c r="Q20" i="22"/>
  <c r="Q20" i="36"/>
  <c r="Q17" i="22"/>
  <c r="Q17" i="36"/>
  <c r="AD11" i="22"/>
  <c r="AD11" i="36"/>
  <c r="Q5" i="22"/>
  <c r="Q5" i="36"/>
  <c r="Q6" i="22"/>
  <c r="Q6" i="36"/>
  <c r="Q14" i="22"/>
  <c r="Q14" i="36"/>
  <c r="AD7" i="22"/>
  <c r="AD7" i="36"/>
  <c r="AD13" i="22"/>
  <c r="AD13" i="36"/>
  <c r="P13" i="22"/>
  <c r="AC12" i="22"/>
  <c r="AC12" i="36"/>
  <c r="P4" i="22"/>
  <c r="P4" i="36"/>
  <c r="AC14" i="22"/>
  <c r="AC14" i="36"/>
  <c r="P8" i="22"/>
  <c r="P8" i="36"/>
  <c r="P15" i="22"/>
  <c r="P15" i="36"/>
  <c r="AC11" i="22"/>
  <c r="AC11" i="36"/>
  <c r="AC18" i="22"/>
  <c r="AC18" i="36"/>
  <c r="P7" i="22"/>
  <c r="P7" i="36"/>
  <c r="P11" i="22"/>
  <c r="P11" i="36"/>
  <c r="P14" i="22"/>
  <c r="P14" i="36"/>
  <c r="AC9" i="22"/>
  <c r="AC9" i="36"/>
  <c r="AC6" i="22"/>
  <c r="AC6" i="36"/>
  <c r="P10" i="22"/>
  <c r="P10" i="36"/>
  <c r="AC10" i="22"/>
  <c r="AC10" i="36"/>
  <c r="AC13" i="22"/>
  <c r="AC13" i="36"/>
  <c r="P19" i="22"/>
  <c r="P19" i="36"/>
  <c r="P3" i="22"/>
  <c r="P3" i="36"/>
  <c r="AC5" i="36"/>
  <c r="P5" i="36"/>
  <c r="AC3" i="22"/>
  <c r="AC3" i="36"/>
  <c r="P18" i="22"/>
  <c r="P18" i="36"/>
  <c r="P16" i="22"/>
  <c r="P16" i="36"/>
  <c r="P9" i="22"/>
  <c r="P9" i="36"/>
  <c r="AC7" i="22"/>
  <c r="AC7" i="36"/>
  <c r="AC19" i="22"/>
  <c r="AC19" i="36"/>
  <c r="AC16" i="22"/>
  <c r="AC16" i="36"/>
  <c r="AC8" i="22"/>
  <c r="AC8" i="36"/>
  <c r="AC15" i="22"/>
  <c r="AC15" i="36"/>
  <c r="P12" i="22"/>
  <c r="P12" i="36"/>
  <c r="P20" i="22"/>
  <c r="P20" i="36"/>
  <c r="AC20" i="22"/>
  <c r="AC20" i="36"/>
  <c r="AC17" i="22"/>
  <c r="AC17" i="36"/>
  <c r="AC4" i="22"/>
  <c r="AC4" i="36"/>
  <c r="P17" i="22"/>
  <c r="R16" i="22"/>
  <c r="W27" i="23"/>
  <c r="W47" i="23"/>
  <c r="W7" i="23"/>
  <c r="W17" i="23"/>
  <c r="AD3" i="22"/>
  <c r="W46" i="23"/>
  <c r="W37" i="23"/>
  <c r="W36" i="23"/>
  <c r="W68" i="23"/>
  <c r="W67" i="23"/>
  <c r="P5" i="22"/>
  <c r="AC5" i="22"/>
  <c r="W57" i="23"/>
  <c r="W56" i="23"/>
  <c r="W6" i="23"/>
  <c r="W26" i="23"/>
  <c r="W16" i="23"/>
  <c r="Q3" i="22"/>
  <c r="F71" i="23"/>
  <c r="G71" i="23"/>
  <c r="H71" i="23"/>
  <c r="K71" i="23"/>
  <c r="L71" i="23"/>
  <c r="M71" i="23"/>
  <c r="O71" i="23"/>
  <c r="P71" i="23"/>
  <c r="Q71" i="23"/>
  <c r="S71" i="23"/>
  <c r="T71" i="23"/>
  <c r="U71" i="23"/>
  <c r="V71" i="23"/>
  <c r="C71" i="23"/>
  <c r="D71" i="23"/>
  <c r="E71" i="23"/>
  <c r="T29" i="21"/>
  <c r="T3" i="21"/>
  <c r="T4" i="21"/>
  <c r="I23" i="36" s="1"/>
  <c r="T5" i="21"/>
  <c r="T6" i="21"/>
  <c r="T8" i="21"/>
  <c r="T9" i="21"/>
  <c r="T13" i="21"/>
  <c r="T14" i="21"/>
  <c r="T15" i="21"/>
  <c r="T16" i="21"/>
  <c r="T17" i="21"/>
  <c r="T23" i="21"/>
  <c r="T24" i="21"/>
  <c r="T25" i="21"/>
  <c r="T26" i="21"/>
  <c r="T27" i="21"/>
  <c r="T28" i="21"/>
  <c r="T30" i="21"/>
  <c r="T2" i="21"/>
  <c r="C40" i="21"/>
  <c r="E40" i="21"/>
  <c r="F40" i="21"/>
  <c r="G40" i="21"/>
  <c r="H40" i="21"/>
  <c r="I40" i="21"/>
  <c r="L40" i="21"/>
  <c r="M40" i="21"/>
  <c r="O40" i="21"/>
  <c r="B40" i="21"/>
  <c r="Q42" i="21"/>
  <c r="P42" i="21"/>
  <c r="O42" i="21"/>
  <c r="N42" i="21"/>
  <c r="M42" i="21"/>
  <c r="L42" i="21"/>
  <c r="J42" i="21"/>
  <c r="G42" i="21"/>
  <c r="F42" i="21"/>
  <c r="E42" i="21"/>
  <c r="D42" i="21"/>
  <c r="B42" i="21"/>
  <c r="J40" i="21"/>
  <c r="J41" i="21" s="1"/>
  <c r="J38" i="21"/>
  <c r="K42" i="21"/>
  <c r="Q69" i="23"/>
  <c r="V17" i="36" s="1"/>
  <c r="T34" i="20"/>
  <c r="U28" i="20"/>
  <c r="AI17" i="36" l="1"/>
  <c r="S23" i="22"/>
  <c r="S23" i="36"/>
  <c r="AF23" i="22"/>
  <c r="AF23" i="36"/>
  <c r="Q23" i="22"/>
  <c r="Q23" i="36"/>
  <c r="AD23" i="22"/>
  <c r="AD23" i="36"/>
  <c r="P23" i="22"/>
  <c r="P23" i="36"/>
  <c r="AC23" i="22"/>
  <c r="AC23" i="36"/>
  <c r="R71" i="23"/>
  <c r="Q43" i="21"/>
  <c r="Q44" i="21" s="1"/>
  <c r="C43" i="21"/>
  <c r="C44" i="21" s="1"/>
  <c r="C45" i="21"/>
  <c r="O43" i="21"/>
  <c r="O44" i="21" s="1"/>
  <c r="O45" i="21"/>
  <c r="F43" i="21"/>
  <c r="F44" i="21" s="1"/>
  <c r="F45" i="21"/>
  <c r="N43" i="21"/>
  <c r="N44" i="21" s="1"/>
  <c r="N45" i="21"/>
  <c r="E43" i="21"/>
  <c r="E44" i="21" s="1"/>
  <c r="E45" i="21"/>
  <c r="B43" i="21"/>
  <c r="B44" i="21" s="1"/>
  <c r="B45" i="21"/>
  <c r="P43" i="21"/>
  <c r="P44" i="21" s="1"/>
  <c r="P45" i="21"/>
  <c r="M43" i="21"/>
  <c r="M44" i="21" s="1"/>
  <c r="M45" i="21"/>
  <c r="J43" i="21"/>
  <c r="J44" i="21" s="1"/>
  <c r="J45" i="21"/>
  <c r="D43" i="21"/>
  <c r="D44" i="21" s="1"/>
  <c r="D45" i="21"/>
  <c r="S43" i="21"/>
  <c r="S44" i="21" s="1"/>
  <c r="S45" i="21"/>
  <c r="L43" i="21"/>
  <c r="L44" i="21" s="1"/>
  <c r="L45" i="21"/>
  <c r="G43" i="21"/>
  <c r="G44" i="21" s="1"/>
  <c r="G45" i="21"/>
  <c r="C32" i="20"/>
  <c r="U32" i="20"/>
  <c r="U69" i="23"/>
  <c r="R43" i="21"/>
  <c r="R44" i="21" s="1"/>
  <c r="T37" i="21"/>
  <c r="R38" i="21"/>
  <c r="T12" i="21"/>
  <c r="W72" i="23" s="1"/>
  <c r="H43" i="21"/>
  <c r="H44" i="21" s="1"/>
  <c r="H45" i="21"/>
  <c r="H41" i="21"/>
  <c r="K43" i="21"/>
  <c r="K44" i="21" s="1"/>
  <c r="K45" i="21"/>
  <c r="I43" i="21"/>
  <c r="I44" i="21" s="1"/>
  <c r="I45" i="21"/>
  <c r="T19" i="21"/>
  <c r="T40" i="21" s="1"/>
  <c r="I23" i="22"/>
  <c r="O69" i="23"/>
  <c r="P40" i="21"/>
  <c r="P41" i="21" s="1"/>
  <c r="M69" i="23"/>
  <c r="T36" i="20"/>
  <c r="T37" i="20" s="1"/>
  <c r="V69" i="23"/>
  <c r="N69" i="23"/>
  <c r="G69" i="23"/>
  <c r="AI17" i="22"/>
  <c r="V17" i="22"/>
  <c r="J69" i="23"/>
  <c r="S69" i="23"/>
  <c r="D40" i="21"/>
  <c r="D41" i="21" s="1"/>
  <c r="I69" i="23"/>
  <c r="F41" i="21"/>
  <c r="H69" i="23"/>
  <c r="B38" i="21"/>
  <c r="H38" i="21"/>
  <c r="O38" i="21"/>
  <c r="I38" i="21"/>
  <c r="K40" i="21"/>
  <c r="K41" i="21" s="1"/>
  <c r="Q40" i="21"/>
  <c r="Q41" i="21" s="1"/>
  <c r="Q38" i="21"/>
  <c r="T31" i="21"/>
  <c r="W71" i="23" s="1"/>
  <c r="N40" i="21"/>
  <c r="N41" i="21" s="1"/>
  <c r="N38" i="21"/>
  <c r="D38" i="21"/>
  <c r="B41" i="21"/>
  <c r="E41" i="21"/>
  <c r="I41" i="21"/>
  <c r="L41" i="21"/>
  <c r="O41" i="21"/>
  <c r="T39" i="21"/>
  <c r="E38" i="21"/>
  <c r="L38" i="21"/>
  <c r="C41" i="21"/>
  <c r="G41" i="21"/>
  <c r="M41" i="21"/>
  <c r="T42" i="21"/>
  <c r="F38" i="21"/>
  <c r="C38" i="21"/>
  <c r="G38" i="21"/>
  <c r="K38" i="21"/>
  <c r="M38" i="21"/>
  <c r="P38" i="21"/>
  <c r="U9" i="19"/>
  <c r="U8" i="19"/>
  <c r="U7" i="19"/>
  <c r="U31" i="19" s="1"/>
  <c r="U5" i="19"/>
  <c r="U4" i="19"/>
  <c r="U3" i="19"/>
  <c r="U2" i="19"/>
  <c r="U17" i="19"/>
  <c r="U16" i="19"/>
  <c r="U15" i="19"/>
  <c r="U14" i="19"/>
  <c r="U13" i="19"/>
  <c r="U12" i="19"/>
  <c r="U18" i="19"/>
  <c r="U19" i="19"/>
  <c r="L10" i="19"/>
  <c r="L32" i="19" s="1"/>
  <c r="M10" i="19"/>
  <c r="M32" i="19" s="1"/>
  <c r="N10" i="19"/>
  <c r="N32" i="19" s="1"/>
  <c r="O10" i="19"/>
  <c r="O32" i="19" s="1"/>
  <c r="P10" i="19"/>
  <c r="P32" i="19" s="1"/>
  <c r="Q10" i="19"/>
  <c r="Q32" i="19" s="1"/>
  <c r="R10" i="19"/>
  <c r="R32" i="19" s="1"/>
  <c r="S10" i="19"/>
  <c r="S32" i="19" s="1"/>
  <c r="T10" i="19"/>
  <c r="T32" i="19" s="1"/>
  <c r="L6" i="19"/>
  <c r="M6" i="19"/>
  <c r="N6" i="19"/>
  <c r="O6" i="19"/>
  <c r="P6" i="19"/>
  <c r="Q6" i="19"/>
  <c r="R6" i="19"/>
  <c r="S6" i="19"/>
  <c r="T6" i="19"/>
  <c r="O35" i="18"/>
  <c r="N32" i="18"/>
  <c r="N35" i="18"/>
  <c r="P60" i="23"/>
  <c r="O60" i="23"/>
  <c r="S18" i="18"/>
  <c r="T18" i="18" s="1"/>
  <c r="S36" i="18"/>
  <c r="S32" i="18"/>
  <c r="S30" i="18"/>
  <c r="T3" i="18"/>
  <c r="T4" i="18"/>
  <c r="H23" i="36" s="1"/>
  <c r="T5" i="18"/>
  <c r="T6" i="18"/>
  <c r="T7" i="18"/>
  <c r="T8" i="18"/>
  <c r="T10" i="18"/>
  <c r="T12" i="18"/>
  <c r="T13" i="18"/>
  <c r="T14" i="18"/>
  <c r="T16" i="18"/>
  <c r="T17" i="18"/>
  <c r="T19" i="18"/>
  <c r="T20" i="18"/>
  <c r="T21" i="18"/>
  <c r="T22" i="18"/>
  <c r="T23" i="18"/>
  <c r="T2" i="18"/>
  <c r="V61" i="23"/>
  <c r="M60" i="23"/>
  <c r="N60" i="23"/>
  <c r="R60" i="23"/>
  <c r="S60" i="23"/>
  <c r="T60" i="23"/>
  <c r="U60" i="23"/>
  <c r="M61" i="23"/>
  <c r="N61" i="23"/>
  <c r="O61" i="23"/>
  <c r="P61" i="23"/>
  <c r="Q61" i="23"/>
  <c r="R61" i="23"/>
  <c r="S61" i="23"/>
  <c r="T61" i="23"/>
  <c r="U61" i="23"/>
  <c r="C61" i="23"/>
  <c r="E61" i="23"/>
  <c r="F61" i="23"/>
  <c r="G61" i="23"/>
  <c r="H61" i="23"/>
  <c r="I61" i="23"/>
  <c r="J61" i="23"/>
  <c r="K61" i="23"/>
  <c r="L61" i="23"/>
  <c r="D61" i="23"/>
  <c r="E60" i="23"/>
  <c r="F60" i="23"/>
  <c r="G60" i="23"/>
  <c r="H60" i="23"/>
  <c r="I60" i="23"/>
  <c r="K60" i="23"/>
  <c r="L60" i="23"/>
  <c r="C60" i="23"/>
  <c r="K10" i="19"/>
  <c r="K32" i="19" s="1"/>
  <c r="I26" i="19"/>
  <c r="I40" i="19" s="1"/>
  <c r="U20" i="19"/>
  <c r="I10" i="19"/>
  <c r="I32" i="19" s="1"/>
  <c r="I6" i="19"/>
  <c r="J6" i="19"/>
  <c r="K6" i="19"/>
  <c r="H10" i="19"/>
  <c r="H32" i="19" s="1"/>
  <c r="H6" i="19"/>
  <c r="AI13" i="36" l="1"/>
  <c r="V13" i="36"/>
  <c r="AI15" i="36"/>
  <c r="V15" i="36"/>
  <c r="AI21" i="36"/>
  <c r="V21" i="36"/>
  <c r="AI10" i="36"/>
  <c r="V10" i="36"/>
  <c r="AI8" i="36"/>
  <c r="V8" i="36"/>
  <c r="AI9" i="36"/>
  <c r="V9" i="36"/>
  <c r="V19" i="36"/>
  <c r="AI19" i="36"/>
  <c r="AI7" i="36"/>
  <c r="V7" i="36"/>
  <c r="V14" i="36"/>
  <c r="AI14" i="36"/>
  <c r="AI22" i="36"/>
  <c r="V22" i="36"/>
  <c r="U29" i="19"/>
  <c r="S33" i="19"/>
  <c r="S30" i="19"/>
  <c r="L33" i="19"/>
  <c r="L30" i="19"/>
  <c r="K33" i="19"/>
  <c r="K30" i="19"/>
  <c r="J30" i="19"/>
  <c r="P33" i="19"/>
  <c r="P30" i="19"/>
  <c r="I33" i="19"/>
  <c r="I30" i="19"/>
  <c r="H33" i="19"/>
  <c r="H30" i="19"/>
  <c r="R33" i="19"/>
  <c r="R30" i="19"/>
  <c r="U37" i="19"/>
  <c r="O33" i="19"/>
  <c r="O30" i="19"/>
  <c r="N33" i="19"/>
  <c r="N30" i="19"/>
  <c r="T33" i="19"/>
  <c r="T34" i="19" s="1"/>
  <c r="T30" i="19"/>
  <c r="M33" i="19"/>
  <c r="M30" i="19"/>
  <c r="Q30" i="19"/>
  <c r="Q33" i="19"/>
  <c r="H11" i="19"/>
  <c r="H35" i="19" s="1"/>
  <c r="H36" i="19" s="1"/>
  <c r="U26" i="19"/>
  <c r="S38" i="18"/>
  <c r="J60" i="23"/>
  <c r="C69" i="23"/>
  <c r="D60" i="23"/>
  <c r="S31" i="18"/>
  <c r="S33" i="18"/>
  <c r="S34" i="18" s="1"/>
  <c r="L11" i="19"/>
  <c r="L35" i="19" s="1"/>
  <c r="L36" i="19" s="1"/>
  <c r="I11" i="19"/>
  <c r="I35" i="19" s="1"/>
  <c r="I36" i="19" s="1"/>
  <c r="AI9" i="22"/>
  <c r="V15" i="22"/>
  <c r="AI21" i="22"/>
  <c r="V21" i="22"/>
  <c r="R45" i="21"/>
  <c r="T32" i="21"/>
  <c r="T45" i="21" s="1"/>
  <c r="T43" i="21"/>
  <c r="T44" i="21" s="1"/>
  <c r="AI15" i="22"/>
  <c r="T9" i="18"/>
  <c r="W61" i="23" s="1"/>
  <c r="N33" i="18"/>
  <c r="H23" i="22"/>
  <c r="R11" i="19"/>
  <c r="R35" i="19" s="1"/>
  <c r="R36" i="19" s="1"/>
  <c r="E69" i="23"/>
  <c r="AI13" i="22"/>
  <c r="V13" i="22"/>
  <c r="P69" i="23"/>
  <c r="V8" i="22"/>
  <c r="AI8" i="22"/>
  <c r="V10" i="22"/>
  <c r="AI10" i="22"/>
  <c r="AI22" i="22"/>
  <c r="V22" i="22"/>
  <c r="D69" i="23"/>
  <c r="F69" i="23"/>
  <c r="K69" i="23"/>
  <c r="V19" i="22"/>
  <c r="AI19" i="22"/>
  <c r="AI14" i="22"/>
  <c r="V14" i="22"/>
  <c r="L33" i="20"/>
  <c r="L69" i="23"/>
  <c r="AI7" i="22"/>
  <c r="V7" i="22"/>
  <c r="T69" i="23"/>
  <c r="Q33" i="20"/>
  <c r="Q34" i="20" s="1"/>
  <c r="K11" i="19"/>
  <c r="K35" i="19" s="1"/>
  <c r="K36" i="19" s="1"/>
  <c r="V9" i="22"/>
  <c r="M33" i="20"/>
  <c r="M34" i="20" s="1"/>
  <c r="I33" i="20"/>
  <c r="P36" i="20"/>
  <c r="P37" i="20" s="1"/>
  <c r="P33" i="20"/>
  <c r="P34" i="20" s="1"/>
  <c r="S33" i="20"/>
  <c r="R33" i="20"/>
  <c r="G33" i="20"/>
  <c r="C33" i="20"/>
  <c r="C34" i="20" s="1"/>
  <c r="Q45" i="21"/>
  <c r="T38" i="21"/>
  <c r="T41" i="21"/>
  <c r="E33" i="20"/>
  <c r="T11" i="19"/>
  <c r="T35" i="19" s="1"/>
  <c r="T36" i="19" s="1"/>
  <c r="S11" i="19"/>
  <c r="S35" i="19" s="1"/>
  <c r="S36" i="19" s="1"/>
  <c r="Q11" i="19"/>
  <c r="P11" i="19"/>
  <c r="P35" i="19" s="1"/>
  <c r="P36" i="19" s="1"/>
  <c r="O11" i="19"/>
  <c r="O35" i="19" s="1"/>
  <c r="O36" i="19" s="1"/>
  <c r="N11" i="19"/>
  <c r="M11" i="19"/>
  <c r="M35" i="19" s="1"/>
  <c r="M36" i="19" s="1"/>
  <c r="W60" i="23"/>
  <c r="S35" i="18"/>
  <c r="S37" i="18" s="1"/>
  <c r="V11" i="36" l="1"/>
  <c r="AI11" i="36"/>
  <c r="V5" i="36"/>
  <c r="AI5" i="36"/>
  <c r="AI6" i="36"/>
  <c r="V6" i="36"/>
  <c r="V16" i="36"/>
  <c r="AI16" i="36"/>
  <c r="AI4" i="36"/>
  <c r="V4" i="36"/>
  <c r="AI20" i="36"/>
  <c r="V20" i="36"/>
  <c r="V12" i="36"/>
  <c r="AI12" i="36"/>
  <c r="AI3" i="22"/>
  <c r="AI3" i="36"/>
  <c r="V3" i="36"/>
  <c r="R34" i="19"/>
  <c r="K34" i="19"/>
  <c r="S34" i="19"/>
  <c r="P34" i="19"/>
  <c r="H34" i="19"/>
  <c r="O34" i="19"/>
  <c r="M34" i="19"/>
  <c r="I34" i="19"/>
  <c r="Q34" i="19"/>
  <c r="Q35" i="19"/>
  <c r="Q36" i="19" s="1"/>
  <c r="N35" i="19"/>
  <c r="N36" i="19" s="1"/>
  <c r="N34" i="19"/>
  <c r="L34" i="19"/>
  <c r="V3" i="22"/>
  <c r="N58" i="23"/>
  <c r="R58" i="23"/>
  <c r="M58" i="23"/>
  <c r="O58" i="23"/>
  <c r="S58" i="23"/>
  <c r="T58" i="23"/>
  <c r="P58" i="23"/>
  <c r="U58" i="23"/>
  <c r="L58" i="23"/>
  <c r="Q58" i="23"/>
  <c r="V58" i="23"/>
  <c r="J58" i="23"/>
  <c r="I58" i="23"/>
  <c r="G34" i="20"/>
  <c r="AH13" i="22"/>
  <c r="I34" i="20"/>
  <c r="O36" i="20"/>
  <c r="O37" i="20" s="1"/>
  <c r="K33" i="20"/>
  <c r="K34" i="20" s="1"/>
  <c r="F33" i="20"/>
  <c r="F34" i="20" s="1"/>
  <c r="F36" i="20"/>
  <c r="F37" i="20" s="1"/>
  <c r="S34" i="20"/>
  <c r="I36" i="20"/>
  <c r="I37" i="20" s="1"/>
  <c r="N36" i="20"/>
  <c r="N37" i="20" s="1"/>
  <c r="J33" i="20"/>
  <c r="J34" i="20" s="1"/>
  <c r="J36" i="20"/>
  <c r="J37" i="20" s="1"/>
  <c r="H33" i="20"/>
  <c r="H34" i="20" s="1"/>
  <c r="N33" i="20"/>
  <c r="N34" i="20" s="1"/>
  <c r="Q36" i="20"/>
  <c r="U22" i="22"/>
  <c r="U15" i="22"/>
  <c r="U19" i="22"/>
  <c r="AH19" i="22"/>
  <c r="O33" i="20"/>
  <c r="O34" i="20" s="1"/>
  <c r="E34" i="20"/>
  <c r="V6" i="22"/>
  <c r="AI6" i="22"/>
  <c r="AI16" i="22"/>
  <c r="V16" i="22"/>
  <c r="V5" i="22"/>
  <c r="AI5" i="22"/>
  <c r="V4" i="22"/>
  <c r="AI4" i="22"/>
  <c r="L36" i="20"/>
  <c r="V12" i="22"/>
  <c r="AI12" i="22"/>
  <c r="AI11" i="22"/>
  <c r="V11" i="22"/>
  <c r="AI20" i="22"/>
  <c r="V20" i="22"/>
  <c r="W69" i="23"/>
  <c r="R34" i="20"/>
  <c r="M36" i="20"/>
  <c r="M37" i="20" s="1"/>
  <c r="G36" i="20"/>
  <c r="G37" i="20" s="1"/>
  <c r="R36" i="20"/>
  <c r="R37" i="20" s="1"/>
  <c r="S36" i="20"/>
  <c r="S37" i="20" s="1"/>
  <c r="C36" i="20"/>
  <c r="C37" i="20" s="1"/>
  <c r="H36" i="20"/>
  <c r="H37" i="20" s="1"/>
  <c r="L34" i="20"/>
  <c r="D36" i="20"/>
  <c r="D37" i="20" s="1"/>
  <c r="F10" i="19"/>
  <c r="F32" i="19" s="1"/>
  <c r="F6" i="19"/>
  <c r="C10" i="19"/>
  <c r="C32" i="19" s="1"/>
  <c r="D10" i="19"/>
  <c r="D32" i="19" s="1"/>
  <c r="C6" i="19"/>
  <c r="D6" i="19"/>
  <c r="AI23" i="36" l="1"/>
  <c r="V23" i="36"/>
  <c r="U21" i="36"/>
  <c r="AH21" i="36"/>
  <c r="U16" i="22"/>
  <c r="AH16" i="36"/>
  <c r="U16" i="36"/>
  <c r="U21" i="22"/>
  <c r="AH21" i="22"/>
  <c r="AH12" i="22"/>
  <c r="U12" i="36"/>
  <c r="AH12" i="36"/>
  <c r="U18" i="22"/>
  <c r="U18" i="36"/>
  <c r="AH18" i="36"/>
  <c r="U17" i="22"/>
  <c r="AH17" i="36"/>
  <c r="U17" i="36"/>
  <c r="U20" i="22"/>
  <c r="U20" i="36"/>
  <c r="AH20" i="36"/>
  <c r="AH19" i="36"/>
  <c r="U19" i="36"/>
  <c r="AH15" i="22"/>
  <c r="U15" i="36"/>
  <c r="AH15" i="36"/>
  <c r="U13" i="22"/>
  <c r="AH13" i="36"/>
  <c r="U13" i="36"/>
  <c r="U9" i="36"/>
  <c r="AH9" i="36"/>
  <c r="U14" i="22"/>
  <c r="U14" i="36"/>
  <c r="AH14" i="36"/>
  <c r="AH10" i="22"/>
  <c r="AH10" i="36"/>
  <c r="U10" i="36"/>
  <c r="AH22" i="22"/>
  <c r="U22" i="36"/>
  <c r="AH22" i="36"/>
  <c r="AH18" i="22"/>
  <c r="AH17" i="22"/>
  <c r="AH14" i="22"/>
  <c r="D33" i="19"/>
  <c r="D30" i="19"/>
  <c r="U12" i="22"/>
  <c r="C33" i="19"/>
  <c r="C30" i="19"/>
  <c r="AH16" i="22"/>
  <c r="F33" i="19"/>
  <c r="F30" i="19"/>
  <c r="AH20" i="22"/>
  <c r="U10" i="22"/>
  <c r="AH9" i="22"/>
  <c r="U9" i="22"/>
  <c r="V23" i="22"/>
  <c r="U33" i="20"/>
  <c r="U34" i="20" s="1"/>
  <c r="U36" i="20"/>
  <c r="U37" i="20" s="1"/>
  <c r="Q38" i="20"/>
  <c r="I38" i="20"/>
  <c r="L37" i="20"/>
  <c r="L39" i="20"/>
  <c r="D11" i="19"/>
  <c r="D35" i="19" s="1"/>
  <c r="D36" i="19" s="1"/>
  <c r="F11" i="19"/>
  <c r="K36" i="20"/>
  <c r="K37" i="20" s="1"/>
  <c r="Q37" i="20"/>
  <c r="AI23" i="22"/>
  <c r="S39" i="20"/>
  <c r="S38" i="20"/>
  <c r="J39" i="20"/>
  <c r="J38" i="20"/>
  <c r="G38" i="20"/>
  <c r="G39" i="20"/>
  <c r="N39" i="20"/>
  <c r="N38" i="20"/>
  <c r="F39" i="20"/>
  <c r="F38" i="20"/>
  <c r="P39" i="20"/>
  <c r="P38" i="20"/>
  <c r="K39" i="20"/>
  <c r="K38" i="20"/>
  <c r="M38" i="20"/>
  <c r="M39" i="20"/>
  <c r="R38" i="20"/>
  <c r="R39" i="20"/>
  <c r="C39" i="20"/>
  <c r="C38" i="20"/>
  <c r="H39" i="20"/>
  <c r="H38" i="20"/>
  <c r="E36" i="20"/>
  <c r="E37" i="20" s="1"/>
  <c r="E38" i="20"/>
  <c r="E39" i="20"/>
  <c r="L38" i="20"/>
  <c r="D38" i="20"/>
  <c r="D39" i="20"/>
  <c r="O39" i="20"/>
  <c r="O38" i="20"/>
  <c r="C11" i="19"/>
  <c r="C35" i="19" s="1"/>
  <c r="C36" i="19" s="1"/>
  <c r="D34" i="19" l="1"/>
  <c r="F34" i="19"/>
  <c r="F35" i="19"/>
  <c r="F36" i="19" s="1"/>
  <c r="C34" i="19"/>
  <c r="E58" i="23"/>
  <c r="G58" i="23"/>
  <c r="D58" i="23"/>
  <c r="Q39" i="20"/>
  <c r="Q40" i="20" s="1"/>
  <c r="I39" i="20"/>
  <c r="I40" i="20" s="1"/>
  <c r="U27" i="20"/>
  <c r="K40" i="20"/>
  <c r="N40" i="20"/>
  <c r="S40" i="20"/>
  <c r="R40" i="20"/>
  <c r="J40" i="20"/>
  <c r="M40" i="20"/>
  <c r="G40" i="20"/>
  <c r="P40" i="20"/>
  <c r="F40" i="20"/>
  <c r="C40" i="20"/>
  <c r="H40" i="20"/>
  <c r="E40" i="20"/>
  <c r="L40" i="20"/>
  <c r="D40" i="20"/>
  <c r="O40" i="20"/>
  <c r="S23" i="3"/>
  <c r="S38" i="3" s="1"/>
  <c r="U5" i="22" l="1"/>
  <c r="U5" i="36"/>
  <c r="AH5" i="36"/>
  <c r="U7" i="22"/>
  <c r="AH7" i="36"/>
  <c r="U7" i="36"/>
  <c r="U4" i="22"/>
  <c r="U4" i="36"/>
  <c r="AH4" i="36"/>
  <c r="AH5" i="22"/>
  <c r="AH4" i="22"/>
  <c r="AH7" i="22"/>
  <c r="U38" i="20"/>
  <c r="W70" i="23"/>
  <c r="U39" i="20"/>
  <c r="C30" i="23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R29" i="23"/>
  <c r="Q23" i="10"/>
  <c r="R23" i="10"/>
  <c r="I29" i="23" l="1"/>
  <c r="H38" i="10"/>
  <c r="H39" i="10" s="1"/>
  <c r="S29" i="23"/>
  <c r="Q38" i="10"/>
  <c r="Q39" i="10" s="1"/>
  <c r="C29" i="23"/>
  <c r="B38" i="10"/>
  <c r="B39" i="10" s="1"/>
  <c r="H29" i="23"/>
  <c r="G38" i="10"/>
  <c r="G39" i="10" s="1"/>
  <c r="G29" i="23"/>
  <c r="F38" i="10"/>
  <c r="F39" i="10" s="1"/>
  <c r="F29" i="23"/>
  <c r="E38" i="10"/>
  <c r="E39" i="10" s="1"/>
  <c r="E29" i="23"/>
  <c r="D38" i="10"/>
  <c r="D39" i="10" s="1"/>
  <c r="P29" i="23"/>
  <c r="O38" i="10"/>
  <c r="O39" i="10" s="1"/>
  <c r="O29" i="23"/>
  <c r="N38" i="10"/>
  <c r="N39" i="10" s="1"/>
  <c r="N29" i="23"/>
  <c r="M38" i="10"/>
  <c r="M39" i="10" s="1"/>
  <c r="M29" i="23"/>
  <c r="L38" i="10"/>
  <c r="L39" i="10" s="1"/>
  <c r="Q29" i="23"/>
  <c r="P38" i="10"/>
  <c r="P39" i="10" s="1"/>
  <c r="D29" i="23"/>
  <c r="C38" i="10"/>
  <c r="C39" i="10" s="1"/>
  <c r="L29" i="23"/>
  <c r="K38" i="10"/>
  <c r="K39" i="10" s="1"/>
  <c r="K29" i="23"/>
  <c r="J38" i="10"/>
  <c r="J39" i="10" s="1"/>
  <c r="T29" i="23"/>
  <c r="R38" i="10"/>
  <c r="R39" i="10" s="1"/>
  <c r="J29" i="23"/>
  <c r="I38" i="10"/>
  <c r="I39" i="10" s="1"/>
  <c r="U40" i="20"/>
  <c r="S23" i="10"/>
  <c r="R4" i="16"/>
  <c r="W29" i="23" l="1"/>
  <c r="J10" i="19"/>
  <c r="G10" i="19"/>
  <c r="G32" i="19" s="1"/>
  <c r="E10" i="19"/>
  <c r="E32" i="19" s="1"/>
  <c r="B10" i="19"/>
  <c r="B32" i="19" s="1"/>
  <c r="G6" i="19"/>
  <c r="E6" i="19"/>
  <c r="B6" i="19"/>
  <c r="E11" i="18"/>
  <c r="E36" i="18"/>
  <c r="B11" i="18"/>
  <c r="R36" i="18"/>
  <c r="Q36" i="18"/>
  <c r="P36" i="18"/>
  <c r="O36" i="18"/>
  <c r="O37" i="18" s="1"/>
  <c r="N36" i="18"/>
  <c r="M36" i="18"/>
  <c r="L36" i="18"/>
  <c r="K36" i="18"/>
  <c r="J36" i="18"/>
  <c r="I36" i="18"/>
  <c r="H36" i="18"/>
  <c r="G36" i="18"/>
  <c r="F36" i="18"/>
  <c r="D36" i="18"/>
  <c r="C36" i="18"/>
  <c r="B36" i="18"/>
  <c r="R35" i="18"/>
  <c r="Q35" i="18"/>
  <c r="P35" i="18"/>
  <c r="M35" i="18"/>
  <c r="L35" i="18"/>
  <c r="J35" i="18"/>
  <c r="H35" i="18"/>
  <c r="G35" i="18"/>
  <c r="F35" i="18"/>
  <c r="E35" i="18"/>
  <c r="D35" i="18"/>
  <c r="C35" i="18"/>
  <c r="B35" i="18"/>
  <c r="R33" i="18"/>
  <c r="Q33" i="18"/>
  <c r="P33" i="18"/>
  <c r="O33" i="18"/>
  <c r="M33" i="18"/>
  <c r="L33" i="18"/>
  <c r="K33" i="18"/>
  <c r="J33" i="18"/>
  <c r="I33" i="18"/>
  <c r="H33" i="18"/>
  <c r="G33" i="18"/>
  <c r="F33" i="18"/>
  <c r="D33" i="18"/>
  <c r="C33" i="18"/>
  <c r="R32" i="18"/>
  <c r="Q32" i="18"/>
  <c r="P32" i="18"/>
  <c r="O32" i="18"/>
  <c r="N34" i="18"/>
  <c r="M32" i="18"/>
  <c r="L32" i="18"/>
  <c r="K32" i="18"/>
  <c r="J32" i="18"/>
  <c r="I32" i="18"/>
  <c r="H32" i="18"/>
  <c r="G32" i="18"/>
  <c r="F32" i="18"/>
  <c r="D32" i="18"/>
  <c r="C32" i="18"/>
  <c r="R30" i="18"/>
  <c r="R38" i="18" s="1"/>
  <c r="Q30" i="18"/>
  <c r="Q38" i="18" s="1"/>
  <c r="P30" i="18"/>
  <c r="P31" i="18" s="1"/>
  <c r="O30" i="18"/>
  <c r="O38" i="18" s="1"/>
  <c r="N30" i="18"/>
  <c r="N38" i="18" s="1"/>
  <c r="M30" i="18"/>
  <c r="M31" i="18" s="1"/>
  <c r="L30" i="18"/>
  <c r="L38" i="18" s="1"/>
  <c r="K30" i="18"/>
  <c r="K31" i="18" s="1"/>
  <c r="J30" i="18"/>
  <c r="J38" i="18" s="1"/>
  <c r="I30" i="18"/>
  <c r="I38" i="18" s="1"/>
  <c r="H30" i="18"/>
  <c r="H38" i="18" s="1"/>
  <c r="G30" i="18"/>
  <c r="G31" i="18" s="1"/>
  <c r="F30" i="18"/>
  <c r="F38" i="18" s="1"/>
  <c r="E30" i="18"/>
  <c r="D30" i="18"/>
  <c r="D38" i="18" s="1"/>
  <c r="C30" i="18"/>
  <c r="C31" i="18" s="1"/>
  <c r="B30" i="18"/>
  <c r="K35" i="18"/>
  <c r="E33" i="19" l="1"/>
  <c r="E30" i="19"/>
  <c r="G33" i="19"/>
  <c r="G30" i="19"/>
  <c r="U6" i="19"/>
  <c r="B30" i="19"/>
  <c r="B33" i="19"/>
  <c r="J32" i="19"/>
  <c r="J33" i="19"/>
  <c r="G11" i="19"/>
  <c r="G35" i="19" s="1"/>
  <c r="G36" i="19" s="1"/>
  <c r="J11" i="19"/>
  <c r="K58" i="23" s="1"/>
  <c r="K34" i="18"/>
  <c r="B37" i="18"/>
  <c r="G34" i="18"/>
  <c r="D37" i="18"/>
  <c r="U38" i="19"/>
  <c r="J37" i="18"/>
  <c r="F34" i="18"/>
  <c r="C34" i="18"/>
  <c r="D34" i="18"/>
  <c r="I34" i="18"/>
  <c r="L34" i="18"/>
  <c r="O34" i="18"/>
  <c r="B11" i="19"/>
  <c r="U10" i="19"/>
  <c r="U32" i="19" s="1"/>
  <c r="J24" i="19"/>
  <c r="J39" i="19" s="1"/>
  <c r="J40" i="19" s="1"/>
  <c r="K37" i="18"/>
  <c r="P34" i="18"/>
  <c r="E33" i="18"/>
  <c r="T11" i="18"/>
  <c r="T32" i="18" s="1"/>
  <c r="B33" i="18"/>
  <c r="B32" i="18"/>
  <c r="R34" i="18"/>
  <c r="E32" i="18"/>
  <c r="C37" i="18"/>
  <c r="H58" i="23"/>
  <c r="R37" i="18"/>
  <c r="N31" i="18"/>
  <c r="N37" i="18"/>
  <c r="M34" i="18"/>
  <c r="T36" i="18"/>
  <c r="F37" i="18"/>
  <c r="D31" i="18"/>
  <c r="G37" i="18"/>
  <c r="H34" i="18"/>
  <c r="Q37" i="18"/>
  <c r="Q34" i="18"/>
  <c r="Q31" i="18"/>
  <c r="E11" i="19"/>
  <c r="E35" i="19" s="1"/>
  <c r="E36" i="19" s="1"/>
  <c r="L37" i="18"/>
  <c r="M37" i="18"/>
  <c r="P37" i="18"/>
  <c r="J34" i="18"/>
  <c r="H37" i="18"/>
  <c r="H31" i="18"/>
  <c r="E37" i="18"/>
  <c r="T35" i="18"/>
  <c r="T30" i="18"/>
  <c r="C38" i="18"/>
  <c r="K38" i="18"/>
  <c r="P38" i="18"/>
  <c r="B31" i="18"/>
  <c r="I31" i="18"/>
  <c r="L31" i="18"/>
  <c r="O31" i="18"/>
  <c r="I35" i="18"/>
  <c r="I37" i="18" s="1"/>
  <c r="M38" i="18"/>
  <c r="F31" i="18"/>
  <c r="J31" i="18"/>
  <c r="R31" i="18"/>
  <c r="G38" i="18"/>
  <c r="S3" i="4"/>
  <c r="S4" i="4"/>
  <c r="S5" i="4"/>
  <c r="S6" i="4"/>
  <c r="S7" i="4"/>
  <c r="S8" i="4"/>
  <c r="S9" i="4"/>
  <c r="S10" i="4"/>
  <c r="S11" i="4"/>
  <c r="S12" i="4"/>
  <c r="S13" i="4"/>
  <c r="S14" i="4"/>
  <c r="S15" i="4"/>
  <c r="S33" i="4" s="1"/>
  <c r="S16" i="4"/>
  <c r="S17" i="4"/>
  <c r="S18" i="4"/>
  <c r="S19" i="4"/>
  <c r="S20" i="4"/>
  <c r="S22" i="4"/>
  <c r="S24" i="4"/>
  <c r="S36" i="4" s="1"/>
  <c r="S25" i="4"/>
  <c r="S2" i="4"/>
  <c r="S3" i="1"/>
  <c r="S4" i="1"/>
  <c r="S5" i="1"/>
  <c r="S6" i="1"/>
  <c r="S7" i="1"/>
  <c r="S9" i="1"/>
  <c r="S10" i="1"/>
  <c r="S11" i="1"/>
  <c r="S12" i="1"/>
  <c r="S13" i="1"/>
  <c r="S14" i="1"/>
  <c r="S15" i="1"/>
  <c r="S34" i="1" s="1"/>
  <c r="S16" i="1"/>
  <c r="S17" i="1"/>
  <c r="S18" i="1"/>
  <c r="S19" i="1"/>
  <c r="S20" i="1"/>
  <c r="S21" i="1"/>
  <c r="S22" i="1"/>
  <c r="S23" i="1"/>
  <c r="S24" i="1"/>
  <c r="S37" i="1" s="1"/>
  <c r="S25" i="1"/>
  <c r="S2" i="1"/>
  <c r="R24" i="11"/>
  <c r="R23" i="11"/>
  <c r="R22" i="11"/>
  <c r="R21" i="11"/>
  <c r="R20" i="11"/>
  <c r="R19" i="11"/>
  <c r="R18" i="11"/>
  <c r="R17" i="11"/>
  <c r="R16" i="11"/>
  <c r="R14" i="11"/>
  <c r="R13" i="11"/>
  <c r="R12" i="11"/>
  <c r="R11" i="11"/>
  <c r="R10" i="11"/>
  <c r="R8" i="11"/>
  <c r="R7" i="11"/>
  <c r="R6" i="11"/>
  <c r="R5" i="11"/>
  <c r="R4" i="11"/>
  <c r="R3" i="11"/>
  <c r="R2" i="11"/>
  <c r="S24" i="5"/>
  <c r="S38" i="5" s="1"/>
  <c r="S39" i="5" s="1"/>
  <c r="S22" i="5"/>
  <c r="S20" i="5"/>
  <c r="S19" i="5"/>
  <c r="S17" i="5"/>
  <c r="S16" i="5"/>
  <c r="S15" i="5"/>
  <c r="S14" i="5"/>
  <c r="S13" i="5"/>
  <c r="S12" i="5"/>
  <c r="S9" i="5"/>
  <c r="S8" i="5"/>
  <c r="S7" i="5"/>
  <c r="S5" i="5"/>
  <c r="S4" i="5"/>
  <c r="S3" i="5"/>
  <c r="S2" i="5"/>
  <c r="S3" i="3"/>
  <c r="S4" i="3"/>
  <c r="S5" i="3"/>
  <c r="S7" i="3"/>
  <c r="S8" i="3"/>
  <c r="S9" i="3"/>
  <c r="S10" i="3"/>
  <c r="S32" i="3" s="1"/>
  <c r="S33" i="3" s="1"/>
  <c r="S11" i="3"/>
  <c r="S12" i="3"/>
  <c r="S13" i="3"/>
  <c r="S14" i="3"/>
  <c r="S19" i="3"/>
  <c r="S36" i="3" s="1"/>
  <c r="S21" i="3"/>
  <c r="S25" i="3"/>
  <c r="S39" i="3" s="1"/>
  <c r="S2" i="3"/>
  <c r="S25" i="10"/>
  <c r="S24" i="10"/>
  <c r="S38" i="10" s="1"/>
  <c r="S22" i="10"/>
  <c r="S20" i="10"/>
  <c r="S19" i="10"/>
  <c r="S18" i="10"/>
  <c r="S17" i="10"/>
  <c r="S16" i="10"/>
  <c r="S15" i="10"/>
  <c r="S14" i="10"/>
  <c r="S13" i="10"/>
  <c r="S12" i="10"/>
  <c r="S9" i="10"/>
  <c r="S8" i="10"/>
  <c r="S7" i="10"/>
  <c r="S30" i="10" s="1"/>
  <c r="S5" i="10"/>
  <c r="S4" i="10"/>
  <c r="S3" i="10"/>
  <c r="S2" i="10"/>
  <c r="R24" i="12"/>
  <c r="R25" i="12"/>
  <c r="R22" i="12"/>
  <c r="R21" i="12"/>
  <c r="R19" i="12"/>
  <c r="R18" i="12"/>
  <c r="R14" i="12"/>
  <c r="R13" i="12"/>
  <c r="R12" i="12"/>
  <c r="R11" i="12"/>
  <c r="R9" i="12"/>
  <c r="R8" i="12"/>
  <c r="R7" i="12"/>
  <c r="R5" i="12"/>
  <c r="R4" i="12"/>
  <c r="R3" i="12"/>
  <c r="R2" i="12"/>
  <c r="R23" i="13"/>
  <c r="R24" i="13"/>
  <c r="R22" i="13"/>
  <c r="R21" i="13"/>
  <c r="R20" i="13"/>
  <c r="R19" i="13"/>
  <c r="R18" i="13"/>
  <c r="R17" i="13"/>
  <c r="R16" i="13"/>
  <c r="R14" i="13"/>
  <c r="R13" i="13"/>
  <c r="R12" i="13"/>
  <c r="R11" i="13"/>
  <c r="R10" i="13"/>
  <c r="R8" i="13"/>
  <c r="R7" i="13"/>
  <c r="R6" i="13"/>
  <c r="R5" i="13"/>
  <c r="R4" i="13"/>
  <c r="R3" i="13"/>
  <c r="R2" i="13"/>
  <c r="R3" i="17"/>
  <c r="R4" i="17"/>
  <c r="R5" i="17"/>
  <c r="R6" i="17"/>
  <c r="R7" i="17"/>
  <c r="R8" i="17"/>
  <c r="R9" i="17"/>
  <c r="R10" i="17"/>
  <c r="R11" i="17"/>
  <c r="R12" i="17"/>
  <c r="R13" i="17"/>
  <c r="R14" i="17"/>
  <c r="R18" i="17"/>
  <c r="R19" i="17"/>
  <c r="R20" i="17"/>
  <c r="R21" i="17"/>
  <c r="R22" i="17"/>
  <c r="R23" i="17"/>
  <c r="R2" i="17"/>
  <c r="R3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AP23" i="22" s="1"/>
  <c r="R23" i="16"/>
  <c r="R2" i="16"/>
  <c r="AH8" i="36" l="1"/>
  <c r="U8" i="36"/>
  <c r="U11" i="36"/>
  <c r="AH11" i="36"/>
  <c r="G34" i="19"/>
  <c r="S30" i="5"/>
  <c r="S31" i="5" s="1"/>
  <c r="S28" i="5"/>
  <c r="S29" i="5" s="1"/>
  <c r="S36" i="5"/>
  <c r="S37" i="5" s="1"/>
  <c r="G23" i="36"/>
  <c r="S34" i="3"/>
  <c r="S35" i="3" s="1"/>
  <c r="S28" i="3"/>
  <c r="S29" i="3" s="1"/>
  <c r="F23" i="36"/>
  <c r="E23" i="36"/>
  <c r="R36" i="12"/>
  <c r="R37" i="12" s="1"/>
  <c r="S36" i="10"/>
  <c r="S39" i="10"/>
  <c r="S28" i="10"/>
  <c r="R30" i="12"/>
  <c r="R28" i="12"/>
  <c r="R34" i="12"/>
  <c r="R35" i="12" s="1"/>
  <c r="D23" i="36"/>
  <c r="R35" i="17"/>
  <c r="R27" i="17"/>
  <c r="R28" i="17" s="1"/>
  <c r="C23" i="22"/>
  <c r="R35" i="16"/>
  <c r="C23" i="36"/>
  <c r="S30" i="3"/>
  <c r="S31" i="3" s="1"/>
  <c r="S37" i="3"/>
  <c r="U33" i="19"/>
  <c r="U30" i="19"/>
  <c r="J34" i="19"/>
  <c r="J35" i="19"/>
  <c r="J36" i="19" s="1"/>
  <c r="B35" i="19"/>
  <c r="B36" i="19" s="1"/>
  <c r="B34" i="19"/>
  <c r="E34" i="19"/>
  <c r="C58" i="23"/>
  <c r="R36" i="17"/>
  <c r="R37" i="17"/>
  <c r="R38" i="17" s="1"/>
  <c r="R31" i="17"/>
  <c r="R32" i="17" s="1"/>
  <c r="R33" i="17"/>
  <c r="R34" i="17" s="1"/>
  <c r="R29" i="17"/>
  <c r="R30" i="17" s="1"/>
  <c r="R31" i="11"/>
  <c r="D23" i="22"/>
  <c r="K59" i="23"/>
  <c r="U24" i="19"/>
  <c r="U39" i="19" s="1"/>
  <c r="U40" i="19" s="1"/>
  <c r="U11" i="19"/>
  <c r="E34" i="18"/>
  <c r="B34" i="18"/>
  <c r="T15" i="18"/>
  <c r="T33" i="18" s="1"/>
  <c r="T34" i="18" s="1"/>
  <c r="S31" i="1"/>
  <c r="S39" i="1" s="1"/>
  <c r="S33" i="1"/>
  <c r="S35" i="1" s="1"/>
  <c r="S32" i="4"/>
  <c r="S34" i="4" s="1"/>
  <c r="S36" i="1"/>
  <c r="S38" i="1" s="1"/>
  <c r="F23" i="22"/>
  <c r="R28" i="16"/>
  <c r="R29" i="16" s="1"/>
  <c r="R29" i="13"/>
  <c r="R29" i="11"/>
  <c r="R33" i="11"/>
  <c r="R31" i="13"/>
  <c r="R30" i="16"/>
  <c r="R31" i="16" s="1"/>
  <c r="R26" i="16"/>
  <c r="R27" i="16" s="1"/>
  <c r="R33" i="13"/>
  <c r="E23" i="22"/>
  <c r="S30" i="4"/>
  <c r="S31" i="4" s="1"/>
  <c r="G23" i="22"/>
  <c r="U8" i="22"/>
  <c r="AH8" i="22"/>
  <c r="U11" i="22"/>
  <c r="AH11" i="22"/>
  <c r="F58" i="23"/>
  <c r="T37" i="18"/>
  <c r="E38" i="18"/>
  <c r="C26" i="16"/>
  <c r="C32" i="16" s="1"/>
  <c r="D26" i="16"/>
  <c r="D27" i="16" s="1"/>
  <c r="E26" i="16"/>
  <c r="E27" i="16" s="1"/>
  <c r="F26" i="16"/>
  <c r="F27" i="16" s="1"/>
  <c r="G26" i="16"/>
  <c r="G32" i="16" s="1"/>
  <c r="H26" i="16"/>
  <c r="H27" i="16" s="1"/>
  <c r="I26" i="16"/>
  <c r="I27" i="16" s="1"/>
  <c r="J26" i="16"/>
  <c r="J32" i="16" s="1"/>
  <c r="K26" i="16"/>
  <c r="K32" i="16" s="1"/>
  <c r="L26" i="16"/>
  <c r="L27" i="16" s="1"/>
  <c r="M26" i="16"/>
  <c r="M32" i="16" s="1"/>
  <c r="N26" i="16"/>
  <c r="N27" i="16" s="1"/>
  <c r="O26" i="16"/>
  <c r="O27" i="16" s="1"/>
  <c r="P26" i="16"/>
  <c r="P32" i="16" s="1"/>
  <c r="Q26" i="16"/>
  <c r="Q27" i="16" s="1"/>
  <c r="C28" i="16"/>
  <c r="C29" i="16" s="1"/>
  <c r="D28" i="16"/>
  <c r="E28" i="16"/>
  <c r="E29" i="16" s="1"/>
  <c r="F28" i="16"/>
  <c r="F29" i="16" s="1"/>
  <c r="G28" i="16"/>
  <c r="G29" i="16" s="1"/>
  <c r="H28" i="16"/>
  <c r="H29" i="16" s="1"/>
  <c r="I28" i="16"/>
  <c r="I29" i="16" s="1"/>
  <c r="J28" i="16"/>
  <c r="J29" i="16" s="1"/>
  <c r="K28" i="16"/>
  <c r="K29" i="16" s="1"/>
  <c r="L28" i="16"/>
  <c r="L29" i="16" s="1"/>
  <c r="M28" i="16"/>
  <c r="M29" i="16" s="1"/>
  <c r="N28" i="16"/>
  <c r="N29" i="16" s="1"/>
  <c r="O28" i="16"/>
  <c r="O29" i="16" s="1"/>
  <c r="P28" i="16"/>
  <c r="P29" i="16" s="1"/>
  <c r="Q28" i="16"/>
  <c r="Q29" i="16" s="1"/>
  <c r="D29" i="16"/>
  <c r="C30" i="16"/>
  <c r="C31" i="16" s="1"/>
  <c r="D30" i="16"/>
  <c r="D31" i="16" s="1"/>
  <c r="E30" i="16"/>
  <c r="E31" i="16" s="1"/>
  <c r="F30" i="16"/>
  <c r="F31" i="16" s="1"/>
  <c r="G30" i="16"/>
  <c r="G31" i="16" s="1"/>
  <c r="H30" i="16"/>
  <c r="H31" i="16" s="1"/>
  <c r="I30" i="16"/>
  <c r="I31" i="16" s="1"/>
  <c r="J30" i="16"/>
  <c r="J31" i="16" s="1"/>
  <c r="K30" i="16"/>
  <c r="K31" i="16" s="1"/>
  <c r="L30" i="16"/>
  <c r="L31" i="16" s="1"/>
  <c r="M30" i="16"/>
  <c r="M31" i="16" s="1"/>
  <c r="N30" i="16"/>
  <c r="N31" i="16" s="1"/>
  <c r="O30" i="16"/>
  <c r="O31" i="16" s="1"/>
  <c r="P30" i="16"/>
  <c r="P31" i="16" s="1"/>
  <c r="Q30" i="16"/>
  <c r="Q31" i="16" s="1"/>
  <c r="E32" i="16"/>
  <c r="Q32" i="16"/>
  <c r="B30" i="16"/>
  <c r="B31" i="16" s="1"/>
  <c r="B28" i="16"/>
  <c r="B29" i="16" s="1"/>
  <c r="B26" i="16"/>
  <c r="B32" i="16" s="1"/>
  <c r="AH6" i="36" l="1"/>
  <c r="U6" i="36"/>
  <c r="U3" i="22"/>
  <c r="U3" i="36"/>
  <c r="AH3" i="36"/>
  <c r="S38" i="4"/>
  <c r="J27" i="16"/>
  <c r="I32" i="16"/>
  <c r="AH3" i="22"/>
  <c r="U35" i="19"/>
  <c r="U36" i="19" s="1"/>
  <c r="U34" i="19"/>
  <c r="F32" i="16"/>
  <c r="W59" i="23"/>
  <c r="S32" i="1"/>
  <c r="N32" i="16"/>
  <c r="H32" i="16"/>
  <c r="L32" i="16"/>
  <c r="O32" i="16"/>
  <c r="D32" i="16"/>
  <c r="P27" i="16"/>
  <c r="M27" i="16"/>
  <c r="K27" i="16"/>
  <c r="G27" i="16"/>
  <c r="C27" i="16"/>
  <c r="AH6" i="22"/>
  <c r="R32" i="16"/>
  <c r="T25" i="18"/>
  <c r="T38" i="18" s="1"/>
  <c r="B38" i="18"/>
  <c r="U6" i="22"/>
  <c r="W58" i="23"/>
  <c r="B27" i="16"/>
  <c r="C29" i="13"/>
  <c r="D29" i="13"/>
  <c r="E29" i="13"/>
  <c r="F29" i="13"/>
  <c r="G29" i="13"/>
  <c r="H29" i="13"/>
  <c r="I29" i="13"/>
  <c r="J29" i="13"/>
  <c r="J35" i="13" s="1"/>
  <c r="K29" i="13"/>
  <c r="L29" i="13"/>
  <c r="M29" i="13"/>
  <c r="N29" i="13"/>
  <c r="O29" i="13"/>
  <c r="P29" i="13"/>
  <c r="Q29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B33" i="13"/>
  <c r="B31" i="13"/>
  <c r="B29" i="13"/>
  <c r="C29" i="11"/>
  <c r="C30" i="11" s="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B33" i="11"/>
  <c r="B34" i="11" s="1"/>
  <c r="B31" i="11"/>
  <c r="R21" i="10"/>
  <c r="R37" i="10" s="1"/>
  <c r="Q21" i="10"/>
  <c r="Q37" i="10" s="1"/>
  <c r="P21" i="10"/>
  <c r="P37" i="10" s="1"/>
  <c r="O21" i="10"/>
  <c r="O37" i="10" s="1"/>
  <c r="L21" i="10"/>
  <c r="L37" i="10" s="1"/>
  <c r="K21" i="10"/>
  <c r="K37" i="10" s="1"/>
  <c r="I21" i="10"/>
  <c r="I37" i="10" s="1"/>
  <c r="H21" i="10"/>
  <c r="H37" i="10" s="1"/>
  <c r="E21" i="10"/>
  <c r="E37" i="10" s="1"/>
  <c r="D21" i="10"/>
  <c r="D37" i="10" s="1"/>
  <c r="N21" i="10"/>
  <c r="N37" i="10" s="1"/>
  <c r="C21" i="10"/>
  <c r="C37" i="10" s="1"/>
  <c r="R10" i="10"/>
  <c r="R31" i="10" s="1"/>
  <c r="Q10" i="10"/>
  <c r="Q31" i="10" s="1"/>
  <c r="P10" i="10"/>
  <c r="P31" i="10" s="1"/>
  <c r="O10" i="10"/>
  <c r="O31" i="10" s="1"/>
  <c r="N10" i="10"/>
  <c r="N31" i="10" s="1"/>
  <c r="M10" i="10"/>
  <c r="M31" i="10" s="1"/>
  <c r="L10" i="10"/>
  <c r="L31" i="10" s="1"/>
  <c r="K10" i="10"/>
  <c r="K31" i="10" s="1"/>
  <c r="J10" i="10"/>
  <c r="J31" i="10" s="1"/>
  <c r="I10" i="10"/>
  <c r="I31" i="10" s="1"/>
  <c r="H10" i="10"/>
  <c r="H31" i="10" s="1"/>
  <c r="G10" i="10"/>
  <c r="G31" i="10" s="1"/>
  <c r="F10" i="10"/>
  <c r="F31" i="10" s="1"/>
  <c r="E10" i="10"/>
  <c r="E31" i="10" s="1"/>
  <c r="D10" i="10"/>
  <c r="D31" i="10" s="1"/>
  <c r="C10" i="10"/>
  <c r="C31" i="10" s="1"/>
  <c r="B10" i="10"/>
  <c r="B31" i="10" s="1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T30" i="23"/>
  <c r="S30" i="23"/>
  <c r="R30" i="23"/>
  <c r="Q30" i="23"/>
  <c r="P30" i="23"/>
  <c r="O30" i="23"/>
  <c r="N30" i="23"/>
  <c r="L30" i="23"/>
  <c r="K30" i="23"/>
  <c r="H30" i="23"/>
  <c r="G30" i="23"/>
  <c r="E30" i="23"/>
  <c r="D30" i="23"/>
  <c r="K30" i="11"/>
  <c r="Q23" i="12"/>
  <c r="Q38" i="12" s="1"/>
  <c r="Q39" i="12" s="1"/>
  <c r="P23" i="12"/>
  <c r="P38" i="12" s="1"/>
  <c r="P39" i="12" s="1"/>
  <c r="O23" i="12"/>
  <c r="O38" i="12" s="1"/>
  <c r="O39" i="12" s="1"/>
  <c r="N23" i="12"/>
  <c r="N38" i="12" s="1"/>
  <c r="N39" i="12" s="1"/>
  <c r="M23" i="12"/>
  <c r="M38" i="12" s="1"/>
  <c r="M39" i="12" s="1"/>
  <c r="L23" i="12"/>
  <c r="L38" i="12" s="1"/>
  <c r="L39" i="12" s="1"/>
  <c r="K23" i="12"/>
  <c r="K38" i="12" s="1"/>
  <c r="K39" i="12" s="1"/>
  <c r="J23" i="12"/>
  <c r="J38" i="12" s="1"/>
  <c r="J39" i="12" s="1"/>
  <c r="I23" i="12"/>
  <c r="I38" i="12" s="1"/>
  <c r="I39" i="12" s="1"/>
  <c r="H23" i="12"/>
  <c r="H38" i="12" s="1"/>
  <c r="H39" i="12" s="1"/>
  <c r="G23" i="12"/>
  <c r="G38" i="12" s="1"/>
  <c r="G39" i="12" s="1"/>
  <c r="F23" i="12"/>
  <c r="F38" i="12" s="1"/>
  <c r="F39" i="12" s="1"/>
  <c r="E23" i="12"/>
  <c r="E38" i="12" s="1"/>
  <c r="E39" i="12" s="1"/>
  <c r="D23" i="12"/>
  <c r="D38" i="12" s="1"/>
  <c r="D39" i="12" s="1"/>
  <c r="C23" i="12"/>
  <c r="C38" i="12" s="1"/>
  <c r="C39" i="12" s="1"/>
  <c r="B23" i="12"/>
  <c r="B38" i="12" s="1"/>
  <c r="B39" i="12" s="1"/>
  <c r="Q10" i="12"/>
  <c r="Q31" i="12" s="1"/>
  <c r="P10" i="12"/>
  <c r="P31" i="12" s="1"/>
  <c r="O10" i="12"/>
  <c r="O31" i="12" s="1"/>
  <c r="N10" i="12"/>
  <c r="N31" i="12" s="1"/>
  <c r="M10" i="12"/>
  <c r="M31" i="12" s="1"/>
  <c r="L10" i="12"/>
  <c r="L31" i="12" s="1"/>
  <c r="K10" i="12"/>
  <c r="K31" i="12" s="1"/>
  <c r="J10" i="12"/>
  <c r="J31" i="12" s="1"/>
  <c r="I10" i="12"/>
  <c r="I31" i="12" s="1"/>
  <c r="H10" i="12"/>
  <c r="H31" i="12" s="1"/>
  <c r="G10" i="12"/>
  <c r="G31" i="12" s="1"/>
  <c r="F10" i="12"/>
  <c r="F31" i="12" s="1"/>
  <c r="E10" i="12"/>
  <c r="E31" i="12" s="1"/>
  <c r="D10" i="12"/>
  <c r="D31" i="12" s="1"/>
  <c r="C10" i="12"/>
  <c r="C31" i="12" s="1"/>
  <c r="B10" i="12"/>
  <c r="B31" i="12" s="1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F35" i="13"/>
  <c r="T20" i="23"/>
  <c r="S20" i="23"/>
  <c r="R20" i="23"/>
  <c r="Q20" i="23"/>
  <c r="P20" i="23"/>
  <c r="O20" i="23"/>
  <c r="N20" i="23"/>
  <c r="M20" i="23"/>
  <c r="L20" i="23"/>
  <c r="J20" i="23"/>
  <c r="I20" i="23"/>
  <c r="H20" i="23"/>
  <c r="F20" i="23"/>
  <c r="E20" i="23"/>
  <c r="D20" i="23"/>
  <c r="C20" i="23"/>
  <c r="F30" i="13"/>
  <c r="U23" i="36" l="1"/>
  <c r="AH23" i="36"/>
  <c r="L32" i="10"/>
  <c r="L29" i="10"/>
  <c r="H29" i="10"/>
  <c r="H32" i="10"/>
  <c r="N32" i="10"/>
  <c r="N29" i="10"/>
  <c r="J11" i="10"/>
  <c r="J32" i="10"/>
  <c r="J29" i="10"/>
  <c r="I32" i="10"/>
  <c r="I29" i="10"/>
  <c r="K32" i="10"/>
  <c r="K29" i="10"/>
  <c r="M32" i="10"/>
  <c r="M29" i="10"/>
  <c r="C32" i="10"/>
  <c r="C29" i="10"/>
  <c r="B32" i="10"/>
  <c r="B29" i="10"/>
  <c r="O32" i="10"/>
  <c r="O29" i="10"/>
  <c r="D32" i="10"/>
  <c r="D29" i="10"/>
  <c r="P29" i="10"/>
  <c r="P32" i="10"/>
  <c r="E32" i="10"/>
  <c r="E29" i="10"/>
  <c r="Q32" i="10"/>
  <c r="Q29" i="10"/>
  <c r="F29" i="10"/>
  <c r="F32" i="10"/>
  <c r="R32" i="10"/>
  <c r="R29" i="10"/>
  <c r="G32" i="10"/>
  <c r="G29" i="10"/>
  <c r="E32" i="12"/>
  <c r="E33" i="12" s="1"/>
  <c r="E29" i="12"/>
  <c r="C32" i="12"/>
  <c r="C33" i="12" s="1"/>
  <c r="C29" i="12"/>
  <c r="Q32" i="12"/>
  <c r="Q33" i="12" s="1"/>
  <c r="Q29" i="12"/>
  <c r="G32" i="12"/>
  <c r="G33" i="12" s="1"/>
  <c r="G29" i="12"/>
  <c r="H32" i="12"/>
  <c r="H33" i="12" s="1"/>
  <c r="H29" i="12"/>
  <c r="P32" i="12"/>
  <c r="P33" i="12" s="1"/>
  <c r="P29" i="12"/>
  <c r="I32" i="12"/>
  <c r="I33" i="12" s="1"/>
  <c r="I29" i="12"/>
  <c r="J32" i="12"/>
  <c r="J33" i="12" s="1"/>
  <c r="J29" i="12"/>
  <c r="O29" i="12"/>
  <c r="O32" i="12"/>
  <c r="O33" i="12" s="1"/>
  <c r="F32" i="12"/>
  <c r="F33" i="12" s="1"/>
  <c r="F29" i="12"/>
  <c r="K32" i="12"/>
  <c r="K33" i="12" s="1"/>
  <c r="K29" i="12"/>
  <c r="D32" i="12"/>
  <c r="D33" i="12" s="1"/>
  <c r="D29" i="12"/>
  <c r="L32" i="12"/>
  <c r="L33" i="12" s="1"/>
  <c r="L29" i="12"/>
  <c r="M32" i="12"/>
  <c r="M33" i="12" s="1"/>
  <c r="M29" i="12"/>
  <c r="B29" i="12"/>
  <c r="B32" i="12"/>
  <c r="B33" i="12" s="1"/>
  <c r="N29" i="12"/>
  <c r="N32" i="12"/>
  <c r="N33" i="12" s="1"/>
  <c r="J30" i="13"/>
  <c r="L32" i="13"/>
  <c r="O32" i="13"/>
  <c r="F32" i="11"/>
  <c r="J32" i="11"/>
  <c r="I19" i="23"/>
  <c r="Q19" i="23"/>
  <c r="J19" i="23"/>
  <c r="R19" i="23"/>
  <c r="L34" i="11"/>
  <c r="M30" i="23"/>
  <c r="J34" i="13"/>
  <c r="K20" i="23"/>
  <c r="C19" i="23"/>
  <c r="K19" i="23"/>
  <c r="S19" i="23"/>
  <c r="E34" i="11"/>
  <c r="F30" i="23"/>
  <c r="H19" i="23"/>
  <c r="D19" i="23"/>
  <c r="L19" i="23"/>
  <c r="T19" i="23"/>
  <c r="E19" i="23"/>
  <c r="M19" i="23"/>
  <c r="F19" i="23"/>
  <c r="N19" i="23"/>
  <c r="H34" i="11"/>
  <c r="I30" i="23"/>
  <c r="F11" i="10"/>
  <c r="P19" i="23"/>
  <c r="F34" i="13"/>
  <c r="G20" i="23"/>
  <c r="G19" i="23"/>
  <c r="O19" i="23"/>
  <c r="I34" i="11"/>
  <c r="J30" i="23"/>
  <c r="E32" i="13"/>
  <c r="I32" i="13"/>
  <c r="H34" i="13"/>
  <c r="D34" i="13"/>
  <c r="G30" i="13"/>
  <c r="M30" i="13"/>
  <c r="C35" i="13"/>
  <c r="G35" i="13"/>
  <c r="K35" i="13"/>
  <c r="M35" i="13"/>
  <c r="P35" i="13"/>
  <c r="C30" i="13"/>
  <c r="K30" i="13"/>
  <c r="P30" i="13"/>
  <c r="D32" i="13"/>
  <c r="N34" i="13"/>
  <c r="Q34" i="13"/>
  <c r="D30" i="11"/>
  <c r="H30" i="11"/>
  <c r="N30" i="11"/>
  <c r="Q30" i="11"/>
  <c r="D35" i="11"/>
  <c r="Q35" i="11"/>
  <c r="B30" i="11"/>
  <c r="P30" i="11"/>
  <c r="F30" i="11"/>
  <c r="M11" i="10"/>
  <c r="U23" i="22"/>
  <c r="AH23" i="22"/>
  <c r="C34" i="11"/>
  <c r="G34" i="11"/>
  <c r="K34" i="11"/>
  <c r="M34" i="11"/>
  <c r="P34" i="11"/>
  <c r="K28" i="23"/>
  <c r="S10" i="10"/>
  <c r="S31" i="10" s="1"/>
  <c r="H30" i="13"/>
  <c r="N30" i="13"/>
  <c r="C32" i="13"/>
  <c r="G32" i="13"/>
  <c r="K32" i="13"/>
  <c r="M32" i="13"/>
  <c r="P32" i="13"/>
  <c r="R26" i="13"/>
  <c r="R35" i="13" s="1"/>
  <c r="R30" i="11"/>
  <c r="E30" i="11"/>
  <c r="I30" i="11"/>
  <c r="L30" i="11"/>
  <c r="O30" i="11"/>
  <c r="H32" i="11"/>
  <c r="N32" i="11"/>
  <c r="N34" i="11"/>
  <c r="Q32" i="13"/>
  <c r="J30" i="11"/>
  <c r="D11" i="10"/>
  <c r="H11" i="10"/>
  <c r="O11" i="10"/>
  <c r="R11" i="10"/>
  <c r="M30" i="11"/>
  <c r="G30" i="11"/>
  <c r="I30" i="13"/>
  <c r="O30" i="13"/>
  <c r="C34" i="13"/>
  <c r="K34" i="13"/>
  <c r="P34" i="13"/>
  <c r="R6" i="12"/>
  <c r="B32" i="11"/>
  <c r="R32" i="11"/>
  <c r="Q30" i="13"/>
  <c r="D30" i="13"/>
  <c r="R10" i="12"/>
  <c r="R31" i="12" s="1"/>
  <c r="R34" i="11"/>
  <c r="N11" i="10"/>
  <c r="M21" i="10"/>
  <c r="M37" i="10" s="1"/>
  <c r="B21" i="10"/>
  <c r="B37" i="10" s="1"/>
  <c r="B30" i="13"/>
  <c r="R30" i="13"/>
  <c r="E30" i="13"/>
  <c r="L30" i="13"/>
  <c r="G34" i="13"/>
  <c r="M34" i="13"/>
  <c r="R15" i="13"/>
  <c r="R32" i="13" s="1"/>
  <c r="R25" i="13"/>
  <c r="R34" i="13" s="1"/>
  <c r="F34" i="11"/>
  <c r="J34" i="11"/>
  <c r="B11" i="10"/>
  <c r="S6" i="10"/>
  <c r="E11" i="10"/>
  <c r="E34" i="10" s="1"/>
  <c r="E35" i="10" s="1"/>
  <c r="I11" i="10"/>
  <c r="I34" i="10" s="1"/>
  <c r="I35" i="10" s="1"/>
  <c r="L11" i="10"/>
  <c r="P11" i="10"/>
  <c r="Q34" i="11"/>
  <c r="D34" i="11"/>
  <c r="B32" i="13"/>
  <c r="N32" i="13"/>
  <c r="H32" i="13"/>
  <c r="R23" i="12"/>
  <c r="R38" i="12" s="1"/>
  <c r="R39" i="12" s="1"/>
  <c r="F21" i="10"/>
  <c r="F37" i="10" s="1"/>
  <c r="G21" i="10"/>
  <c r="G37" i="10" s="1"/>
  <c r="C11" i="10"/>
  <c r="G11" i="10"/>
  <c r="K11" i="10"/>
  <c r="Q11" i="10"/>
  <c r="J21" i="10"/>
  <c r="J37" i="10" s="1"/>
  <c r="I32" i="11"/>
  <c r="O32" i="11"/>
  <c r="O35" i="11"/>
  <c r="E32" i="11"/>
  <c r="L32" i="11"/>
  <c r="C35" i="11"/>
  <c r="G35" i="11"/>
  <c r="K35" i="11"/>
  <c r="M35" i="11"/>
  <c r="P35" i="11"/>
  <c r="O34" i="11"/>
  <c r="F35" i="11"/>
  <c r="J35" i="11"/>
  <c r="H35" i="11"/>
  <c r="E35" i="11"/>
  <c r="I35" i="11"/>
  <c r="L35" i="11"/>
  <c r="N35" i="11"/>
  <c r="Q32" i="11"/>
  <c r="D32" i="11"/>
  <c r="P32" i="11"/>
  <c r="M32" i="11"/>
  <c r="K32" i="11"/>
  <c r="G32" i="11"/>
  <c r="C32" i="11"/>
  <c r="F32" i="13"/>
  <c r="J32" i="13"/>
  <c r="E34" i="13"/>
  <c r="I34" i="13"/>
  <c r="L34" i="13"/>
  <c r="O34" i="13"/>
  <c r="D35" i="13"/>
  <c r="H35" i="13"/>
  <c r="N35" i="13"/>
  <c r="Q35" i="13"/>
  <c r="B35" i="13"/>
  <c r="B34" i="13"/>
  <c r="E35" i="13"/>
  <c r="I35" i="13"/>
  <c r="L35" i="13"/>
  <c r="O35" i="13"/>
  <c r="I33" i="10" l="1"/>
  <c r="N34" i="10"/>
  <c r="N35" i="10" s="1"/>
  <c r="N33" i="10"/>
  <c r="J33" i="10"/>
  <c r="J34" i="10"/>
  <c r="J35" i="10" s="1"/>
  <c r="AE11" i="36"/>
  <c r="R11" i="36"/>
  <c r="P33" i="10"/>
  <c r="P34" i="10"/>
  <c r="P35" i="10" s="1"/>
  <c r="K33" i="10"/>
  <c r="K34" i="10"/>
  <c r="K35" i="10" s="1"/>
  <c r="R33" i="10"/>
  <c r="R34" i="10"/>
  <c r="R35" i="10" s="1"/>
  <c r="H33" i="10"/>
  <c r="H34" i="10"/>
  <c r="H35" i="10" s="1"/>
  <c r="D33" i="10"/>
  <c r="D34" i="10"/>
  <c r="D35" i="10" s="1"/>
  <c r="Q34" i="10"/>
  <c r="Q35" i="10" s="1"/>
  <c r="Q33" i="10"/>
  <c r="L33" i="10"/>
  <c r="L34" i="10"/>
  <c r="L35" i="10" s="1"/>
  <c r="G34" i="10"/>
  <c r="G35" i="10" s="1"/>
  <c r="G33" i="10"/>
  <c r="S32" i="10"/>
  <c r="S29" i="10"/>
  <c r="N28" i="23"/>
  <c r="AE14" i="22" s="1"/>
  <c r="M34" i="10"/>
  <c r="M35" i="10" s="1"/>
  <c r="E33" i="10"/>
  <c r="O34" i="10"/>
  <c r="O35" i="10" s="1"/>
  <c r="O33" i="10"/>
  <c r="C33" i="10"/>
  <c r="C34" i="10"/>
  <c r="C35" i="10" s="1"/>
  <c r="B34" i="10"/>
  <c r="B35" i="10" s="1"/>
  <c r="B33" i="10"/>
  <c r="C28" i="23"/>
  <c r="AE3" i="22" s="1"/>
  <c r="M33" i="10"/>
  <c r="F33" i="10"/>
  <c r="F34" i="10"/>
  <c r="F35" i="10" s="1"/>
  <c r="R32" i="12"/>
  <c r="R33" i="12" s="1"/>
  <c r="R29" i="12"/>
  <c r="W20" i="23"/>
  <c r="R28" i="23"/>
  <c r="W30" i="23"/>
  <c r="G28" i="23"/>
  <c r="W19" i="23"/>
  <c r="D28" i="23"/>
  <c r="Q28" i="23"/>
  <c r="O28" i="23"/>
  <c r="L28" i="23"/>
  <c r="J28" i="23"/>
  <c r="I28" i="23"/>
  <c r="P28" i="23"/>
  <c r="S28" i="23"/>
  <c r="M28" i="23"/>
  <c r="H28" i="23"/>
  <c r="F28" i="23"/>
  <c r="T28" i="23"/>
  <c r="E28" i="23"/>
  <c r="AE11" i="22"/>
  <c r="R11" i="22"/>
  <c r="S11" i="10"/>
  <c r="S21" i="10"/>
  <c r="S37" i="10" s="1"/>
  <c r="B35" i="11"/>
  <c r="R35" i="11"/>
  <c r="C31" i="1"/>
  <c r="C32" i="1" s="1"/>
  <c r="D31" i="1"/>
  <c r="D39" i="1" s="1"/>
  <c r="E31" i="1"/>
  <c r="E32" i="1" s="1"/>
  <c r="F31" i="1"/>
  <c r="F39" i="1" s="1"/>
  <c r="G31" i="1"/>
  <c r="G39" i="1" s="1"/>
  <c r="H31" i="1"/>
  <c r="H39" i="1" s="1"/>
  <c r="I31" i="1"/>
  <c r="I32" i="1" s="1"/>
  <c r="J31" i="1"/>
  <c r="J39" i="1" s="1"/>
  <c r="K31" i="1"/>
  <c r="K39" i="1" s="1"/>
  <c r="L31" i="1"/>
  <c r="L32" i="1" s="1"/>
  <c r="M31" i="1"/>
  <c r="M32" i="1" s="1"/>
  <c r="N31" i="1"/>
  <c r="N32" i="1" s="1"/>
  <c r="O31" i="1"/>
  <c r="O32" i="1" s="1"/>
  <c r="P31" i="1"/>
  <c r="P32" i="1" s="1"/>
  <c r="Q31" i="1"/>
  <c r="Q32" i="1" s="1"/>
  <c r="D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K21" i="4"/>
  <c r="S21" i="4" s="1"/>
  <c r="I23" i="4"/>
  <c r="B37" i="1"/>
  <c r="B36" i="1"/>
  <c r="B34" i="1"/>
  <c r="B33" i="1"/>
  <c r="B31" i="1"/>
  <c r="B32" i="1" s="1"/>
  <c r="C30" i="4"/>
  <c r="C38" i="4" s="1"/>
  <c r="D30" i="4"/>
  <c r="D38" i="4" s="1"/>
  <c r="E30" i="4"/>
  <c r="E31" i="4" s="1"/>
  <c r="F30" i="4"/>
  <c r="F31" i="4" s="1"/>
  <c r="G30" i="4"/>
  <c r="G38" i="4" s="1"/>
  <c r="H30" i="4"/>
  <c r="H38" i="4" s="1"/>
  <c r="I30" i="4"/>
  <c r="I31" i="4" s="1"/>
  <c r="J30" i="4"/>
  <c r="J31" i="4" s="1"/>
  <c r="K30" i="4"/>
  <c r="K38" i="4" s="1"/>
  <c r="L30" i="4"/>
  <c r="L31" i="4" s="1"/>
  <c r="M30" i="4"/>
  <c r="M38" i="4" s="1"/>
  <c r="N30" i="4"/>
  <c r="N38" i="4" s="1"/>
  <c r="O30" i="4"/>
  <c r="O31" i="4" s="1"/>
  <c r="P30" i="4"/>
  <c r="P38" i="4" s="1"/>
  <c r="Q30" i="4"/>
  <c r="Q38" i="4" s="1"/>
  <c r="R30" i="4"/>
  <c r="R31" i="4" s="1"/>
  <c r="D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5" i="4"/>
  <c r="D35" i="4"/>
  <c r="E35" i="4"/>
  <c r="F35" i="4"/>
  <c r="G35" i="4"/>
  <c r="H35" i="4"/>
  <c r="J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B36" i="4"/>
  <c r="B35" i="4"/>
  <c r="B33" i="4"/>
  <c r="B32" i="4"/>
  <c r="B30" i="4"/>
  <c r="B38" i="4" s="1"/>
  <c r="R14" i="22" l="1"/>
  <c r="AE15" i="36"/>
  <c r="R15" i="36"/>
  <c r="AE20" i="36"/>
  <c r="R20" i="36"/>
  <c r="AE4" i="36"/>
  <c r="R4" i="36"/>
  <c r="AE7" i="22"/>
  <c r="AE7" i="36"/>
  <c r="R7" i="36"/>
  <c r="AE6" i="36"/>
  <c r="R6" i="36"/>
  <c r="AE19" i="36"/>
  <c r="R19" i="36"/>
  <c r="AE8" i="36"/>
  <c r="R8" i="36"/>
  <c r="AE3" i="36"/>
  <c r="R3" i="36"/>
  <c r="AE16" i="22"/>
  <c r="AE16" i="36"/>
  <c r="R17" i="36"/>
  <c r="AE17" i="36"/>
  <c r="R13" i="36"/>
  <c r="AE13" i="36"/>
  <c r="AE10" i="36"/>
  <c r="R10" i="36"/>
  <c r="AE18" i="36"/>
  <c r="R18" i="36"/>
  <c r="AE9" i="36"/>
  <c r="R9" i="36"/>
  <c r="R18" i="22"/>
  <c r="R12" i="36"/>
  <c r="AE12" i="36"/>
  <c r="S33" i="10"/>
  <c r="S34" i="10"/>
  <c r="S35" i="10" s="1"/>
  <c r="AE18" i="22"/>
  <c r="AE5" i="36"/>
  <c r="R5" i="36"/>
  <c r="R3" i="22"/>
  <c r="AE14" i="36"/>
  <c r="R14" i="36"/>
  <c r="Q39" i="1"/>
  <c r="J38" i="4"/>
  <c r="N35" i="1"/>
  <c r="J38" i="1"/>
  <c r="Q35" i="1"/>
  <c r="F38" i="4"/>
  <c r="R7" i="22"/>
  <c r="L39" i="1"/>
  <c r="K35" i="4"/>
  <c r="W28" i="23"/>
  <c r="H35" i="1"/>
  <c r="D35" i="1"/>
  <c r="B35" i="1"/>
  <c r="B39" i="1"/>
  <c r="I39" i="1"/>
  <c r="F32" i="1"/>
  <c r="O39" i="1"/>
  <c r="E39" i="1"/>
  <c r="J35" i="1"/>
  <c r="F35" i="1"/>
  <c r="F37" i="4"/>
  <c r="N34" i="4"/>
  <c r="N31" i="4"/>
  <c r="R38" i="4"/>
  <c r="C31" i="4"/>
  <c r="E37" i="4"/>
  <c r="R15" i="22"/>
  <c r="AE15" i="22"/>
  <c r="AE17" i="22"/>
  <c r="R17" i="22"/>
  <c r="H32" i="1"/>
  <c r="AE20" i="22"/>
  <c r="R20" i="22"/>
  <c r="AE13" i="22"/>
  <c r="R13" i="22"/>
  <c r="AE10" i="22"/>
  <c r="R10" i="22"/>
  <c r="Q31" i="4"/>
  <c r="K31" i="4"/>
  <c r="N39" i="1"/>
  <c r="F38" i="1"/>
  <c r="G32" i="1"/>
  <c r="AE4" i="22"/>
  <c r="R4" i="22"/>
  <c r="Q48" i="23"/>
  <c r="J48" i="23"/>
  <c r="F48" i="23"/>
  <c r="P31" i="4"/>
  <c r="H31" i="4"/>
  <c r="O38" i="1"/>
  <c r="L38" i="1"/>
  <c r="I38" i="1"/>
  <c r="E38" i="1"/>
  <c r="O35" i="1"/>
  <c r="L35" i="1"/>
  <c r="I35" i="1"/>
  <c r="E35" i="1"/>
  <c r="AE5" i="22"/>
  <c r="R5" i="22"/>
  <c r="AE6" i="22"/>
  <c r="R6" i="22"/>
  <c r="AE8" i="22"/>
  <c r="R8" i="22"/>
  <c r="R19" i="22"/>
  <c r="AE19" i="22"/>
  <c r="AE9" i="22"/>
  <c r="R9" i="22"/>
  <c r="R12" i="22"/>
  <c r="AE12" i="22"/>
  <c r="O37" i="4"/>
  <c r="I35" i="4"/>
  <c r="I37" i="4" s="1"/>
  <c r="S23" i="4"/>
  <c r="S35" i="4" s="1"/>
  <c r="S37" i="4" s="1"/>
  <c r="C39" i="1"/>
  <c r="K32" i="1"/>
  <c r="M31" i="4"/>
  <c r="G31" i="4"/>
  <c r="P39" i="1"/>
  <c r="M39" i="1"/>
  <c r="J32" i="1"/>
  <c r="L37" i="4"/>
  <c r="Q34" i="4"/>
  <c r="H34" i="4"/>
  <c r="D34" i="4"/>
  <c r="B37" i="4"/>
  <c r="Q38" i="1"/>
  <c r="N38" i="1"/>
  <c r="H38" i="1"/>
  <c r="D38" i="1"/>
  <c r="P38" i="1"/>
  <c r="M38" i="1"/>
  <c r="K38" i="1"/>
  <c r="G38" i="1"/>
  <c r="C38" i="1"/>
  <c r="B38" i="1"/>
  <c r="P35" i="1"/>
  <c r="M35" i="1"/>
  <c r="K35" i="1"/>
  <c r="G35" i="1"/>
  <c r="C35" i="1"/>
  <c r="B34" i="4"/>
  <c r="R37" i="4"/>
  <c r="J37" i="4"/>
  <c r="H37" i="4"/>
  <c r="D37" i="4"/>
  <c r="B31" i="4"/>
  <c r="Q37" i="4"/>
  <c r="N37" i="4"/>
  <c r="O34" i="4"/>
  <c r="L34" i="4"/>
  <c r="I34" i="4"/>
  <c r="E34" i="4"/>
  <c r="R34" i="4"/>
  <c r="J34" i="4"/>
  <c r="F34" i="4"/>
  <c r="O38" i="4"/>
  <c r="L38" i="4"/>
  <c r="I38" i="4"/>
  <c r="E38" i="4"/>
  <c r="P37" i="4"/>
  <c r="M37" i="4"/>
  <c r="K37" i="4"/>
  <c r="G37" i="4"/>
  <c r="C37" i="4"/>
  <c r="P34" i="4"/>
  <c r="M34" i="4"/>
  <c r="K34" i="4"/>
  <c r="G34" i="4"/>
  <c r="C34" i="4"/>
  <c r="AG17" i="36" l="1"/>
  <c r="T17" i="36"/>
  <c r="T10" i="36"/>
  <c r="AG10" i="36"/>
  <c r="AG6" i="36"/>
  <c r="T6" i="36"/>
  <c r="AE23" i="36"/>
  <c r="R23" i="36"/>
  <c r="D33" i="5"/>
  <c r="D34" i="5"/>
  <c r="D35" i="5" s="1"/>
  <c r="H33" i="5"/>
  <c r="H34" i="5"/>
  <c r="H35" i="5" s="1"/>
  <c r="F33" i="5"/>
  <c r="F34" i="5"/>
  <c r="F35" i="5" s="1"/>
  <c r="M48" i="23"/>
  <c r="L33" i="5"/>
  <c r="L34" i="5"/>
  <c r="L35" i="5" s="1"/>
  <c r="C33" i="5"/>
  <c r="C34" i="5"/>
  <c r="C35" i="5" s="1"/>
  <c r="P33" i="5"/>
  <c r="P34" i="5"/>
  <c r="P35" i="5" s="1"/>
  <c r="N34" i="5"/>
  <c r="N35" i="5" s="1"/>
  <c r="N33" i="5"/>
  <c r="J33" i="5"/>
  <c r="J34" i="5"/>
  <c r="J35" i="5" s="1"/>
  <c r="I33" i="5"/>
  <c r="I34" i="5"/>
  <c r="I35" i="5" s="1"/>
  <c r="K33" i="5"/>
  <c r="K34" i="5"/>
  <c r="K35" i="5" s="1"/>
  <c r="M33" i="5"/>
  <c r="M34" i="5"/>
  <c r="M35" i="5" s="1"/>
  <c r="R33" i="5"/>
  <c r="R34" i="5"/>
  <c r="R35" i="5" s="1"/>
  <c r="G34" i="5"/>
  <c r="G35" i="5" s="1"/>
  <c r="G33" i="5"/>
  <c r="C48" i="23"/>
  <c r="B33" i="5"/>
  <c r="B34" i="5"/>
  <c r="B35" i="5" s="1"/>
  <c r="Q33" i="5"/>
  <c r="Q34" i="5"/>
  <c r="Q35" i="5" s="1"/>
  <c r="E33" i="5"/>
  <c r="E34" i="5"/>
  <c r="E35" i="5" s="1"/>
  <c r="O33" i="5"/>
  <c r="O34" i="5"/>
  <c r="O35" i="5" s="1"/>
  <c r="D48" i="23"/>
  <c r="S48" i="23"/>
  <c r="R48" i="23"/>
  <c r="T3" i="22"/>
  <c r="P48" i="23"/>
  <c r="AG6" i="22"/>
  <c r="T6" i="22"/>
  <c r="L48" i="23"/>
  <c r="E48" i="23"/>
  <c r="T48" i="23"/>
  <c r="K48" i="23"/>
  <c r="AE23" i="22"/>
  <c r="R23" i="22"/>
  <c r="H48" i="23"/>
  <c r="G48" i="23"/>
  <c r="U48" i="23"/>
  <c r="O48" i="23"/>
  <c r="I48" i="23"/>
  <c r="N48" i="23"/>
  <c r="AG10" i="22"/>
  <c r="T10" i="22"/>
  <c r="AG17" i="22"/>
  <c r="T17" i="22"/>
  <c r="E31" i="18"/>
  <c r="T31" i="18"/>
  <c r="T15" i="36" l="1"/>
  <c r="AG15" i="36"/>
  <c r="AG13" i="22"/>
  <c r="T13" i="36"/>
  <c r="AG13" i="36"/>
  <c r="T19" i="36"/>
  <c r="AG19" i="36"/>
  <c r="T4" i="36"/>
  <c r="AG4" i="36"/>
  <c r="AG7" i="36"/>
  <c r="T7" i="36"/>
  <c r="AG8" i="36"/>
  <c r="T8" i="36"/>
  <c r="AG16" i="36"/>
  <c r="T16" i="36"/>
  <c r="T18" i="36"/>
  <c r="AG18" i="36"/>
  <c r="AG3" i="22"/>
  <c r="T3" i="36"/>
  <c r="AG3" i="36"/>
  <c r="AG20" i="36"/>
  <c r="T20" i="36"/>
  <c r="T14" i="36"/>
  <c r="AG14" i="36"/>
  <c r="AG21" i="36"/>
  <c r="T21" i="36"/>
  <c r="AG11" i="36"/>
  <c r="T11" i="36"/>
  <c r="AG5" i="36"/>
  <c r="T5" i="36"/>
  <c r="AG12" i="36"/>
  <c r="T12" i="36"/>
  <c r="AG9" i="36"/>
  <c r="T9" i="36"/>
  <c r="T13" i="22"/>
  <c r="S33" i="5"/>
  <c r="S34" i="5"/>
  <c r="S35" i="5" s="1"/>
  <c r="T21" i="22"/>
  <c r="AG21" i="22"/>
  <c r="T14" i="22"/>
  <c r="AG14" i="22"/>
  <c r="AG8" i="22"/>
  <c r="T8" i="22"/>
  <c r="AG20" i="22"/>
  <c r="T20" i="22"/>
  <c r="T12" i="22"/>
  <c r="AG12" i="22"/>
  <c r="T4" i="22"/>
  <c r="AG4" i="22"/>
  <c r="AG18" i="22"/>
  <c r="T18" i="22"/>
  <c r="T19" i="22"/>
  <c r="AG19" i="22"/>
  <c r="T15" i="22"/>
  <c r="AG15" i="22"/>
  <c r="AG9" i="22"/>
  <c r="T9" i="22"/>
  <c r="AG7" i="22"/>
  <c r="T7" i="22"/>
  <c r="T11" i="22"/>
  <c r="AG11" i="22"/>
  <c r="AG5" i="22"/>
  <c r="T5" i="22"/>
  <c r="AG16" i="22"/>
  <c r="T16" i="22"/>
  <c r="W48" i="23"/>
  <c r="AG23" i="36" l="1"/>
  <c r="T23" i="36"/>
  <c r="AG23" i="22"/>
  <c r="T23" i="22"/>
  <c r="C92" i="23" l="1"/>
  <c r="W92" i="23" l="1"/>
  <c r="U39" i="27"/>
  <c r="U40" i="27" s="1"/>
  <c r="C39" i="27"/>
  <c r="C40" i="2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tc={152C7EAB-A3A8-4310-ACC4-6CE2D6661C51}</author>
  </authors>
  <commentList>
    <comment ref="Q21" authorId="0" shapeId="0" xr:uid="{152C7EAB-A3A8-4310-ACC4-6CE2D6661C5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Dans le document initial les 781 se trouvent au dessus de cette somme là</t>
        </r>
      </text>
    </comment>
  </commentList>
</comments>
</file>

<file path=xl/sharedStrings.xml><?xml version="1.0" encoding="utf-8"?>
<sst xmlns="http://schemas.openxmlformats.org/spreadsheetml/2006/main" count="2047" uniqueCount="155">
  <si>
    <t>Caisse et avoirs auprès de la BCT CCP et TGT</t>
  </si>
  <si>
    <t>Créances sur établissement financier ou bancaires</t>
  </si>
  <si>
    <t>Créances sur clientèle</t>
  </si>
  <si>
    <t>Portefeuille titre commerciale</t>
  </si>
  <si>
    <t>portefeuille d'invest</t>
  </si>
  <si>
    <t>valeur immobilisés</t>
  </si>
  <si>
    <t>autres actifs</t>
  </si>
  <si>
    <t>Banque Centrale, CCP</t>
  </si>
  <si>
    <t>Dépôts et avoirs des établissementsbancaires et financiers</t>
  </si>
  <si>
    <t>Dépôts et avoirs de la clientèle</t>
  </si>
  <si>
    <t>Emprunts et ressources spéciales</t>
  </si>
  <si>
    <t>Autres passifs</t>
  </si>
  <si>
    <t xml:space="preserve">Capital </t>
  </si>
  <si>
    <t xml:space="preserve">Dotation de l'Etat </t>
  </si>
  <si>
    <t xml:space="preserve">Réserves </t>
  </si>
  <si>
    <t xml:space="preserve">Actions propres </t>
  </si>
  <si>
    <t xml:space="preserve">Autres capitaux propres </t>
  </si>
  <si>
    <t xml:space="preserve">Résultats reportés </t>
  </si>
  <si>
    <t xml:space="preserve">Modification comptable </t>
  </si>
  <si>
    <t xml:space="preserve">Résultat de l'exercice </t>
  </si>
  <si>
    <t>TOTAL CAPITAUX PROPRES</t>
  </si>
  <si>
    <t>ATB</t>
  </si>
  <si>
    <t>BNA</t>
  </si>
  <si>
    <t>BT</t>
  </si>
  <si>
    <t>AMENBK</t>
  </si>
  <si>
    <t>BIAT</t>
  </si>
  <si>
    <t>STB</t>
  </si>
  <si>
    <t>UBCI</t>
  </si>
  <si>
    <t>UIB</t>
  </si>
  <si>
    <t>BH</t>
  </si>
  <si>
    <t>BTK</t>
  </si>
  <si>
    <t>STUSID</t>
  </si>
  <si>
    <t>QNB</t>
  </si>
  <si>
    <t>BTE</t>
  </si>
  <si>
    <t>BZ</t>
  </si>
  <si>
    <t>BTL</t>
  </si>
  <si>
    <t>BTS</t>
  </si>
  <si>
    <t>ABC</t>
  </si>
  <si>
    <t>ATTIBK</t>
  </si>
  <si>
    <t>BARAKA</t>
  </si>
  <si>
    <t xml:space="preserve">Intérêts et revenus assimilés </t>
  </si>
  <si>
    <t xml:space="preserve">Commissions en produits </t>
  </si>
  <si>
    <t>Gains sur portefeuille-titres commercial et opérations financières</t>
  </si>
  <si>
    <t>Revenus du portefeuilled'investissement</t>
  </si>
  <si>
    <t>TOTAL DES PRODUITS D'EXPLOITATION BANCAIRE</t>
  </si>
  <si>
    <t>Intérêts encourus et charges</t>
  </si>
  <si>
    <t xml:space="preserve">Commissions encourues </t>
  </si>
  <si>
    <t>Pertes sur portefeuille titres commercial et opérations financières</t>
  </si>
  <si>
    <t>TOTAL DES CHARGES D'EXPLOITATION BANCAIRE</t>
  </si>
  <si>
    <t>PRODUIT NET BANCAIRE</t>
  </si>
  <si>
    <t>Dotations aux provisions et résultat des corrections de valeurs sur créances hors bilan et passif</t>
  </si>
  <si>
    <t>Dotations aux provisions etrésultat des corrections de valeurs sur portefeuille d'investissement</t>
  </si>
  <si>
    <t xml:space="preserve">Autres produits d'exploitation </t>
  </si>
  <si>
    <t>Frais de personnel</t>
  </si>
  <si>
    <t xml:space="preserve">Charges générales d'exploitation </t>
  </si>
  <si>
    <t>Dotations aux amortissements et aux provisions sur immobilisations</t>
  </si>
  <si>
    <t>RESULTAT D'EXPLOITATION</t>
  </si>
  <si>
    <t xml:space="preserve">Solde en gain / perte provenant des autres éléments ordinaires </t>
  </si>
  <si>
    <t xml:space="preserve">Impôts sur les bénéfices </t>
  </si>
  <si>
    <t xml:space="preserve">RESULTAT DES ACTIVITES ORDINAIRES </t>
  </si>
  <si>
    <t xml:space="preserve">Solde en gain / perte provenant des éléments extraordinaires </t>
  </si>
  <si>
    <t>RESULTAT NET DE l'EXERCICE</t>
  </si>
  <si>
    <t>Effets des modifications comptables</t>
  </si>
  <si>
    <t>RESULTAT APRES MODIFICATIONS COMPTABLES</t>
  </si>
  <si>
    <t>Dotations aux provisions et résultat des corrections de valeurs sur portefeuille d'investissement</t>
  </si>
  <si>
    <t xml:space="preserve">Contrôle </t>
  </si>
  <si>
    <t>Total actif</t>
  </si>
  <si>
    <t>Total passifs</t>
  </si>
  <si>
    <t>Prime d'emission</t>
  </si>
  <si>
    <t>Reprise/Dotations aux provisions et résultat des corrections de valeurs sur créances hors bilan et passif</t>
  </si>
  <si>
    <t>Reprise/Dotations aux provisions et résultat des corrections de valeurs sur portefeuille d'investissement</t>
  </si>
  <si>
    <t>Secteur</t>
  </si>
  <si>
    <t xml:space="preserve">interets des minoritaires </t>
  </si>
  <si>
    <t>Valeur immobilisés</t>
  </si>
  <si>
    <t>Autres actifs</t>
  </si>
  <si>
    <t>Portefeuille d'invest</t>
  </si>
  <si>
    <t>WIB</t>
  </si>
  <si>
    <t>Dépôts et avoirs des établissements bancaires et financiers</t>
  </si>
  <si>
    <t>Rentabilité des Fonds Propres (ROE)</t>
  </si>
  <si>
    <t>Rentabilité des Actifs (ROA)</t>
  </si>
  <si>
    <t>Marge d'Intermédiation (en KDT)</t>
  </si>
  <si>
    <t xml:space="preserve">QNB </t>
  </si>
  <si>
    <t>LTD</t>
  </si>
  <si>
    <t xml:space="preserve">Charges du personnel </t>
  </si>
  <si>
    <t>Charges d'éxploitation</t>
  </si>
  <si>
    <t>Charges opératoires</t>
  </si>
  <si>
    <t>Charges Opératoires sans AMT</t>
  </si>
  <si>
    <t>Produit Net bancaire</t>
  </si>
  <si>
    <t>Coefficient d'Exploitation</t>
  </si>
  <si>
    <t xml:space="preserve">Coefficient d'Exploitation Hors DAPI </t>
  </si>
  <si>
    <t xml:space="preserve">Secteur bancaire </t>
  </si>
  <si>
    <t>Couverture des Créances dout. par des Prov</t>
  </si>
  <si>
    <t>Taux des Actifs Classés</t>
  </si>
  <si>
    <t>Titres mis en équivalence</t>
  </si>
  <si>
    <t>Ecart d'acquisition net (GoodWill)</t>
  </si>
  <si>
    <t>PR1</t>
  </si>
  <si>
    <t>PR2</t>
  </si>
  <si>
    <t>PR3</t>
  </si>
  <si>
    <t>PR7</t>
  </si>
  <si>
    <t>PR4</t>
  </si>
  <si>
    <t>CH1</t>
  </si>
  <si>
    <t>CH2</t>
  </si>
  <si>
    <t>PR5-CH4</t>
  </si>
  <si>
    <t>PR6-CH5</t>
  </si>
  <si>
    <t>CH6</t>
  </si>
  <si>
    <t>CH7</t>
  </si>
  <si>
    <t>CH8</t>
  </si>
  <si>
    <t>PR8-CH9</t>
  </si>
  <si>
    <t>CH11</t>
  </si>
  <si>
    <t>PR9-CH10</t>
  </si>
  <si>
    <t>Quote-part dans le résultat d'entreprises mises en équivalence</t>
  </si>
  <si>
    <t>Impôt différé Actif</t>
  </si>
  <si>
    <t>Impôt différé PASSIF</t>
  </si>
  <si>
    <t>Produits des autres activités</t>
  </si>
  <si>
    <t>Charges des autres activités</t>
  </si>
  <si>
    <t>Total des intérêt minoritaires</t>
  </si>
  <si>
    <t>Part des minoritaires dans les réserves consolidés</t>
  </si>
  <si>
    <t>Part des minoritaires dans le résultat consolidé</t>
  </si>
  <si>
    <t>Fonds pour risques bancaires généraux</t>
  </si>
  <si>
    <t>TSB</t>
  </si>
  <si>
    <t>Capitaux propres</t>
  </si>
  <si>
    <t>Résultat Net de l'Exercice</t>
  </si>
  <si>
    <t>Total des Actifs</t>
  </si>
  <si>
    <t>Total des actifs</t>
  </si>
  <si>
    <r>
      <rPr>
        <b/>
        <sz val="10"/>
        <rFont val="Times New Roman"/>
        <family val="1"/>
      </rPr>
      <t>-</t>
    </r>
  </si>
  <si>
    <t>-</t>
  </si>
  <si>
    <t>Revenus du portefeuille d'investissement</t>
  </si>
  <si>
    <t xml:space="preserve"> </t>
  </si>
  <si>
    <t>1 142
212</t>
  </si>
  <si>
    <t>Ecart de réévaluation</t>
  </si>
  <si>
    <r>
      <rPr>
        <b/>
        <sz val="12"/>
        <rFont val="Calibri"/>
        <family val="2"/>
        <scheme val="minor"/>
      </rPr>
      <t>-</t>
    </r>
  </si>
  <si>
    <t>année</t>
  </si>
  <si>
    <t>En milliers de dinars</t>
  </si>
  <si>
    <t xml:space="preserve">AMENBK </t>
  </si>
  <si>
    <t>Croissance du crédit bancaire</t>
  </si>
  <si>
    <t>Distribution des Actifs</t>
  </si>
  <si>
    <t>Gestion des Actifs et des Passifs</t>
  </si>
  <si>
    <t>Evolution des Prêts</t>
  </si>
  <si>
    <t>Ratio de Liquidité et de Solvabilité</t>
  </si>
  <si>
    <t>Calcul du Levier Financier</t>
  </si>
  <si>
    <t>Prédiction LTD</t>
  </si>
  <si>
    <t>Prédiction Coefficient d'Exploitation</t>
  </si>
  <si>
    <t xml:space="preserve">Prédiction Coefficient d'Exploitation Hors DAPI </t>
  </si>
  <si>
    <t>Prédiction Rentabilité des Fonds Propres (ROE)</t>
  </si>
  <si>
    <t>Prédiction Rentabilité des Actifs (ROA)</t>
  </si>
  <si>
    <t>Prédiction Croissance du crédit bancaire</t>
  </si>
  <si>
    <t>Prédiction Couverture des Créances dout. par des Prov</t>
  </si>
  <si>
    <t>Prédiction Taux des Actifs Classés</t>
  </si>
  <si>
    <t>Prédiction Distribution des Actifs</t>
  </si>
  <si>
    <t>Prédiction Gestion des Actifs et des Passifs</t>
  </si>
  <si>
    <t>Prédiction Evolution des Prêts</t>
  </si>
  <si>
    <t>Prédiction Ratio de Liquidité et de Solvabilité</t>
  </si>
  <si>
    <t>Prédiction Calcul du Levier Financier</t>
  </si>
  <si>
    <t>Total passifss</t>
  </si>
  <si>
    <t>Total passifs ET CAPITAUX PROPRES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</si>
</sst>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5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GillSans Light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rgb="FF00B050"/>
      <name val="Verdana"/>
      <family val="2"/>
    </font>
    <font>
      <b/>
      <sz val="8"/>
      <color theme="0"/>
      <name val="Verdan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rgb="FF00B05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color rgb="FF00B050"/>
      <name val="Verdana"/>
      <family val="2"/>
    </font>
    <font>
      <sz val="9"/>
      <name val="Verdana"/>
      <family val="2"/>
    </font>
    <font>
      <sz val="10"/>
      <color theme="0"/>
      <name val="Verdana"/>
      <family val="2"/>
    </font>
    <font>
      <sz val="10"/>
      <color rgb="FF002060"/>
      <name val="Verdana"/>
      <family val="2"/>
    </font>
    <font>
      <b/>
      <sz val="10"/>
      <color rgb="FF002060"/>
      <name val="Verdana"/>
      <family val="2"/>
    </font>
    <font>
      <sz val="9"/>
      <color rgb="FF009900"/>
      <name val="Verdan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  <font>
      <sz val="8"/>
      <name val="Verdana"/>
      <family val="2"/>
    </font>
    <font>
      <sz val="10"/>
      <color theme="1"/>
      <name val="Verdana"/>
      <family val="2"/>
    </font>
    <font>
      <sz val="10"/>
      <color rgb="FF00B050"/>
      <name val="Verdana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rgb="FF00B050"/>
      <name val="Verdana"/>
      <family val="2"/>
    </font>
    <font>
      <sz val="10"/>
      <color rgb="FF000000"/>
      <name val="Times New Roman"/>
      <family val="1"/>
    </font>
    <font>
      <sz val="8"/>
      <color rgb="FF009900"/>
      <name val="Verdana"/>
      <family val="2"/>
    </font>
    <font>
      <b/>
      <sz val="8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>
      <alignment vertical="top"/>
    </xf>
    <xf numFmtId="0" fontId="4" fillId="0" borderId="0"/>
    <xf numFmtId="9" fontId="6" fillId="0" borderId="0" applyFont="0" applyFill="0" applyBorder="0" applyAlignment="0" applyProtection="0"/>
    <xf numFmtId="0" fontId="29" fillId="0" borderId="0"/>
    <xf numFmtId="43" fontId="6" fillId="0" borderId="0" applyFont="0" applyFill="0" applyBorder="0" applyAlignment="0" applyProtection="0"/>
    <xf numFmtId="0" fontId="39" fillId="0" borderId="0"/>
  </cellStyleXfs>
  <cellXfs count="433">
    <xf numFmtId="0" fontId="0" fillId="0" borderId="0" xfId="0"/>
    <xf numFmtId="0" fontId="0" fillId="3" borderId="0" xfId="0" applyFill="1"/>
    <xf numFmtId="0" fontId="3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8" fillId="3" borderId="0" xfId="0" applyFont="1" applyFill="1"/>
    <xf numFmtId="0" fontId="8" fillId="0" borderId="0" xfId="0" applyFont="1"/>
    <xf numFmtId="0" fontId="8" fillId="2" borderId="1" xfId="0" applyFont="1" applyFill="1" applyBorder="1" applyAlignment="1">
      <alignment vertical="center"/>
    </xf>
    <xf numFmtId="0" fontId="8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3" fontId="8" fillId="2" borderId="1" xfId="0" applyNumberFormat="1" applyFont="1" applyFill="1" applyBorder="1" applyAlignment="1">
      <alignment horizontal="center" vertical="center"/>
    </xf>
    <xf numFmtId="3" fontId="8" fillId="6" borderId="1" xfId="0" applyNumberFormat="1" applyFont="1" applyFill="1" applyBorder="1" applyAlignment="1">
      <alignment horizontal="center" vertical="center"/>
    </xf>
    <xf numFmtId="3" fontId="12" fillId="6" borderId="1" xfId="0" applyNumberFormat="1" applyFont="1" applyFill="1" applyBorder="1" applyAlignment="1">
      <alignment horizontal="center" vertical="center"/>
    </xf>
    <xf numFmtId="3" fontId="12" fillId="3" borderId="0" xfId="0" applyNumberFormat="1" applyFont="1" applyFill="1" applyAlignment="1">
      <alignment horizontal="center"/>
    </xf>
    <xf numFmtId="3" fontId="12" fillId="3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3" borderId="0" xfId="0" applyFont="1" applyFill="1"/>
    <xf numFmtId="0" fontId="12" fillId="0" borderId="0" xfId="0" applyFont="1"/>
    <xf numFmtId="0" fontId="8" fillId="3" borderId="0" xfId="0" applyFont="1" applyFill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left" vertical="center"/>
    </xf>
    <xf numFmtId="0" fontId="7" fillId="8" borderId="16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vertical="center" wrapText="1"/>
    </xf>
    <xf numFmtId="3" fontId="12" fillId="3" borderId="16" xfId="0" applyNumberFormat="1" applyFont="1" applyFill="1" applyBorder="1" applyAlignment="1">
      <alignment horizontal="center" vertical="center"/>
    </xf>
    <xf numFmtId="3" fontId="12" fillId="6" borderId="16" xfId="0" applyNumberFormat="1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vertical="center"/>
    </xf>
    <xf numFmtId="0" fontId="8" fillId="2" borderId="16" xfId="0" applyFont="1" applyFill="1" applyBorder="1" applyAlignment="1">
      <alignment vertical="center"/>
    </xf>
    <xf numFmtId="0" fontId="13" fillId="6" borderId="16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center" vertical="center"/>
    </xf>
    <xf numFmtId="0" fontId="17" fillId="3" borderId="0" xfId="0" applyFont="1" applyFill="1"/>
    <xf numFmtId="0" fontId="17" fillId="0" borderId="0" xfId="0" applyFont="1"/>
    <xf numFmtId="0" fontId="17" fillId="2" borderId="1" xfId="0" applyFont="1" applyFill="1" applyBorder="1" applyAlignment="1">
      <alignment vertical="center"/>
    </xf>
    <xf numFmtId="3" fontId="17" fillId="2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/>
    </xf>
    <xf numFmtId="3" fontId="17" fillId="6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7" fillId="3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7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 wrapText="1"/>
    </xf>
    <xf numFmtId="0" fontId="19" fillId="3" borderId="0" xfId="2" applyFont="1" applyFill="1"/>
    <xf numFmtId="0" fontId="19" fillId="0" borderId="0" xfId="2" applyFont="1"/>
    <xf numFmtId="0" fontId="9" fillId="6" borderId="1" xfId="0" applyFont="1" applyFill="1" applyBorder="1" applyAlignment="1">
      <alignment horizontal="left" vertical="center"/>
    </xf>
    <xf numFmtId="0" fontId="19" fillId="3" borderId="0" xfId="2" applyFont="1" applyFill="1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2" applyFont="1" applyAlignment="1">
      <alignment horizontal="center"/>
    </xf>
    <xf numFmtId="3" fontId="8" fillId="6" borderId="2" xfId="0" applyNumberFormat="1" applyFont="1" applyFill="1" applyBorder="1" applyAlignment="1">
      <alignment horizontal="center" vertical="center"/>
    </xf>
    <xf numFmtId="3" fontId="8" fillId="6" borderId="4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left" vertical="center" wrapText="1"/>
    </xf>
    <xf numFmtId="0" fontId="19" fillId="3" borderId="0" xfId="2" applyFont="1" applyFill="1" applyAlignment="1">
      <alignment horizontal="left" wrapText="1"/>
    </xf>
    <xf numFmtId="0" fontId="19" fillId="0" borderId="0" xfId="2" applyFont="1" applyAlignment="1">
      <alignment horizontal="left" wrapText="1"/>
    </xf>
    <xf numFmtId="0" fontId="8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3" fontId="19" fillId="3" borderId="0" xfId="2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3" fontId="10" fillId="2" borderId="0" xfId="0" applyNumberFormat="1" applyFont="1" applyFill="1" applyAlignment="1">
      <alignment horizontal="center"/>
    </xf>
    <xf numFmtId="0" fontId="7" fillId="4" borderId="1" xfId="0" applyFont="1" applyFill="1" applyBorder="1" applyAlignment="1">
      <alignment vertical="center" wrapText="1"/>
    </xf>
    <xf numFmtId="0" fontId="19" fillId="3" borderId="0" xfId="2" applyFont="1" applyFill="1" applyAlignment="1">
      <alignment wrapText="1"/>
    </xf>
    <xf numFmtId="0" fontId="19" fillId="0" borderId="0" xfId="2" applyFont="1" applyAlignment="1">
      <alignment wrapText="1"/>
    </xf>
    <xf numFmtId="0" fontId="19" fillId="3" borderId="0" xfId="2" applyFont="1" applyFill="1" applyAlignment="1">
      <alignment horizontal="left"/>
    </xf>
    <xf numFmtId="0" fontId="9" fillId="6" borderId="3" xfId="0" applyFont="1" applyFill="1" applyBorder="1" applyAlignment="1">
      <alignment vertical="center"/>
    </xf>
    <xf numFmtId="164" fontId="8" fillId="3" borderId="0" xfId="0" applyNumberFormat="1" applyFont="1" applyFill="1" applyAlignment="1">
      <alignment horizontal="center"/>
    </xf>
    <xf numFmtId="3" fontId="8" fillId="6" borderId="3" xfId="0" applyNumberFormat="1" applyFont="1" applyFill="1" applyBorder="1" applyAlignment="1">
      <alignment horizontal="center" vertical="center"/>
    </xf>
    <xf numFmtId="3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 vertical="center"/>
    </xf>
    <xf numFmtId="3" fontId="8" fillId="3" borderId="0" xfId="0" applyNumberFormat="1" applyFont="1" applyFill="1"/>
    <xf numFmtId="0" fontId="8" fillId="3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3" fontId="8" fillId="3" borderId="1" xfId="0" applyNumberFormat="1" applyFont="1" applyFill="1" applyBorder="1" applyAlignment="1">
      <alignment horizontal="center" vertical="center"/>
    </xf>
    <xf numFmtId="3" fontId="8" fillId="6" borderId="1" xfId="0" applyNumberFormat="1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3" fontId="8" fillId="3" borderId="16" xfId="0" applyNumberFormat="1" applyFont="1" applyFill="1" applyBorder="1" applyAlignment="1">
      <alignment horizontal="center" vertical="center"/>
    </xf>
    <xf numFmtId="3" fontId="8" fillId="6" borderId="16" xfId="0" applyNumberFormat="1" applyFont="1" applyFill="1" applyBorder="1" applyAlignment="1">
      <alignment horizontal="center" vertical="center"/>
    </xf>
    <xf numFmtId="3" fontId="8" fillId="6" borderId="16" xfId="0" applyNumberFormat="1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" xfId="0" applyNumberFormat="1" applyFont="1" applyFill="1" applyBorder="1" applyAlignment="1">
      <alignment horizontal="center" vertical="center" wrapText="1"/>
    </xf>
    <xf numFmtId="3" fontId="12" fillId="3" borderId="2" xfId="0" applyNumberFormat="1" applyFont="1" applyFill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 wrapText="1"/>
    </xf>
    <xf numFmtId="10" fontId="17" fillId="0" borderId="9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9" fontId="17" fillId="0" borderId="5" xfId="3" applyFont="1" applyBorder="1" applyAlignment="1">
      <alignment horizontal="center" vertical="center"/>
    </xf>
    <xf numFmtId="10" fontId="17" fillId="0" borderId="5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10" fontId="17" fillId="3" borderId="5" xfId="0" applyNumberFormat="1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 vertical="center"/>
    </xf>
    <xf numFmtId="10" fontId="17" fillId="3" borderId="5" xfId="0" applyNumberFormat="1" applyFont="1" applyFill="1" applyBorder="1" applyAlignment="1">
      <alignment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9" fontId="17" fillId="3" borderId="0" xfId="3" applyFont="1" applyFill="1" applyAlignment="1">
      <alignment vertical="center"/>
    </xf>
    <xf numFmtId="9" fontId="17" fillId="3" borderId="5" xfId="3" applyFont="1" applyFill="1" applyBorder="1" applyAlignment="1">
      <alignment horizontal="center" vertical="center"/>
    </xf>
    <xf numFmtId="9" fontId="17" fillId="3" borderId="5" xfId="3" applyFont="1" applyFill="1" applyBorder="1" applyAlignment="1">
      <alignment horizontal="center"/>
    </xf>
    <xf numFmtId="9" fontId="17" fillId="3" borderId="5" xfId="0" applyNumberFormat="1" applyFont="1" applyFill="1" applyBorder="1" applyAlignment="1">
      <alignment horizontal="center" vertical="center"/>
    </xf>
    <xf numFmtId="9" fontId="17" fillId="0" borderId="5" xfId="3" applyFont="1" applyBorder="1" applyAlignment="1">
      <alignment horizontal="center"/>
    </xf>
    <xf numFmtId="9" fontId="17" fillId="0" borderId="5" xfId="0" applyNumberFormat="1" applyFont="1" applyBorder="1" applyAlignment="1">
      <alignment horizontal="center" vertical="center"/>
    </xf>
    <xf numFmtId="9" fontId="17" fillId="11" borderId="5" xfId="3" applyFont="1" applyFill="1" applyBorder="1" applyAlignment="1">
      <alignment vertical="center"/>
    </xf>
    <xf numFmtId="9" fontId="17" fillId="11" borderId="5" xfId="0" applyNumberFormat="1" applyFont="1" applyFill="1" applyBorder="1" applyAlignment="1">
      <alignment vertical="center"/>
    </xf>
    <xf numFmtId="0" fontId="17" fillId="3" borderId="5" xfId="0" applyFont="1" applyFill="1" applyBorder="1" applyAlignment="1">
      <alignment vertical="center"/>
    </xf>
    <xf numFmtId="0" fontId="21" fillId="2" borderId="5" xfId="0" applyFont="1" applyFill="1" applyBorder="1" applyAlignment="1">
      <alignment horizontal="center" vertical="center"/>
    </xf>
    <xf numFmtId="10" fontId="12" fillId="3" borderId="5" xfId="0" applyNumberFormat="1" applyFont="1" applyFill="1" applyBorder="1" applyAlignment="1">
      <alignment vertical="center"/>
    </xf>
    <xf numFmtId="10" fontId="12" fillId="3" borderId="7" xfId="0" applyNumberFormat="1" applyFont="1" applyFill="1" applyBorder="1" applyAlignment="1">
      <alignment vertical="center"/>
    </xf>
    <xf numFmtId="0" fontId="17" fillId="3" borderId="7" xfId="0" applyFont="1" applyFill="1" applyBorder="1" applyAlignment="1">
      <alignment vertical="center"/>
    </xf>
    <xf numFmtId="0" fontId="17" fillId="3" borderId="12" xfId="0" applyFont="1" applyFill="1" applyBorder="1" applyAlignment="1">
      <alignment vertical="center"/>
    </xf>
    <xf numFmtId="0" fontId="17" fillId="3" borderId="13" xfId="0" applyFont="1" applyFill="1" applyBorder="1" applyAlignment="1">
      <alignment vertical="center"/>
    </xf>
    <xf numFmtId="10" fontId="12" fillId="3" borderId="6" xfId="0" applyNumberFormat="1" applyFont="1" applyFill="1" applyBorder="1" applyAlignment="1">
      <alignment vertical="center"/>
    </xf>
    <xf numFmtId="0" fontId="17" fillId="3" borderId="6" xfId="0" applyFont="1" applyFill="1" applyBorder="1" applyAlignment="1">
      <alignment vertical="center"/>
    </xf>
    <xf numFmtId="0" fontId="17" fillId="3" borderId="11" xfId="0" applyFont="1" applyFill="1" applyBorder="1" applyAlignment="1">
      <alignment vertical="center"/>
    </xf>
    <xf numFmtId="10" fontId="17" fillId="0" borderId="6" xfId="0" applyNumberFormat="1" applyFont="1" applyBorder="1" applyAlignment="1">
      <alignment horizontal="center" vertical="center"/>
    </xf>
    <xf numFmtId="10" fontId="17" fillId="0" borderId="7" xfId="0" applyNumberFormat="1" applyFont="1" applyBorder="1" applyAlignment="1">
      <alignment horizontal="center" vertical="center"/>
    </xf>
    <xf numFmtId="10" fontId="17" fillId="3" borderId="6" xfId="0" applyNumberFormat="1" applyFont="1" applyFill="1" applyBorder="1" applyAlignment="1">
      <alignment horizontal="center" vertical="center"/>
    </xf>
    <xf numFmtId="10" fontId="17" fillId="3" borderId="7" xfId="0" applyNumberFormat="1" applyFont="1" applyFill="1" applyBorder="1" applyAlignment="1">
      <alignment horizontal="center" vertical="center"/>
    </xf>
    <xf numFmtId="10" fontId="17" fillId="3" borderId="6" xfId="0" applyNumberFormat="1" applyFont="1" applyFill="1" applyBorder="1" applyAlignment="1">
      <alignment vertical="center"/>
    </xf>
    <xf numFmtId="10" fontId="17" fillId="2" borderId="11" xfId="0" applyNumberFormat="1" applyFont="1" applyFill="1" applyBorder="1" applyAlignment="1">
      <alignment horizontal="center" vertical="center"/>
    </xf>
    <xf numFmtId="10" fontId="17" fillId="2" borderId="12" xfId="0" applyNumberFormat="1" applyFont="1" applyFill="1" applyBorder="1" applyAlignment="1">
      <alignment horizontal="center" vertical="center"/>
    </xf>
    <xf numFmtId="10" fontId="17" fillId="2" borderId="13" xfId="0" applyNumberFormat="1" applyFont="1" applyFill="1" applyBorder="1" applyAlignment="1">
      <alignment horizontal="center" vertical="center"/>
    </xf>
    <xf numFmtId="10" fontId="17" fillId="0" borderId="14" xfId="0" applyNumberFormat="1" applyFont="1" applyBorder="1" applyAlignment="1">
      <alignment horizontal="center" vertical="center"/>
    </xf>
    <xf numFmtId="10" fontId="17" fillId="0" borderId="15" xfId="0" applyNumberFormat="1" applyFont="1" applyBorder="1" applyAlignment="1">
      <alignment horizontal="center" vertical="center"/>
    </xf>
    <xf numFmtId="10" fontId="12" fillId="3" borderId="9" xfId="0" applyNumberFormat="1" applyFont="1" applyFill="1" applyBorder="1" applyAlignment="1">
      <alignment vertical="center"/>
    </xf>
    <xf numFmtId="10" fontId="12" fillId="3" borderId="15" xfId="0" applyNumberFormat="1" applyFont="1" applyFill="1" applyBorder="1" applyAlignment="1">
      <alignment vertical="center"/>
    </xf>
    <xf numFmtId="10" fontId="12" fillId="3" borderId="14" xfId="0" applyNumberFormat="1" applyFont="1" applyFill="1" applyBorder="1" applyAlignment="1">
      <alignment vertical="center"/>
    </xf>
    <xf numFmtId="0" fontId="17" fillId="3" borderId="9" xfId="0" applyFont="1" applyFill="1" applyBorder="1" applyAlignment="1">
      <alignment vertical="center"/>
    </xf>
    <xf numFmtId="0" fontId="17" fillId="3" borderId="15" xfId="0" applyFont="1" applyFill="1" applyBorder="1" applyAlignment="1">
      <alignment vertical="center"/>
    </xf>
    <xf numFmtId="0" fontId="20" fillId="12" borderId="17" xfId="0" applyFont="1" applyFill="1" applyBorder="1" applyAlignment="1">
      <alignment horizontal="center" vertical="center"/>
    </xf>
    <xf numFmtId="0" fontId="20" fillId="12" borderId="18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2" borderId="21" xfId="0" applyFont="1" applyFill="1" applyBorder="1" applyAlignment="1">
      <alignment horizontal="center" vertical="center"/>
    </xf>
    <xf numFmtId="0" fontId="20" fillId="12" borderId="2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3" fontId="8" fillId="3" borderId="1" xfId="0" applyNumberFormat="1" applyFont="1" applyFill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164" fontId="17" fillId="3" borderId="5" xfId="3" applyNumberFormat="1" applyFont="1" applyFill="1" applyBorder="1" applyAlignment="1">
      <alignment horizontal="center" vertical="center"/>
    </xf>
    <xf numFmtId="164" fontId="17" fillId="0" borderId="5" xfId="3" applyNumberFormat="1" applyFont="1" applyBorder="1" applyAlignment="1">
      <alignment horizontal="center"/>
    </xf>
    <xf numFmtId="10" fontId="17" fillId="11" borderId="5" xfId="3" applyNumberFormat="1" applyFont="1" applyFill="1" applyBorder="1" applyAlignment="1">
      <alignment vertical="center"/>
    </xf>
    <xf numFmtId="3" fontId="12" fillId="2" borderId="0" xfId="0" applyNumberFormat="1" applyFont="1" applyFill="1" applyAlignment="1">
      <alignment horizontal="center" vertical="center"/>
    </xf>
    <xf numFmtId="3" fontId="14" fillId="2" borderId="0" xfId="0" applyNumberFormat="1" applyFont="1" applyFill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" fontId="10" fillId="2" borderId="0" xfId="0" applyNumberFormat="1" applyFont="1" applyFill="1" applyAlignment="1">
      <alignment horizontal="center"/>
    </xf>
    <xf numFmtId="0" fontId="20" fillId="12" borderId="28" xfId="0" applyFont="1" applyFill="1" applyBorder="1" applyAlignment="1">
      <alignment horizontal="center" vertical="center"/>
    </xf>
    <xf numFmtId="0" fontId="20" fillId="12" borderId="5" xfId="0" applyFont="1" applyFill="1" applyBorder="1" applyAlignment="1">
      <alignment horizontal="center" vertical="center"/>
    </xf>
    <xf numFmtId="0" fontId="20" fillId="12" borderId="29" xfId="0" applyFont="1" applyFill="1" applyBorder="1" applyAlignment="1">
      <alignment horizontal="center" vertical="center"/>
    </xf>
    <xf numFmtId="10" fontId="17" fillId="0" borderId="30" xfId="0" applyNumberFormat="1" applyFont="1" applyBorder="1" applyAlignment="1">
      <alignment horizontal="center" vertical="center"/>
    </xf>
    <xf numFmtId="10" fontId="17" fillId="0" borderId="31" xfId="0" applyNumberFormat="1" applyFont="1" applyBorder="1" applyAlignment="1">
      <alignment horizontal="center" vertical="center"/>
    </xf>
    <xf numFmtId="10" fontId="17" fillId="3" borderId="31" xfId="0" applyNumberFormat="1" applyFont="1" applyFill="1" applyBorder="1" applyAlignment="1">
      <alignment horizontal="center" vertical="center"/>
    </xf>
    <xf numFmtId="10" fontId="17" fillId="2" borderId="32" xfId="0" applyNumberFormat="1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3" borderId="31" xfId="0" applyFont="1" applyFill="1" applyBorder="1" applyAlignment="1">
      <alignment horizontal="center" vertical="center"/>
    </xf>
    <xf numFmtId="0" fontId="17" fillId="2" borderId="32" xfId="0" applyFont="1" applyFill="1" applyBorder="1" applyAlignment="1">
      <alignment horizontal="center" vertical="center"/>
    </xf>
    <xf numFmtId="10" fontId="12" fillId="3" borderId="30" xfId="0" applyNumberFormat="1" applyFont="1" applyFill="1" applyBorder="1" applyAlignment="1">
      <alignment vertical="center"/>
    </xf>
    <xf numFmtId="10" fontId="12" fillId="3" borderId="31" xfId="0" applyNumberFormat="1" applyFont="1" applyFill="1" applyBorder="1" applyAlignment="1">
      <alignment vertical="center"/>
    </xf>
    <xf numFmtId="0" fontId="17" fillId="3" borderId="31" xfId="0" applyFont="1" applyFill="1" applyBorder="1" applyAlignment="1">
      <alignment vertical="center"/>
    </xf>
    <xf numFmtId="0" fontId="17" fillId="3" borderId="32" xfId="0" applyFont="1" applyFill="1" applyBorder="1" applyAlignment="1">
      <alignment vertical="center"/>
    </xf>
    <xf numFmtId="0" fontId="17" fillId="3" borderId="30" xfId="0" applyFont="1" applyFill="1" applyBorder="1" applyAlignment="1">
      <alignment vertical="center"/>
    </xf>
    <xf numFmtId="9" fontId="17" fillId="0" borderId="8" xfId="0" applyNumberFormat="1" applyFont="1" applyBorder="1" applyAlignment="1">
      <alignment horizontal="center" vertical="center"/>
    </xf>
    <xf numFmtId="9" fontId="17" fillId="0" borderId="7" xfId="0" applyNumberFormat="1" applyFont="1" applyBorder="1" applyAlignment="1">
      <alignment horizontal="center" vertical="center"/>
    </xf>
    <xf numFmtId="9" fontId="17" fillId="0" borderId="10" xfId="0" applyNumberFormat="1" applyFont="1" applyBorder="1" applyAlignment="1">
      <alignment horizontal="center" vertical="center"/>
    </xf>
    <xf numFmtId="9" fontId="17" fillId="3" borderId="7" xfId="0" applyNumberFormat="1" applyFont="1" applyFill="1" applyBorder="1" applyAlignment="1">
      <alignment horizontal="center" vertical="center"/>
    </xf>
    <xf numFmtId="9" fontId="17" fillId="2" borderId="12" xfId="0" applyNumberFormat="1" applyFont="1" applyFill="1" applyBorder="1" applyAlignment="1">
      <alignment horizontal="center" vertical="center"/>
    </xf>
    <xf numFmtId="9" fontId="17" fillId="2" borderId="13" xfId="0" applyNumberFormat="1" applyFont="1" applyFill="1" applyBorder="1" applyAlignment="1">
      <alignment horizontal="center" vertical="center"/>
    </xf>
    <xf numFmtId="3" fontId="17" fillId="2" borderId="0" xfId="0" applyNumberFormat="1" applyFont="1" applyFill="1" applyAlignment="1">
      <alignment horizontal="center"/>
    </xf>
    <xf numFmtId="3" fontId="18" fillId="2" borderId="0" xfId="0" applyNumberFormat="1" applyFont="1" applyFill="1" applyAlignment="1">
      <alignment horizontal="center"/>
    </xf>
    <xf numFmtId="3" fontId="17" fillId="3" borderId="16" xfId="0" applyNumberFormat="1" applyFont="1" applyFill="1" applyBorder="1" applyAlignment="1">
      <alignment horizontal="center" vertical="center"/>
    </xf>
    <xf numFmtId="3" fontId="17" fillId="6" borderId="16" xfId="0" applyNumberFormat="1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left" vertical="center"/>
    </xf>
    <xf numFmtId="0" fontId="27" fillId="2" borderId="16" xfId="0" applyFont="1" applyFill="1" applyBorder="1" applyAlignment="1">
      <alignment vertical="center" wrapText="1"/>
    </xf>
    <xf numFmtId="0" fontId="28" fillId="6" borderId="16" xfId="0" applyFont="1" applyFill="1" applyBorder="1" applyAlignment="1">
      <alignment vertical="center"/>
    </xf>
    <xf numFmtId="0" fontId="27" fillId="2" borderId="16" xfId="0" applyFont="1" applyFill="1" applyBorder="1" applyAlignment="1">
      <alignment vertical="center"/>
    </xf>
    <xf numFmtId="0" fontId="24" fillId="9" borderId="0" xfId="0" applyFont="1" applyFill="1" applyAlignment="1">
      <alignment horizontal="center" vertical="center"/>
    </xf>
    <xf numFmtId="0" fontId="24" fillId="10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3" fontId="0" fillId="3" borderId="5" xfId="0" applyNumberForma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 wrapText="1"/>
    </xf>
    <xf numFmtId="3" fontId="0" fillId="2" borderId="5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/>
    </xf>
    <xf numFmtId="0" fontId="25" fillId="3" borderId="5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0" fontId="11" fillId="15" borderId="1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left" vertical="center"/>
    </xf>
    <xf numFmtId="0" fontId="11" fillId="15" borderId="16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vertical="center" wrapText="1"/>
    </xf>
    <xf numFmtId="0" fontId="12" fillId="2" borderId="16" xfId="0" applyFont="1" applyFill="1" applyBorder="1" applyAlignment="1">
      <alignment vertical="center"/>
    </xf>
    <xf numFmtId="0" fontId="32" fillId="0" borderId="0" xfId="0" applyFont="1"/>
    <xf numFmtId="3" fontId="14" fillId="2" borderId="0" xfId="0" applyNumberFormat="1" applyFont="1" applyFill="1" applyAlignment="1">
      <alignment horizontal="center"/>
    </xf>
    <xf numFmtId="3" fontId="14" fillId="14" borderId="0" xfId="0" applyNumberFormat="1" applyFont="1" applyFill="1" applyAlignment="1">
      <alignment horizontal="center"/>
    </xf>
    <xf numFmtId="3" fontId="31" fillId="6" borderId="1" xfId="0" applyNumberFormat="1" applyFont="1" applyFill="1" applyBorder="1" applyAlignment="1">
      <alignment horizontal="center" vertical="center"/>
    </xf>
    <xf numFmtId="3" fontId="12" fillId="14" borderId="1" xfId="0" applyNumberFormat="1" applyFont="1" applyFill="1" applyBorder="1" applyAlignment="1">
      <alignment horizontal="center" vertical="center" wrapText="1"/>
    </xf>
    <xf numFmtId="3" fontId="31" fillId="6" borderId="16" xfId="0" applyNumberFormat="1" applyFont="1" applyFill="1" applyBorder="1" applyAlignment="1">
      <alignment horizontal="center" vertical="center"/>
    </xf>
    <xf numFmtId="3" fontId="31" fillId="3" borderId="1" xfId="0" applyNumberFormat="1" applyFont="1" applyFill="1" applyBorder="1" applyAlignment="1">
      <alignment horizontal="center" vertical="center" wrapText="1"/>
    </xf>
    <xf numFmtId="3" fontId="12" fillId="14" borderId="1" xfId="0" applyNumberFormat="1" applyFont="1" applyFill="1" applyBorder="1" applyAlignment="1">
      <alignment horizontal="center" vertical="center"/>
    </xf>
    <xf numFmtId="3" fontId="34" fillId="2" borderId="0" xfId="0" applyNumberFormat="1" applyFont="1" applyFill="1" applyAlignment="1">
      <alignment horizontal="center"/>
    </xf>
    <xf numFmtId="3" fontId="35" fillId="2" borderId="0" xfId="0" applyNumberFormat="1" applyFont="1" applyFill="1" applyAlignment="1">
      <alignment horizontal="center"/>
    </xf>
    <xf numFmtId="3" fontId="37" fillId="3" borderId="1" xfId="0" applyNumberFormat="1" applyFont="1" applyFill="1" applyBorder="1" applyAlignment="1">
      <alignment horizontal="center" vertical="center"/>
    </xf>
    <xf numFmtId="3" fontId="37" fillId="3" borderId="16" xfId="0" applyNumberFormat="1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3" fontId="14" fillId="14" borderId="0" xfId="0" applyNumberFormat="1" applyFont="1" applyFill="1" applyAlignment="1">
      <alignment horizontal="center" vertical="center"/>
    </xf>
    <xf numFmtId="3" fontId="37" fillId="2" borderId="1" xfId="0" applyNumberFormat="1" applyFont="1" applyFill="1" applyBorder="1" applyAlignment="1">
      <alignment horizontal="center" vertical="center"/>
    </xf>
    <xf numFmtId="3" fontId="19" fillId="2" borderId="0" xfId="0" applyNumberFormat="1" applyFont="1" applyFill="1" applyAlignment="1">
      <alignment horizontal="center"/>
    </xf>
    <xf numFmtId="3" fontId="23" fillId="16" borderId="0" xfId="2" applyNumberFormat="1" applyFont="1" applyFill="1" applyAlignment="1">
      <alignment horizontal="center"/>
    </xf>
    <xf numFmtId="3" fontId="19" fillId="16" borderId="0" xfId="2" applyNumberFormat="1" applyFont="1" applyFill="1" applyAlignment="1">
      <alignment horizontal="center"/>
    </xf>
    <xf numFmtId="0" fontId="31" fillId="3" borderId="0" xfId="0" applyFont="1" applyFill="1" applyAlignment="1">
      <alignment horizontal="center" vertical="center"/>
    </xf>
    <xf numFmtId="0" fontId="19" fillId="16" borderId="0" xfId="2" applyFont="1" applyFill="1" applyAlignment="1">
      <alignment horizontal="center"/>
    </xf>
    <xf numFmtId="0" fontId="36" fillId="3" borderId="0" xfId="2" applyFont="1" applyFill="1"/>
    <xf numFmtId="0" fontId="38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37" fillId="3" borderId="0" xfId="0" applyFont="1" applyFill="1" applyAlignment="1">
      <alignment horizontal="left" vertical="center"/>
    </xf>
    <xf numFmtId="0" fontId="37" fillId="16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/>
    </xf>
    <xf numFmtId="3" fontId="37" fillId="2" borderId="0" xfId="0" applyNumberFormat="1" applyFont="1" applyFill="1" applyAlignment="1">
      <alignment horizontal="center"/>
    </xf>
    <xf numFmtId="0" fontId="31" fillId="3" borderId="0" xfId="0" applyFont="1" applyFill="1" applyAlignment="1">
      <alignment horizontal="left" vertical="center" wrapText="1"/>
    </xf>
    <xf numFmtId="3" fontId="38" fillId="2" borderId="0" xfId="0" applyNumberFormat="1" applyFont="1" applyFill="1" applyAlignment="1">
      <alignment horizontal="center"/>
    </xf>
    <xf numFmtId="3" fontId="23" fillId="2" borderId="0" xfId="0" applyNumberFormat="1" applyFont="1" applyFill="1" applyAlignment="1">
      <alignment horizontal="center"/>
    </xf>
    <xf numFmtId="0" fontId="23" fillId="16" borderId="0" xfId="0" applyFont="1" applyFill="1" applyAlignment="1">
      <alignment horizontal="center" vertical="center"/>
    </xf>
    <xf numFmtId="3" fontId="23" fillId="16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8" fillId="16" borderId="0" xfId="0" applyFont="1" applyFill="1" applyAlignment="1">
      <alignment horizontal="center" vertical="center"/>
    </xf>
    <xf numFmtId="3" fontId="8" fillId="2" borderId="0" xfId="0" applyNumberFormat="1" applyFont="1" applyFill="1" applyAlignment="1">
      <alignment horizontal="center" vertical="center"/>
    </xf>
    <xf numFmtId="3" fontId="10" fillId="2" borderId="0" xfId="0" applyNumberFormat="1" applyFont="1" applyFill="1" applyAlignment="1">
      <alignment horizontal="center" vertical="center"/>
    </xf>
    <xf numFmtId="3" fontId="37" fillId="2" borderId="0" xfId="0" applyNumberFormat="1" applyFont="1" applyFill="1" applyAlignment="1">
      <alignment horizontal="center" vertical="center"/>
    </xf>
    <xf numFmtId="3" fontId="38" fillId="2" borderId="0" xfId="0" applyNumberFormat="1" applyFont="1" applyFill="1" applyAlignment="1">
      <alignment horizontal="center" vertical="center"/>
    </xf>
    <xf numFmtId="3" fontId="37" fillId="14" borderId="0" xfId="0" applyNumberFormat="1" applyFont="1" applyFill="1" applyAlignment="1">
      <alignment horizontal="center" vertical="center"/>
    </xf>
    <xf numFmtId="3" fontId="10" fillId="16" borderId="0" xfId="0" applyNumberFormat="1" applyFont="1" applyFill="1" applyAlignment="1">
      <alignment horizontal="center" vertical="center"/>
    </xf>
    <xf numFmtId="3" fontId="8" fillId="16" borderId="0" xfId="0" applyNumberFormat="1" applyFont="1" applyFill="1" applyAlignment="1">
      <alignment horizontal="center" vertical="center"/>
    </xf>
    <xf numFmtId="3" fontId="37" fillId="16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3" fontId="31" fillId="3" borderId="2" xfId="0" applyNumberFormat="1" applyFont="1" applyFill="1" applyBorder="1" applyAlignment="1">
      <alignment horizontal="center" vertical="center"/>
    </xf>
    <xf numFmtId="3" fontId="12" fillId="14" borderId="0" xfId="0" applyNumberFormat="1" applyFont="1" applyFill="1" applyAlignment="1">
      <alignment horizontal="center" vertical="center"/>
    </xf>
    <xf numFmtId="3" fontId="31" fillId="0" borderId="0" xfId="0" applyNumberFormat="1" applyFont="1" applyAlignment="1">
      <alignment horizontal="center" vertical="center"/>
    </xf>
    <xf numFmtId="3" fontId="31" fillId="14" borderId="0" xfId="0" applyNumberFormat="1" applyFont="1" applyFill="1" applyAlignment="1">
      <alignment horizontal="center" vertical="center"/>
    </xf>
    <xf numFmtId="3" fontId="31" fillId="16" borderId="0" xfId="0" applyNumberFormat="1" applyFont="1" applyFill="1" applyAlignment="1">
      <alignment horizontal="center" vertical="center"/>
    </xf>
    <xf numFmtId="3" fontId="12" fillId="3" borderId="16" xfId="0" quotePrefix="1" applyNumberFormat="1" applyFont="1" applyFill="1" applyBorder="1" applyAlignment="1">
      <alignment horizontal="center" vertical="center"/>
    </xf>
    <xf numFmtId="0" fontId="10" fillId="14" borderId="0" xfId="0" applyFont="1" applyFill="1" applyAlignment="1">
      <alignment horizontal="center"/>
    </xf>
    <xf numFmtId="3" fontId="10" fillId="14" borderId="0" xfId="0" applyNumberFormat="1" applyFont="1" applyFill="1" applyAlignment="1">
      <alignment horizontal="center"/>
    </xf>
    <xf numFmtId="3" fontId="34" fillId="6" borderId="16" xfId="0" applyNumberFormat="1" applyFont="1" applyFill="1" applyBorder="1" applyAlignment="1">
      <alignment horizontal="center" vertical="center"/>
    </xf>
    <xf numFmtId="0" fontId="34" fillId="2" borderId="0" xfId="0" applyFont="1" applyFill="1" applyAlignment="1">
      <alignment horizontal="center"/>
    </xf>
    <xf numFmtId="3" fontId="12" fillId="6" borderId="1" xfId="0" applyNumberFormat="1" applyFont="1" applyFill="1" applyBorder="1" applyAlignment="1">
      <alignment horizontal="center" vertical="center" wrapText="1"/>
    </xf>
    <xf numFmtId="3" fontId="12" fillId="14" borderId="16" xfId="0" applyNumberFormat="1" applyFont="1" applyFill="1" applyBorder="1" applyAlignment="1">
      <alignment horizontal="center" vertical="center"/>
    </xf>
    <xf numFmtId="3" fontId="31" fillId="14" borderId="1" xfId="0" applyNumberFormat="1" applyFont="1" applyFill="1" applyBorder="1" applyAlignment="1">
      <alignment horizontal="center" vertical="center" wrapText="1"/>
    </xf>
    <xf numFmtId="3" fontId="40" fillId="2" borderId="0" xfId="0" applyNumberFormat="1" applyFont="1" applyFill="1" applyAlignment="1">
      <alignment horizontal="center" vertical="center"/>
    </xf>
    <xf numFmtId="3" fontId="8" fillId="14" borderId="0" xfId="0" applyNumberFormat="1" applyFont="1" applyFill="1" applyAlignment="1">
      <alignment horizontal="center" vertical="center"/>
    </xf>
    <xf numFmtId="3" fontId="8" fillId="14" borderId="1" xfId="0" applyNumberFormat="1" applyFont="1" applyFill="1" applyBorder="1" applyAlignment="1">
      <alignment horizontal="center" vertical="center"/>
    </xf>
    <xf numFmtId="0" fontId="18" fillId="14" borderId="0" xfId="0" applyFont="1" applyFill="1" applyAlignment="1">
      <alignment horizontal="center"/>
    </xf>
    <xf numFmtId="0" fontId="41" fillId="4" borderId="1" xfId="0" applyFont="1" applyFill="1" applyBorder="1" applyAlignment="1">
      <alignment horizontal="center" vertical="center"/>
    </xf>
    <xf numFmtId="3" fontId="17" fillId="14" borderId="16" xfId="0" applyNumberFormat="1" applyFont="1" applyFill="1" applyBorder="1" applyAlignment="1">
      <alignment horizontal="center" vertical="center"/>
    </xf>
    <xf numFmtId="3" fontId="13" fillId="17" borderId="16" xfId="0" applyNumberFormat="1" applyFont="1" applyFill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0" fillId="0" borderId="0" xfId="0" applyAlignment="1">
      <alignment vertical="center"/>
    </xf>
    <xf numFmtId="3" fontId="42" fillId="2" borderId="0" xfId="0" applyNumberFormat="1" applyFont="1" applyFill="1" applyAlignment="1">
      <alignment horizontal="center"/>
    </xf>
    <xf numFmtId="3" fontId="43" fillId="2" borderId="0" xfId="0" applyNumberFormat="1" applyFont="1" applyFill="1" applyAlignment="1">
      <alignment horizontal="center"/>
    </xf>
    <xf numFmtId="3" fontId="43" fillId="14" borderId="0" xfId="0" applyNumberFormat="1" applyFont="1" applyFill="1" applyAlignment="1">
      <alignment horizontal="center"/>
    </xf>
    <xf numFmtId="3" fontId="12" fillId="0" borderId="16" xfId="0" applyNumberFormat="1" applyFont="1" applyBorder="1" applyAlignment="1">
      <alignment horizontal="center" vertical="center"/>
    </xf>
    <xf numFmtId="3" fontId="33" fillId="3" borderId="16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42" fillId="0" borderId="0" xfId="0" applyFont="1"/>
    <xf numFmtId="0" fontId="45" fillId="4" borderId="1" xfId="0" applyFont="1" applyFill="1" applyBorder="1" applyAlignment="1">
      <alignment horizontal="left" vertical="center" wrapText="1"/>
    </xf>
    <xf numFmtId="0" fontId="42" fillId="3" borderId="1" xfId="0" applyFont="1" applyFill="1" applyBorder="1" applyAlignment="1">
      <alignment vertical="center" wrapText="1"/>
    </xf>
    <xf numFmtId="3" fontId="42" fillId="3" borderId="1" xfId="0" applyNumberFormat="1" applyFont="1" applyFill="1" applyBorder="1" applyAlignment="1">
      <alignment horizontal="center" vertical="center" wrapText="1"/>
    </xf>
    <xf numFmtId="0" fontId="44" fillId="6" borderId="1" xfId="0" applyFont="1" applyFill="1" applyBorder="1" applyAlignment="1">
      <alignment vertical="center" wrapText="1"/>
    </xf>
    <xf numFmtId="3" fontId="42" fillId="6" borderId="1" xfId="0" applyNumberFormat="1" applyFont="1" applyFill="1" applyBorder="1" applyAlignment="1">
      <alignment horizontal="center" vertical="center"/>
    </xf>
    <xf numFmtId="3" fontId="42" fillId="3" borderId="2" xfId="0" applyNumberFormat="1" applyFont="1" applyFill="1" applyBorder="1" applyAlignment="1">
      <alignment horizontal="center" vertical="center" wrapText="1"/>
    </xf>
    <xf numFmtId="3" fontId="42" fillId="0" borderId="0" xfId="0" applyNumberFormat="1" applyFont="1" applyAlignment="1">
      <alignment horizontal="center" vertical="center"/>
    </xf>
    <xf numFmtId="43" fontId="42" fillId="3" borderId="1" xfId="5" applyFont="1" applyFill="1" applyBorder="1" applyAlignment="1">
      <alignment horizontal="center" vertical="center" wrapText="1"/>
    </xf>
    <xf numFmtId="3" fontId="42" fillId="3" borderId="1" xfId="0" applyNumberFormat="1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vertical="center" wrapText="1"/>
    </xf>
    <xf numFmtId="3" fontId="42" fillId="2" borderId="1" xfId="0" applyNumberFormat="1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left" vertical="center" wrapText="1"/>
    </xf>
    <xf numFmtId="0" fontId="24" fillId="15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3" fontId="0" fillId="3" borderId="1" xfId="0" applyNumberFormat="1" applyFill="1" applyBorder="1" applyAlignment="1">
      <alignment horizontal="center" vertical="center" wrapText="1"/>
    </xf>
    <xf numFmtId="3" fontId="0" fillId="18" borderId="2" xfId="0" applyNumberFormat="1" applyFill="1" applyBorder="1" applyAlignment="1">
      <alignment horizontal="center" vertical="center"/>
    </xf>
    <xf numFmtId="0" fontId="25" fillId="6" borderId="1" xfId="0" applyFont="1" applyFill="1" applyBorder="1" applyAlignment="1">
      <alignment vertical="center" wrapText="1"/>
    </xf>
    <xf numFmtId="3" fontId="0" fillId="6" borderId="1" xfId="0" applyNumberFormat="1" applyFill="1" applyBorder="1" applyAlignment="1">
      <alignment horizontal="center" vertical="center"/>
    </xf>
    <xf numFmtId="3" fontId="0" fillId="18" borderId="1" xfId="0" applyNumberFormat="1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43" fontId="0" fillId="3" borderId="1" xfId="5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center" vertical="center" wrapText="1"/>
    </xf>
    <xf numFmtId="43" fontId="0" fillId="2" borderId="1" xfId="5" applyFont="1" applyFill="1" applyBorder="1" applyAlignment="1">
      <alignment horizontal="center" wrapText="1"/>
    </xf>
    <xf numFmtId="3" fontId="0" fillId="2" borderId="0" xfId="0" applyNumberForma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3" fontId="0" fillId="14" borderId="0" xfId="0" applyNumberFormat="1" applyFill="1" applyAlignment="1">
      <alignment horizontal="center"/>
    </xf>
    <xf numFmtId="3" fontId="5" fillId="14" borderId="0" xfId="0" applyNumberFormat="1" applyFont="1" applyFill="1" applyAlignment="1">
      <alignment horizontal="center"/>
    </xf>
    <xf numFmtId="0" fontId="47" fillId="2" borderId="16" xfId="0" applyFont="1" applyFill="1" applyBorder="1" applyAlignment="1">
      <alignment vertical="center" wrapText="1"/>
    </xf>
    <xf numFmtId="3" fontId="47" fillId="3" borderId="16" xfId="0" applyNumberFormat="1" applyFont="1" applyFill="1" applyBorder="1" applyAlignment="1">
      <alignment horizontal="center" vertical="center"/>
    </xf>
    <xf numFmtId="0" fontId="49" fillId="6" borderId="16" xfId="0" applyFont="1" applyFill="1" applyBorder="1" applyAlignment="1">
      <alignment vertical="center"/>
    </xf>
    <xf numFmtId="0" fontId="47" fillId="2" borderId="16" xfId="0" applyFont="1" applyFill="1" applyBorder="1" applyAlignment="1">
      <alignment vertical="center"/>
    </xf>
    <xf numFmtId="0" fontId="47" fillId="0" borderId="0" xfId="0" applyFont="1" applyAlignment="1">
      <alignment vertical="center"/>
    </xf>
    <xf numFmtId="3" fontId="47" fillId="0" borderId="16" xfId="0" applyNumberFormat="1" applyFont="1" applyBorder="1" applyAlignment="1">
      <alignment horizontal="center" vertical="center"/>
    </xf>
    <xf numFmtId="3" fontId="47" fillId="2" borderId="0" xfId="0" applyNumberFormat="1" applyFont="1" applyFill="1" applyAlignment="1">
      <alignment horizontal="center" vertical="center"/>
    </xf>
    <xf numFmtId="3" fontId="50" fillId="2" borderId="0" xfId="0" applyNumberFormat="1" applyFont="1" applyFill="1" applyAlignment="1">
      <alignment horizontal="center" vertical="center"/>
    </xf>
    <xf numFmtId="0" fontId="51" fillId="8" borderId="16" xfId="0" applyFont="1" applyFill="1" applyBorder="1" applyAlignment="1">
      <alignment horizontal="left" vertical="center"/>
    </xf>
    <xf numFmtId="0" fontId="51" fillId="8" borderId="16" xfId="0" applyFont="1" applyFill="1" applyBorder="1" applyAlignment="1">
      <alignment horizontal="center" vertical="center"/>
    </xf>
    <xf numFmtId="3" fontId="49" fillId="6" borderId="16" xfId="0" applyNumberFormat="1" applyFont="1" applyFill="1" applyBorder="1" applyAlignment="1">
      <alignment horizontal="center" vertical="center"/>
    </xf>
    <xf numFmtId="0" fontId="49" fillId="2" borderId="16" xfId="0" applyFont="1" applyFill="1" applyBorder="1" applyAlignment="1">
      <alignment vertical="center" wrapText="1"/>
    </xf>
    <xf numFmtId="3" fontId="49" fillId="3" borderId="16" xfId="0" applyNumberFormat="1" applyFont="1" applyFill="1" applyBorder="1" applyAlignment="1">
      <alignment horizontal="center" vertical="center"/>
    </xf>
    <xf numFmtId="3" fontId="49" fillId="0" borderId="16" xfId="0" applyNumberFormat="1" applyFont="1" applyBorder="1" applyAlignment="1">
      <alignment horizontal="center" vertical="center"/>
    </xf>
    <xf numFmtId="3" fontId="52" fillId="18" borderId="16" xfId="0" applyNumberFormat="1" applyFont="1" applyFill="1" applyBorder="1" applyAlignment="1">
      <alignment horizontal="center" vertical="center"/>
    </xf>
    <xf numFmtId="3" fontId="46" fillId="18" borderId="16" xfId="0" applyNumberFormat="1" applyFont="1" applyFill="1" applyBorder="1" applyAlignment="1">
      <alignment horizontal="center" vertical="center"/>
    </xf>
    <xf numFmtId="3" fontId="45" fillId="18" borderId="2" xfId="0" applyNumberFormat="1" applyFont="1" applyFill="1" applyBorder="1" applyAlignment="1">
      <alignment horizontal="center" vertical="center"/>
    </xf>
    <xf numFmtId="43" fontId="42" fillId="0" borderId="0" xfId="5" applyFont="1" applyAlignment="1">
      <alignment horizontal="center" vertical="center"/>
    </xf>
    <xf numFmtId="3" fontId="45" fillId="18" borderId="1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vertical="center"/>
    </xf>
    <xf numFmtId="43" fontId="42" fillId="3" borderId="1" xfId="5" applyFont="1" applyFill="1" applyBorder="1" applyAlignment="1">
      <alignment horizontal="center" vertical="center"/>
    </xf>
    <xf numFmtId="43" fontId="42" fillId="2" borderId="1" xfId="5" applyFont="1" applyFill="1" applyBorder="1" applyAlignment="1">
      <alignment horizontal="center" vertical="center" wrapText="1"/>
    </xf>
    <xf numFmtId="0" fontId="46" fillId="4" borderId="1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6" fillId="18" borderId="2" xfId="0" applyFont="1" applyFill="1" applyBorder="1" applyAlignment="1">
      <alignment horizontal="center" vertical="center"/>
    </xf>
    <xf numFmtId="0" fontId="20" fillId="12" borderId="7" xfId="0" applyFont="1" applyFill="1" applyBorder="1" applyAlignment="1">
      <alignment horizontal="center" vertical="center"/>
    </xf>
    <xf numFmtId="9" fontId="17" fillId="3" borderId="6" xfId="3" applyFont="1" applyFill="1" applyBorder="1" applyAlignment="1">
      <alignment horizontal="center" vertical="center"/>
    </xf>
    <xf numFmtId="9" fontId="17" fillId="3" borderId="7" xfId="3" applyFont="1" applyFill="1" applyBorder="1" applyAlignment="1">
      <alignment horizontal="center" vertical="center"/>
    </xf>
    <xf numFmtId="9" fontId="17" fillId="11" borderId="6" xfId="0" applyNumberFormat="1" applyFont="1" applyFill="1" applyBorder="1" applyAlignment="1">
      <alignment vertical="center"/>
    </xf>
    <xf numFmtId="9" fontId="17" fillId="2" borderId="11" xfId="3" applyFont="1" applyFill="1" applyBorder="1" applyAlignment="1">
      <alignment horizontal="center" vertical="center"/>
    </xf>
    <xf numFmtId="9" fontId="17" fillId="2" borderId="12" xfId="3" applyFont="1" applyFill="1" applyBorder="1" applyAlignment="1">
      <alignment horizontal="center" vertical="center"/>
    </xf>
    <xf numFmtId="9" fontId="17" fillId="2" borderId="13" xfId="3" applyFont="1" applyFill="1" applyBorder="1" applyAlignment="1">
      <alignment horizontal="center" vertical="center"/>
    </xf>
    <xf numFmtId="9" fontId="17" fillId="0" borderId="6" xfId="3" applyFont="1" applyBorder="1" applyAlignment="1">
      <alignment horizontal="center" vertical="center"/>
    </xf>
    <xf numFmtId="164" fontId="17" fillId="0" borderId="6" xfId="3" applyNumberFormat="1" applyFont="1" applyBorder="1" applyAlignment="1">
      <alignment horizontal="center" vertical="center"/>
    </xf>
    <xf numFmtId="9" fontId="17" fillId="11" borderId="6" xfId="3" applyFont="1" applyFill="1" applyBorder="1" applyAlignment="1">
      <alignment vertical="center"/>
    </xf>
    <xf numFmtId="0" fontId="17" fillId="14" borderId="31" xfId="0" applyFont="1" applyFill="1" applyBorder="1" applyAlignment="1">
      <alignment horizontal="center" vertical="center"/>
    </xf>
    <xf numFmtId="164" fontId="17" fillId="2" borderId="11" xfId="3" applyNumberFormat="1" applyFont="1" applyFill="1" applyBorder="1" applyAlignment="1">
      <alignment horizontal="center" vertical="center"/>
    </xf>
    <xf numFmtId="164" fontId="17" fillId="2" borderId="12" xfId="3" applyNumberFormat="1" applyFont="1" applyFill="1" applyBorder="1" applyAlignment="1">
      <alignment horizontal="center" vertical="center"/>
    </xf>
    <xf numFmtId="0" fontId="20" fillId="12" borderId="27" xfId="0" applyFont="1" applyFill="1" applyBorder="1" applyAlignment="1">
      <alignment horizontal="center" vertical="center"/>
    </xf>
    <xf numFmtId="9" fontId="17" fillId="3" borderId="31" xfId="3" applyFont="1" applyFill="1" applyBorder="1" applyAlignment="1">
      <alignment horizontal="center" vertical="center"/>
    </xf>
    <xf numFmtId="9" fontId="17" fillId="2" borderId="32" xfId="3" applyFont="1" applyFill="1" applyBorder="1" applyAlignment="1">
      <alignment horizontal="center" vertical="center"/>
    </xf>
    <xf numFmtId="9" fontId="17" fillId="0" borderId="31" xfId="0" applyNumberFormat="1" applyFont="1" applyBorder="1" applyAlignment="1">
      <alignment horizontal="center" vertical="center"/>
    </xf>
    <xf numFmtId="9" fontId="17" fillId="3" borderId="31" xfId="0" applyNumberFormat="1" applyFont="1" applyFill="1" applyBorder="1" applyAlignment="1">
      <alignment horizontal="center" vertical="center"/>
    </xf>
    <xf numFmtId="9" fontId="17" fillId="2" borderId="32" xfId="0" applyNumberFormat="1" applyFont="1" applyFill="1" applyBorder="1" applyAlignment="1">
      <alignment horizontal="center" vertical="center"/>
    </xf>
    <xf numFmtId="9" fontId="17" fillId="0" borderId="8" xfId="0" quotePrefix="1" applyNumberFormat="1" applyFont="1" applyBorder="1" applyAlignment="1">
      <alignment horizontal="center" vertical="center"/>
    </xf>
    <xf numFmtId="0" fontId="20" fillId="12" borderId="26" xfId="0" applyFont="1" applyFill="1" applyBorder="1" applyAlignment="1">
      <alignment horizontal="center" vertical="center"/>
    </xf>
    <xf numFmtId="0" fontId="0" fillId="0" borderId="5" xfId="0" applyBorder="1"/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2" borderId="36" xfId="0" applyFont="1" applyFill="1" applyBorder="1" applyAlignment="1">
      <alignment horizontal="center" vertical="center"/>
    </xf>
    <xf numFmtId="0" fontId="0" fillId="0" borderId="31" xfId="0" applyBorder="1"/>
    <xf numFmtId="0" fontId="17" fillId="19" borderId="8" xfId="0" applyFont="1" applyFill="1" applyBorder="1" applyAlignment="1">
      <alignment horizontal="center" vertical="center"/>
    </xf>
    <xf numFmtId="0" fontId="17" fillId="19" borderId="10" xfId="0" applyFont="1" applyFill="1" applyBorder="1" applyAlignment="1">
      <alignment horizontal="center" vertical="center"/>
    </xf>
    <xf numFmtId="0" fontId="17" fillId="19" borderId="36" xfId="0" applyFont="1" applyFill="1" applyBorder="1" applyAlignment="1">
      <alignment horizontal="center" vertical="center"/>
    </xf>
    <xf numFmtId="0" fontId="20" fillId="13" borderId="33" xfId="0" applyFont="1" applyFill="1" applyBorder="1" applyAlignment="1">
      <alignment horizontal="center" vertical="center"/>
    </xf>
    <xf numFmtId="0" fontId="20" fillId="13" borderId="34" xfId="0" applyFont="1" applyFill="1" applyBorder="1" applyAlignment="1">
      <alignment horizontal="center" vertical="center"/>
    </xf>
    <xf numFmtId="0" fontId="20" fillId="13" borderId="35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3" borderId="21" xfId="0" applyFont="1" applyFill="1" applyBorder="1" applyAlignment="1">
      <alignment horizontal="center" vertical="center"/>
    </xf>
    <xf numFmtId="0" fontId="20" fillId="13" borderId="27" xfId="0" applyFont="1" applyFill="1" applyBorder="1" applyAlignment="1">
      <alignment horizontal="center" vertical="center"/>
    </xf>
    <xf numFmtId="0" fontId="20" fillId="13" borderId="22" xfId="0" applyFont="1" applyFill="1" applyBorder="1" applyAlignment="1">
      <alignment horizontal="center" vertical="center"/>
    </xf>
    <xf numFmtId="0" fontId="20" fillId="13" borderId="23" xfId="0" applyFont="1" applyFill="1" applyBorder="1" applyAlignment="1">
      <alignment horizontal="center" vertical="center"/>
    </xf>
    <xf numFmtId="0" fontId="20" fillId="13" borderId="24" xfId="0" applyFont="1" applyFill="1" applyBorder="1" applyAlignment="1">
      <alignment horizontal="center" vertical="center"/>
    </xf>
    <xf numFmtId="0" fontId="20" fillId="13" borderId="25" xfId="0" applyFont="1" applyFill="1" applyBorder="1" applyAlignment="1">
      <alignment horizontal="center" vertical="center"/>
    </xf>
    <xf numFmtId="0" fontId="20" fillId="13" borderId="26" xfId="0" applyFont="1" applyFill="1" applyBorder="1" applyAlignment="1">
      <alignment horizontal="center" vertical="center"/>
    </xf>
    <xf numFmtId="0" fontId="19" fillId="5" borderId="0" xfId="2" applyFont="1" applyFill="1" applyAlignment="1">
      <alignment horizontal="center" vertical="center"/>
    </xf>
    <xf numFmtId="0" fontId="36" fillId="5" borderId="0" xfId="2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37" fillId="5" borderId="0" xfId="0" applyFont="1" applyFill="1" applyAlignment="1">
      <alignment horizontal="center" vertical="center" wrapText="1"/>
    </xf>
    <xf numFmtId="0" fontId="37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3" fontId="12" fillId="5" borderId="0" xfId="0" applyNumberFormat="1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49" fillId="5" borderId="0" xfId="0" applyFont="1" applyFill="1" applyAlignment="1">
      <alignment horizontal="center" vertical="center"/>
    </xf>
    <xf numFmtId="0" fontId="44" fillId="5" borderId="0" xfId="0" applyFont="1" applyFill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</cellXfs>
  <cellStyles count="7">
    <cellStyle name="Milliers" xfId="5" builtinId="3"/>
    <cellStyle name="Normal" xfId="0" builtinId="0"/>
    <cellStyle name="Normal 2" xfId="2" xr:uid="{00000000-0005-0000-0000-000001000000}"/>
    <cellStyle name="Normal 2 2" xfId="1" xr:uid="{00000000-0005-0000-0000-000002000000}"/>
    <cellStyle name="Normal 3" xfId="4" xr:uid="{F7F3D3E3-A613-49F2-AD2A-830197BCBEC6}"/>
    <cellStyle name="Normal 4" xfId="6" xr:uid="{E963F49B-B31E-43E2-A544-120AF75DBD50}"/>
    <cellStyle name="Pourcentage" xfId="3" builtinId="5"/>
  </cellStyles>
  <dxfs count="0"/>
  <tableStyles count="0" defaultTableStyle="TableStyleMedium9" defaultPivotStyle="PivotStyleLight16"/>
  <colors>
    <mruColors>
      <color rgb="FF009900"/>
      <color rgb="FF336600"/>
      <color rgb="FF637D8B"/>
      <color rgb="FF003366"/>
      <color rgb="FF009999"/>
      <color rgb="FF6699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F4D6-136F-4E37-A3A9-2F7E617183C0}">
  <dimension ref="A1:FU24"/>
  <sheetViews>
    <sheetView topLeftCell="AM1" zoomScale="80" zoomScaleNormal="60" workbookViewId="0">
      <selection activeCell="BC7" sqref="BC7"/>
    </sheetView>
  </sheetViews>
  <sheetFormatPr baseColWidth="10" defaultColWidth="9.21875" defaultRowHeight="12.6"/>
  <cols>
    <col min="1" max="1" width="5.44140625" style="119" customWidth="1"/>
    <col min="2" max="2" width="25.77734375" style="119" customWidth="1"/>
    <col min="3" max="6" width="10.21875" style="119" customWidth="1"/>
    <col min="7" max="18" width="10.77734375" style="119" customWidth="1"/>
    <col min="19" max="27" width="10.21875" style="119" customWidth="1"/>
    <col min="28" max="44" width="10.77734375" style="119" customWidth="1"/>
    <col min="45" max="45" width="10.21875" style="119" customWidth="1"/>
    <col min="46" max="60" width="10.77734375" style="119" customWidth="1"/>
    <col min="61" max="73" width="9.21875" style="119" customWidth="1"/>
    <col min="74" max="85" width="10.21875" style="119" customWidth="1"/>
    <col min="86" max="86" width="11.33203125" style="119" customWidth="1"/>
    <col min="87" max="89" width="10.21875" style="119" customWidth="1"/>
    <col min="90" max="92" width="9.21875" style="119"/>
    <col min="93" max="98" width="9.44140625" style="119" customWidth="1"/>
    <col min="99" max="101" width="9.21875" style="119"/>
    <col min="102" max="102" width="9.5546875" style="119" customWidth="1"/>
    <col min="103" max="16384" width="9.21875" style="119"/>
  </cols>
  <sheetData>
    <row r="1" spans="1:177" s="121" customFormat="1" ht="15" customHeight="1" thickBot="1">
      <c r="A1" s="119"/>
      <c r="B1" s="119"/>
      <c r="C1" s="405" t="s">
        <v>140</v>
      </c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7"/>
      <c r="P1" s="411" t="s">
        <v>141</v>
      </c>
      <c r="Q1" s="412"/>
      <c r="R1" s="412"/>
      <c r="S1" s="412"/>
      <c r="T1" s="412"/>
      <c r="U1" s="412"/>
      <c r="V1" s="412"/>
      <c r="W1" s="413"/>
      <c r="X1" s="413"/>
      <c r="Y1" s="413"/>
      <c r="Z1" s="413"/>
      <c r="AA1" s="413"/>
      <c r="AB1" s="414"/>
      <c r="AC1" s="415" t="s">
        <v>142</v>
      </c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  <c r="AO1" s="417"/>
      <c r="AP1" s="418" t="s">
        <v>143</v>
      </c>
      <c r="AQ1" s="412"/>
      <c r="AR1" s="412"/>
      <c r="AS1" s="412"/>
      <c r="AT1" s="412"/>
      <c r="AU1" s="412"/>
      <c r="AV1" s="412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  <c r="BH1" s="414"/>
      <c r="BI1" s="411" t="s">
        <v>144</v>
      </c>
      <c r="BJ1" s="412"/>
      <c r="BK1" s="412"/>
      <c r="BL1" s="412"/>
      <c r="BM1" s="412"/>
      <c r="BN1" s="412"/>
      <c r="BO1" s="413"/>
      <c r="BP1" s="413"/>
      <c r="BQ1" s="413"/>
      <c r="BR1" s="413"/>
      <c r="BS1" s="413"/>
      <c r="BT1" s="413"/>
      <c r="BU1" s="414"/>
      <c r="BV1" s="411" t="s">
        <v>145</v>
      </c>
      <c r="BW1" s="412"/>
      <c r="BX1" s="412"/>
      <c r="BY1" s="412"/>
      <c r="BZ1" s="412"/>
      <c r="CA1" s="412"/>
      <c r="CB1" s="413"/>
      <c r="CC1" s="413"/>
      <c r="CD1" s="413"/>
      <c r="CE1" s="413"/>
      <c r="CF1" s="413"/>
      <c r="CG1" s="413"/>
      <c r="CH1" s="414"/>
      <c r="CI1" s="411" t="s">
        <v>146</v>
      </c>
      <c r="CJ1" s="412"/>
      <c r="CK1" s="412"/>
      <c r="CL1" s="412"/>
      <c r="CM1" s="412"/>
      <c r="CN1" s="412"/>
      <c r="CO1" s="413"/>
      <c r="CP1" s="413"/>
      <c r="CQ1" s="413"/>
      <c r="CR1" s="413"/>
      <c r="CS1" s="413"/>
      <c r="CT1" s="413"/>
      <c r="CU1" s="414"/>
      <c r="CV1" s="405" t="s">
        <v>147</v>
      </c>
      <c r="CW1" s="406"/>
      <c r="CX1" s="406"/>
      <c r="CY1" s="406"/>
      <c r="CZ1" s="406"/>
      <c r="DA1" s="406"/>
      <c r="DB1" s="406"/>
      <c r="DC1" s="406"/>
      <c r="DD1" s="406"/>
      <c r="DE1" s="406"/>
      <c r="DF1" s="406"/>
      <c r="DG1" s="406"/>
      <c r="DH1" s="407"/>
      <c r="DI1" s="405" t="s">
        <v>148</v>
      </c>
      <c r="DJ1" s="406"/>
      <c r="DK1" s="406"/>
      <c r="DL1" s="406"/>
      <c r="DM1" s="406"/>
      <c r="DN1" s="406"/>
      <c r="DO1" s="406"/>
      <c r="DP1" s="406"/>
      <c r="DQ1" s="406"/>
      <c r="DR1" s="406"/>
      <c r="DS1" s="406"/>
      <c r="DT1" s="406"/>
      <c r="DU1" s="407"/>
      <c r="DV1" s="405" t="s">
        <v>149</v>
      </c>
      <c r="DW1" s="406"/>
      <c r="DX1" s="406"/>
      <c r="DY1" s="406"/>
      <c r="DZ1" s="406"/>
      <c r="EA1" s="406"/>
      <c r="EB1" s="406"/>
      <c r="EC1" s="406"/>
      <c r="ED1" s="406"/>
      <c r="EE1" s="406"/>
      <c r="EF1" s="406"/>
      <c r="EG1" s="406"/>
      <c r="EH1" s="407"/>
      <c r="EI1" s="405" t="s">
        <v>150</v>
      </c>
      <c r="EJ1" s="406"/>
      <c r="EK1" s="406"/>
      <c r="EL1" s="406"/>
      <c r="EM1" s="406"/>
      <c r="EN1" s="406"/>
      <c r="EO1" s="406"/>
      <c r="EP1" s="406"/>
      <c r="EQ1" s="406"/>
      <c r="ER1" s="406"/>
      <c r="ES1" s="406"/>
      <c r="ET1" s="406"/>
      <c r="EU1" s="407"/>
      <c r="EV1" s="405" t="s">
        <v>151</v>
      </c>
      <c r="EW1" s="406"/>
      <c r="EX1" s="406"/>
      <c r="EY1" s="406"/>
      <c r="EZ1" s="406"/>
      <c r="FA1" s="406"/>
      <c r="FB1" s="406"/>
      <c r="FC1" s="406"/>
      <c r="FD1" s="406"/>
      <c r="FE1" s="406"/>
      <c r="FF1" s="406"/>
      <c r="FG1" s="406"/>
      <c r="FH1" s="407"/>
      <c r="FI1" s="405" t="s">
        <v>152</v>
      </c>
      <c r="FJ1" s="406"/>
      <c r="FK1" s="406"/>
      <c r="FL1" s="406"/>
      <c r="FM1" s="406"/>
      <c r="FN1" s="406"/>
      <c r="FO1" s="406"/>
      <c r="FP1" s="406"/>
      <c r="FQ1" s="406"/>
      <c r="FR1" s="406"/>
      <c r="FS1" s="406"/>
      <c r="FT1" s="406"/>
      <c r="FU1" s="407"/>
    </row>
    <row r="2" spans="1:177" ht="14.25" customHeight="1" thickBot="1">
      <c r="A2" s="408" t="s">
        <v>131</v>
      </c>
      <c r="B2" s="408"/>
      <c r="C2" s="177">
        <v>2010</v>
      </c>
      <c r="D2" s="178">
        <v>2011</v>
      </c>
      <c r="E2" s="178">
        <v>2012</v>
      </c>
      <c r="F2" s="178">
        <v>2013</v>
      </c>
      <c r="G2" s="178">
        <v>2014</v>
      </c>
      <c r="H2" s="178">
        <v>2015</v>
      </c>
      <c r="I2" s="179">
        <v>2016</v>
      </c>
      <c r="J2" s="178">
        <v>2017</v>
      </c>
      <c r="K2" s="178">
        <v>2018</v>
      </c>
      <c r="L2" s="178">
        <v>2019</v>
      </c>
      <c r="M2" s="179">
        <v>2020</v>
      </c>
      <c r="N2" s="179">
        <v>2021</v>
      </c>
      <c r="O2" s="179">
        <v>2022</v>
      </c>
      <c r="P2" s="177">
        <v>2010</v>
      </c>
      <c r="Q2" s="178">
        <v>2011</v>
      </c>
      <c r="R2" s="178">
        <v>2012</v>
      </c>
      <c r="S2" s="178">
        <v>2013</v>
      </c>
      <c r="T2" s="178">
        <v>2014</v>
      </c>
      <c r="U2" s="178">
        <v>2015</v>
      </c>
      <c r="V2" s="178">
        <v>2016</v>
      </c>
      <c r="W2" s="388">
        <v>2017</v>
      </c>
      <c r="X2" s="388">
        <v>2018</v>
      </c>
      <c r="Y2" s="388">
        <v>2019</v>
      </c>
      <c r="Z2" s="388">
        <v>2020</v>
      </c>
      <c r="AA2" s="388">
        <v>2021</v>
      </c>
      <c r="AB2" s="179">
        <v>2022</v>
      </c>
      <c r="AC2" s="177">
        <v>2010</v>
      </c>
      <c r="AD2" s="178">
        <v>2011</v>
      </c>
      <c r="AE2" s="178">
        <v>2012</v>
      </c>
      <c r="AF2" s="178">
        <v>2013</v>
      </c>
      <c r="AG2" s="178">
        <v>2014</v>
      </c>
      <c r="AH2" s="178">
        <v>2015</v>
      </c>
      <c r="AI2" s="194">
        <v>2016</v>
      </c>
      <c r="AJ2" s="375">
        <v>2017</v>
      </c>
      <c r="AK2" s="375">
        <v>2018</v>
      </c>
      <c r="AL2" s="375">
        <v>2019</v>
      </c>
      <c r="AM2" s="375">
        <v>2020</v>
      </c>
      <c r="AN2" s="375">
        <v>2021</v>
      </c>
      <c r="AO2" s="375">
        <v>2022</v>
      </c>
      <c r="AP2" s="395">
        <v>2010</v>
      </c>
      <c r="AQ2" s="178">
        <v>2011</v>
      </c>
      <c r="AR2" s="178">
        <v>2012</v>
      </c>
      <c r="AS2" s="178">
        <v>2013</v>
      </c>
      <c r="AT2" s="178">
        <v>2014</v>
      </c>
      <c r="AU2" s="178">
        <v>2015</v>
      </c>
      <c r="AV2" s="179">
        <v>2016</v>
      </c>
      <c r="AW2" s="179">
        <v>2017</v>
      </c>
      <c r="AX2" s="179">
        <v>2018</v>
      </c>
      <c r="AY2" s="179">
        <v>2019</v>
      </c>
      <c r="AZ2" s="179">
        <v>2020</v>
      </c>
      <c r="BA2" s="179">
        <v>2021</v>
      </c>
      <c r="BB2" s="388">
        <v>2022</v>
      </c>
      <c r="BC2" s="388"/>
      <c r="BD2" s="388"/>
      <c r="BE2" s="388"/>
      <c r="BF2" s="388"/>
      <c r="BG2" s="388"/>
      <c r="BH2" s="388"/>
      <c r="BI2" s="194">
        <v>2010</v>
      </c>
      <c r="BJ2" s="194">
        <v>2011</v>
      </c>
      <c r="BK2" s="194">
        <v>2012</v>
      </c>
      <c r="BL2" s="194">
        <v>2013</v>
      </c>
      <c r="BM2" s="194">
        <v>2014</v>
      </c>
      <c r="BN2" s="194">
        <v>2015</v>
      </c>
      <c r="BO2" s="194">
        <v>2016</v>
      </c>
      <c r="BP2" s="194">
        <v>2017</v>
      </c>
      <c r="BQ2" s="194">
        <v>2018</v>
      </c>
      <c r="BR2" s="194">
        <v>2019</v>
      </c>
      <c r="BS2" s="194">
        <v>2020</v>
      </c>
      <c r="BT2" s="194">
        <v>2021</v>
      </c>
      <c r="BU2" s="194">
        <v>2022</v>
      </c>
      <c r="BV2" s="193">
        <v>2010</v>
      </c>
      <c r="BW2" s="194">
        <v>2011</v>
      </c>
      <c r="BX2" s="194">
        <v>2012</v>
      </c>
      <c r="BY2" s="194">
        <v>2013</v>
      </c>
      <c r="BZ2" s="194">
        <v>2014</v>
      </c>
      <c r="CA2" s="194">
        <v>2015</v>
      </c>
      <c r="CB2" s="194">
        <v>2016</v>
      </c>
      <c r="CC2" s="194">
        <v>2017</v>
      </c>
      <c r="CD2" s="194">
        <v>2018</v>
      </c>
      <c r="CE2" s="194">
        <v>2019</v>
      </c>
      <c r="CF2" s="194">
        <v>2020</v>
      </c>
      <c r="CG2" s="194">
        <v>2021</v>
      </c>
      <c r="CH2" s="194">
        <v>2022</v>
      </c>
      <c r="CI2" s="193">
        <v>2010</v>
      </c>
      <c r="CJ2" s="175">
        <v>2011</v>
      </c>
      <c r="CK2" s="175">
        <v>2012</v>
      </c>
      <c r="CL2" s="175">
        <v>2013</v>
      </c>
      <c r="CM2" s="175">
        <v>2014</v>
      </c>
      <c r="CN2" s="175">
        <v>2015</v>
      </c>
      <c r="CO2" s="176">
        <v>2016</v>
      </c>
      <c r="CP2" s="176">
        <v>2017</v>
      </c>
      <c r="CQ2" s="176">
        <v>2018</v>
      </c>
      <c r="CR2" s="176">
        <v>2019</v>
      </c>
      <c r="CS2" s="176">
        <v>2020</v>
      </c>
      <c r="CT2" s="176">
        <v>2021</v>
      </c>
      <c r="CU2" s="176">
        <v>2022</v>
      </c>
      <c r="CV2" s="174">
        <v>2010</v>
      </c>
      <c r="CW2" s="175">
        <v>2011</v>
      </c>
      <c r="CX2" s="175">
        <v>2012</v>
      </c>
      <c r="CY2" s="175">
        <v>2013</v>
      </c>
      <c r="CZ2" s="175">
        <v>2014</v>
      </c>
      <c r="DA2" s="175">
        <v>2015</v>
      </c>
      <c r="DB2" s="195">
        <v>2016</v>
      </c>
      <c r="DC2" s="195">
        <v>2017</v>
      </c>
      <c r="DD2" s="195">
        <v>2018</v>
      </c>
      <c r="DE2" s="195">
        <v>2019</v>
      </c>
      <c r="DF2" s="195">
        <v>2020</v>
      </c>
      <c r="DG2" s="195">
        <v>2021</v>
      </c>
      <c r="DH2" s="176">
        <v>2022</v>
      </c>
      <c r="DI2" s="174">
        <v>2010</v>
      </c>
      <c r="DJ2" s="175">
        <v>2011</v>
      </c>
      <c r="DK2" s="175">
        <v>2012</v>
      </c>
      <c r="DL2" s="175">
        <v>2013</v>
      </c>
      <c r="DM2" s="175">
        <v>2014</v>
      </c>
      <c r="DN2" s="175">
        <v>2015</v>
      </c>
      <c r="DO2" s="195">
        <v>2016</v>
      </c>
      <c r="DP2" s="195">
        <v>2017</v>
      </c>
      <c r="DQ2" s="195">
        <v>2018</v>
      </c>
      <c r="DR2" s="195">
        <v>2019</v>
      </c>
      <c r="DS2" s="195">
        <v>2020</v>
      </c>
      <c r="DT2" s="195">
        <v>2021</v>
      </c>
      <c r="DU2" s="176">
        <v>2022</v>
      </c>
      <c r="DV2" s="174">
        <v>2010</v>
      </c>
      <c r="DW2" s="175">
        <v>2011</v>
      </c>
      <c r="DX2" s="175">
        <v>2012</v>
      </c>
      <c r="DY2" s="175">
        <v>2013</v>
      </c>
      <c r="DZ2" s="175">
        <v>2014</v>
      </c>
      <c r="EA2" s="175">
        <v>2015</v>
      </c>
      <c r="EB2" s="195">
        <v>2016</v>
      </c>
      <c r="EC2" s="195">
        <v>2017</v>
      </c>
      <c r="ED2" s="195">
        <v>2018</v>
      </c>
      <c r="EE2" s="195">
        <v>2019</v>
      </c>
      <c r="EF2" s="195">
        <v>2020</v>
      </c>
      <c r="EG2" s="195">
        <v>2021</v>
      </c>
      <c r="EH2" s="176">
        <v>2022</v>
      </c>
      <c r="EI2" s="174">
        <v>2010</v>
      </c>
      <c r="EJ2" s="175">
        <v>2011</v>
      </c>
      <c r="EK2" s="175">
        <v>2012</v>
      </c>
      <c r="EL2" s="175">
        <v>2013</v>
      </c>
      <c r="EM2" s="175">
        <v>2014</v>
      </c>
      <c r="EN2" s="175">
        <v>2015</v>
      </c>
      <c r="EO2" s="195">
        <v>2016</v>
      </c>
      <c r="EP2" s="195">
        <v>2017</v>
      </c>
      <c r="EQ2" s="195">
        <v>2018</v>
      </c>
      <c r="ER2" s="195">
        <v>2019</v>
      </c>
      <c r="ES2" s="195">
        <v>2020</v>
      </c>
      <c r="ET2" s="195">
        <v>2021</v>
      </c>
      <c r="EU2" s="176">
        <v>2022</v>
      </c>
      <c r="EV2" s="174">
        <v>2010</v>
      </c>
      <c r="EW2" s="175">
        <v>2011</v>
      </c>
      <c r="EX2" s="175">
        <v>2012</v>
      </c>
      <c r="EY2" s="175">
        <v>2013</v>
      </c>
      <c r="EZ2" s="175">
        <v>2014</v>
      </c>
      <c r="FA2" s="175">
        <v>2015</v>
      </c>
      <c r="FB2" s="195">
        <v>2016</v>
      </c>
      <c r="FC2" s="195">
        <v>2017</v>
      </c>
      <c r="FD2" s="195">
        <v>2018</v>
      </c>
      <c r="FE2" s="195">
        <v>2019</v>
      </c>
      <c r="FF2" s="195">
        <v>2020</v>
      </c>
      <c r="FG2" s="195">
        <v>2021</v>
      </c>
      <c r="FH2" s="176">
        <v>2022</v>
      </c>
      <c r="FI2" s="174">
        <v>2010</v>
      </c>
      <c r="FJ2" s="175">
        <v>2011</v>
      </c>
      <c r="FK2" s="175">
        <v>2012</v>
      </c>
      <c r="FL2" s="175">
        <v>2013</v>
      </c>
      <c r="FM2" s="175">
        <v>2014</v>
      </c>
      <c r="FN2" s="175">
        <v>2015</v>
      </c>
      <c r="FO2" s="195">
        <v>2016</v>
      </c>
      <c r="FP2" s="195">
        <v>2017</v>
      </c>
      <c r="FQ2" s="195">
        <v>2018</v>
      </c>
      <c r="FR2" s="195">
        <v>2019</v>
      </c>
      <c r="FS2" s="195">
        <v>2020</v>
      </c>
      <c r="FT2" s="195">
        <v>2021</v>
      </c>
      <c r="FU2" s="176">
        <v>2022</v>
      </c>
    </row>
    <row r="3" spans="1:177" ht="14.4">
      <c r="A3" s="150">
        <v>1</v>
      </c>
      <c r="B3" s="202" t="s">
        <v>21</v>
      </c>
      <c r="C3" s="382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376"/>
      <c r="Q3" s="143"/>
      <c r="R3" s="143"/>
      <c r="S3" s="142"/>
      <c r="T3" s="142"/>
      <c r="U3" s="142"/>
      <c r="V3" s="142"/>
      <c r="W3" s="389"/>
      <c r="X3" s="389"/>
      <c r="Y3" s="389"/>
      <c r="Z3" s="389"/>
      <c r="AA3" s="389"/>
      <c r="AB3" s="389"/>
      <c r="AC3" s="376"/>
      <c r="AD3" s="142"/>
      <c r="AE3" s="142"/>
      <c r="AF3" s="144"/>
      <c r="AG3" s="144"/>
      <c r="AH3" s="144"/>
      <c r="AI3" s="142"/>
      <c r="AJ3" s="389"/>
      <c r="AK3" s="389"/>
      <c r="AL3" s="389"/>
      <c r="AM3" s="389"/>
      <c r="AN3" s="389"/>
      <c r="AO3" s="389"/>
      <c r="AP3" s="396">
        <v>12.91</v>
      </c>
      <c r="AQ3" s="396">
        <v>7.72</v>
      </c>
      <c r="AR3" s="396">
        <v>10.89</v>
      </c>
      <c r="AS3" s="396">
        <v>9.66</v>
      </c>
      <c r="AT3" s="396">
        <v>10.72</v>
      </c>
      <c r="AU3" s="396">
        <v>10.84</v>
      </c>
      <c r="AV3" s="396">
        <v>8.32</v>
      </c>
      <c r="AW3" s="396">
        <v>9.09</v>
      </c>
      <c r="AX3" s="396">
        <v>1.34</v>
      </c>
      <c r="AY3" s="396">
        <v>1.1499999999999999</v>
      </c>
      <c r="AZ3" s="396">
        <v>1.48</v>
      </c>
      <c r="BA3" s="396">
        <v>-12.33</v>
      </c>
      <c r="BB3" s="401">
        <v>2.0099999999999998</v>
      </c>
      <c r="BC3" s="401"/>
      <c r="BD3" s="401"/>
      <c r="BE3" s="401"/>
      <c r="BF3" s="401"/>
      <c r="BG3" s="401"/>
      <c r="BH3" s="401"/>
      <c r="BI3" s="396">
        <v>1.33</v>
      </c>
      <c r="BJ3" s="396">
        <v>0.77</v>
      </c>
      <c r="BK3" s="396">
        <v>1.0900000000000001</v>
      </c>
      <c r="BL3" s="396">
        <v>0.93</v>
      </c>
      <c r="BM3" s="396">
        <v>1.06</v>
      </c>
      <c r="BN3" s="396">
        <v>1.08</v>
      </c>
      <c r="BO3" s="396">
        <v>0.85</v>
      </c>
      <c r="BP3" s="396">
        <v>0.83</v>
      </c>
      <c r="BQ3" s="396">
        <v>0.11</v>
      </c>
      <c r="BR3" s="396">
        <v>0.09</v>
      </c>
      <c r="BS3" s="396">
        <v>0.11</v>
      </c>
      <c r="BT3" s="396">
        <v>-0.89</v>
      </c>
      <c r="BU3" s="396">
        <v>0.15</v>
      </c>
      <c r="BV3" s="402"/>
      <c r="BW3" s="396">
        <v>3.34</v>
      </c>
      <c r="BX3" s="396">
        <v>7.36</v>
      </c>
      <c r="BY3" s="396">
        <v>7.64</v>
      </c>
      <c r="BZ3" s="396">
        <v>15.86</v>
      </c>
      <c r="CA3" s="396">
        <v>6.9</v>
      </c>
      <c r="CB3" s="396">
        <v>9.69</v>
      </c>
      <c r="CC3" s="396">
        <v>11.8</v>
      </c>
      <c r="CD3" s="396">
        <v>1.71</v>
      </c>
      <c r="CE3" s="396">
        <v>16.05</v>
      </c>
      <c r="CF3" s="396">
        <v>6.19</v>
      </c>
      <c r="CG3" s="396">
        <v>0.68</v>
      </c>
      <c r="CH3" s="396">
        <v>5.61</v>
      </c>
      <c r="CI3" s="397"/>
      <c r="CJ3" s="125"/>
      <c r="CK3" s="125"/>
      <c r="CL3" s="169"/>
      <c r="CM3" s="169"/>
      <c r="CN3" s="169"/>
      <c r="CO3" s="204"/>
      <c r="CP3" s="204"/>
      <c r="CQ3" s="204"/>
      <c r="CR3" s="204"/>
      <c r="CS3" s="204"/>
      <c r="CT3" s="204"/>
      <c r="CU3" s="170"/>
      <c r="CV3" s="171"/>
      <c r="CW3" s="169"/>
      <c r="CX3" s="172"/>
      <c r="CY3" s="172"/>
      <c r="CZ3" s="172"/>
      <c r="DA3" s="172"/>
      <c r="DB3" s="208"/>
      <c r="DC3" s="208"/>
      <c r="DD3" s="208"/>
      <c r="DE3" s="208"/>
      <c r="DF3" s="208"/>
      <c r="DG3" s="208"/>
      <c r="DH3" s="173"/>
      <c r="DI3" s="171"/>
      <c r="DJ3" s="169"/>
      <c r="DK3" s="172"/>
      <c r="DL3" s="172"/>
      <c r="DM3" s="172"/>
      <c r="DN3" s="172"/>
      <c r="DO3" s="208"/>
      <c r="DP3" s="208"/>
      <c r="DQ3" s="208"/>
      <c r="DR3" s="208"/>
      <c r="DS3" s="208"/>
      <c r="DT3" s="208"/>
      <c r="DU3" s="173"/>
      <c r="DV3" s="171"/>
      <c r="DW3" s="169"/>
      <c r="DX3" s="172"/>
      <c r="DY3" s="172"/>
      <c r="DZ3" s="172"/>
      <c r="EA3" s="172"/>
      <c r="EB3" s="208"/>
      <c r="EC3" s="208"/>
      <c r="ED3" s="208"/>
      <c r="EE3" s="208"/>
      <c r="EF3" s="208"/>
      <c r="EG3" s="208"/>
      <c r="EH3" s="173"/>
      <c r="EI3" s="171"/>
      <c r="EJ3" s="169"/>
      <c r="EK3" s="172"/>
      <c r="EL3" s="172"/>
      <c r="EM3" s="172"/>
      <c r="EN3" s="172"/>
      <c r="EO3" s="208"/>
      <c r="EP3" s="208"/>
      <c r="EQ3" s="208"/>
      <c r="ER3" s="208"/>
      <c r="ES3" s="208"/>
      <c r="ET3" s="208"/>
      <c r="EU3" s="173"/>
      <c r="EV3" s="171"/>
      <c r="EW3" s="169"/>
      <c r="EX3" s="172"/>
      <c r="EY3" s="172"/>
      <c r="EZ3" s="172"/>
      <c r="FA3" s="172"/>
      <c r="FB3" s="208"/>
      <c r="FC3" s="208"/>
      <c r="FD3" s="208"/>
      <c r="FE3" s="208"/>
      <c r="FF3" s="208"/>
      <c r="FG3" s="208"/>
      <c r="FH3" s="173"/>
      <c r="FI3" s="171"/>
      <c r="FJ3" s="169"/>
      <c r="FK3" s="172"/>
      <c r="FL3" s="172"/>
      <c r="FM3" s="172"/>
      <c r="FN3" s="172"/>
      <c r="FO3" s="208"/>
      <c r="FP3" s="208"/>
      <c r="FQ3" s="208"/>
      <c r="FR3" s="208"/>
      <c r="FS3" s="208"/>
      <c r="FT3" s="208"/>
      <c r="FU3" s="173"/>
    </row>
    <row r="4" spans="1:177" ht="14.4">
      <c r="A4" s="150">
        <v>3</v>
      </c>
      <c r="B4" s="202" t="s">
        <v>22</v>
      </c>
      <c r="C4" s="382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376"/>
      <c r="Q4" s="143"/>
      <c r="R4" s="143"/>
      <c r="S4" s="142"/>
      <c r="T4" s="142"/>
      <c r="U4" s="142"/>
      <c r="V4" s="142"/>
      <c r="W4" s="377"/>
      <c r="X4" s="389"/>
      <c r="Y4" s="389"/>
      <c r="Z4" s="389"/>
      <c r="AA4" s="389"/>
      <c r="AB4" s="389"/>
      <c r="AC4" s="376"/>
      <c r="AD4" s="142"/>
      <c r="AE4" s="142"/>
      <c r="AF4" s="144"/>
      <c r="AG4" s="144"/>
      <c r="AH4" s="144"/>
      <c r="AI4" s="142"/>
      <c r="AJ4" s="389"/>
      <c r="AK4" s="389"/>
      <c r="AL4" s="389"/>
      <c r="AM4" s="389"/>
      <c r="AN4" s="389"/>
      <c r="AO4" s="389"/>
      <c r="AP4" s="396">
        <v>7.86</v>
      </c>
      <c r="AQ4" s="396">
        <v>6.28</v>
      </c>
      <c r="AR4" s="396">
        <v>7.15</v>
      </c>
      <c r="AS4" s="396">
        <v>2.6</v>
      </c>
      <c r="AT4" s="396">
        <v>8.33</v>
      </c>
      <c r="AU4" s="396">
        <v>3.98</v>
      </c>
      <c r="AV4" s="396">
        <v>19.18</v>
      </c>
      <c r="AW4" s="396">
        <v>19.39</v>
      </c>
      <c r="AX4" s="396">
        <v>15.23</v>
      </c>
      <c r="AY4" s="396">
        <v>8.1</v>
      </c>
      <c r="AZ4" s="396">
        <v>6.29</v>
      </c>
      <c r="BA4" s="396">
        <v>9.2799999999999994</v>
      </c>
      <c r="BB4" s="401">
        <v>8.5399999999999991</v>
      </c>
      <c r="BC4" s="401"/>
      <c r="BD4" s="401"/>
      <c r="BE4" s="401"/>
      <c r="BF4" s="401"/>
      <c r="BG4" s="401"/>
      <c r="BH4" s="401"/>
      <c r="BI4" s="396">
        <v>0.69</v>
      </c>
      <c r="BJ4" s="396">
        <v>0.5</v>
      </c>
      <c r="BK4" s="396">
        <v>0.55000000000000004</v>
      </c>
      <c r="BL4" s="396">
        <v>0.19</v>
      </c>
      <c r="BM4" s="396">
        <v>0.63</v>
      </c>
      <c r="BN4" s="396">
        <v>0.31</v>
      </c>
      <c r="BO4" s="396">
        <v>1.58</v>
      </c>
      <c r="BP4" s="396">
        <v>1.77</v>
      </c>
      <c r="BQ4" s="396">
        <v>1.52</v>
      </c>
      <c r="BR4" s="396">
        <v>0.95</v>
      </c>
      <c r="BS4" s="396">
        <v>0.71</v>
      </c>
      <c r="BT4" s="396">
        <v>0.96</v>
      </c>
      <c r="BU4" s="396">
        <v>0.82</v>
      </c>
      <c r="BV4" s="403"/>
      <c r="BW4" s="396">
        <v>13.21</v>
      </c>
      <c r="BX4" s="396">
        <v>7.63</v>
      </c>
      <c r="BY4" s="396">
        <v>3.83</v>
      </c>
      <c r="BZ4" s="396">
        <v>4.76</v>
      </c>
      <c r="CA4" s="396">
        <v>-1.56</v>
      </c>
      <c r="CB4" s="396">
        <v>8.11</v>
      </c>
      <c r="CC4" s="396">
        <v>16.2</v>
      </c>
      <c r="CD4" s="396">
        <v>8.09</v>
      </c>
      <c r="CE4" s="396">
        <v>12.83</v>
      </c>
      <c r="CF4" s="396">
        <v>14.15</v>
      </c>
      <c r="CG4" s="396">
        <v>7.71</v>
      </c>
      <c r="CH4" s="396">
        <v>7.67</v>
      </c>
      <c r="CI4" s="398"/>
      <c r="CJ4" s="131"/>
      <c r="CK4" s="131"/>
      <c r="CL4" s="151"/>
      <c r="CM4" s="151"/>
      <c r="CN4" s="151"/>
      <c r="CO4" s="205"/>
      <c r="CP4" s="205"/>
      <c r="CQ4" s="205"/>
      <c r="CR4" s="205"/>
      <c r="CS4" s="205"/>
      <c r="CT4" s="205"/>
      <c r="CU4" s="152"/>
      <c r="CV4" s="156"/>
      <c r="CW4" s="151"/>
      <c r="CX4" s="149"/>
      <c r="CY4" s="149"/>
      <c r="CZ4" s="149"/>
      <c r="DA4" s="149"/>
      <c r="DB4" s="206"/>
      <c r="DC4" s="206"/>
      <c r="DD4" s="206"/>
      <c r="DE4" s="206"/>
      <c r="DF4" s="206"/>
      <c r="DG4" s="206"/>
      <c r="DH4" s="153"/>
      <c r="DI4" s="156"/>
      <c r="DJ4" s="151"/>
      <c r="DK4" s="149"/>
      <c r="DL4" s="149"/>
      <c r="DM4" s="149"/>
      <c r="DN4" s="149"/>
      <c r="DO4" s="206"/>
      <c r="DP4" s="206"/>
      <c r="DQ4" s="206"/>
      <c r="DR4" s="206"/>
      <c r="DS4" s="206"/>
      <c r="DT4" s="206"/>
      <c r="DU4" s="153"/>
      <c r="DV4" s="156"/>
      <c r="DW4" s="151"/>
      <c r="DX4" s="149"/>
      <c r="DY4" s="149"/>
      <c r="DZ4" s="149"/>
      <c r="EA4" s="149"/>
      <c r="EB4" s="206"/>
      <c r="EC4" s="206"/>
      <c r="ED4" s="206"/>
      <c r="EE4" s="206"/>
      <c r="EF4" s="206"/>
      <c r="EG4" s="206"/>
      <c r="EH4" s="153"/>
      <c r="EI4" s="156"/>
      <c r="EJ4" s="151"/>
      <c r="EK4" s="149"/>
      <c r="EL4" s="149"/>
      <c r="EM4" s="149"/>
      <c r="EN4" s="149"/>
      <c r="EO4" s="206"/>
      <c r="EP4" s="206"/>
      <c r="EQ4" s="206"/>
      <c r="ER4" s="206"/>
      <c r="ES4" s="206"/>
      <c r="ET4" s="206"/>
      <c r="EU4" s="153"/>
      <c r="EV4" s="156"/>
      <c r="EW4" s="151"/>
      <c r="EX4" s="149"/>
      <c r="EY4" s="149"/>
      <c r="EZ4" s="149"/>
      <c r="FA4" s="149"/>
      <c r="FB4" s="206"/>
      <c r="FC4" s="206"/>
      <c r="FD4" s="206"/>
      <c r="FE4" s="206"/>
      <c r="FF4" s="206"/>
      <c r="FG4" s="206"/>
      <c r="FH4" s="153"/>
      <c r="FI4" s="156"/>
      <c r="FJ4" s="151"/>
      <c r="FK4" s="149"/>
      <c r="FL4" s="149"/>
      <c r="FM4" s="149"/>
      <c r="FN4" s="149"/>
      <c r="FO4" s="206"/>
      <c r="FP4" s="206"/>
      <c r="FQ4" s="206"/>
      <c r="FR4" s="206"/>
      <c r="FS4" s="206"/>
      <c r="FT4" s="206"/>
      <c r="FU4" s="153"/>
    </row>
    <row r="5" spans="1:177" ht="14.4">
      <c r="A5" s="150">
        <v>4</v>
      </c>
      <c r="B5" s="202" t="s">
        <v>38</v>
      </c>
      <c r="C5" s="382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376"/>
      <c r="Q5" s="143"/>
      <c r="R5" s="143"/>
      <c r="S5" s="142"/>
      <c r="T5" s="142"/>
      <c r="U5" s="142"/>
      <c r="V5" s="142"/>
      <c r="W5" s="377"/>
      <c r="X5" s="389"/>
      <c r="Y5" s="389"/>
      <c r="Z5" s="389"/>
      <c r="AA5" s="389"/>
      <c r="AB5" s="389"/>
      <c r="AC5" s="376"/>
      <c r="AD5" s="142"/>
      <c r="AE5" s="142"/>
      <c r="AF5" s="144"/>
      <c r="AG5" s="144"/>
      <c r="AH5" s="144"/>
      <c r="AI5" s="142"/>
      <c r="AJ5" s="389"/>
      <c r="AK5" s="389"/>
      <c r="AL5" s="389"/>
      <c r="AM5" s="389"/>
      <c r="AN5" s="389"/>
      <c r="AO5" s="389"/>
      <c r="AP5" s="396">
        <v>19.96</v>
      </c>
      <c r="AQ5" s="396">
        <v>9.06</v>
      </c>
      <c r="AR5" s="396">
        <v>13.85</v>
      </c>
      <c r="AS5" s="396">
        <v>21.34</v>
      </c>
      <c r="AT5" s="396">
        <v>18.100000000000001</v>
      </c>
      <c r="AU5" s="396">
        <v>20.71</v>
      </c>
      <c r="AV5" s="396">
        <v>21.47</v>
      </c>
      <c r="AW5" s="396">
        <v>23.98</v>
      </c>
      <c r="AX5" s="396">
        <v>22.8</v>
      </c>
      <c r="AY5" s="396">
        <v>24.18</v>
      </c>
      <c r="AZ5" s="396">
        <v>15.46</v>
      </c>
      <c r="BA5" s="396">
        <v>17.739999999999998</v>
      </c>
      <c r="BB5" s="401">
        <v>19.38</v>
      </c>
      <c r="BC5" s="401"/>
      <c r="BD5" s="401"/>
      <c r="BE5" s="401"/>
      <c r="BF5" s="401"/>
      <c r="BG5" s="401"/>
      <c r="BH5" s="401"/>
      <c r="BI5" s="396">
        <v>1.57</v>
      </c>
      <c r="BJ5" s="396">
        <v>0.76</v>
      </c>
      <c r="BK5" s="396">
        <v>1.25</v>
      </c>
      <c r="BL5" s="396">
        <v>1.67</v>
      </c>
      <c r="BM5" s="396">
        <v>1.39</v>
      </c>
      <c r="BN5" s="396">
        <v>1.51</v>
      </c>
      <c r="BO5" s="396">
        <v>1.52</v>
      </c>
      <c r="BP5" s="396">
        <v>1.57</v>
      </c>
      <c r="BQ5" s="396">
        <v>1.69</v>
      </c>
      <c r="BR5" s="396">
        <v>1.87</v>
      </c>
      <c r="BS5" s="396">
        <v>1.36</v>
      </c>
      <c r="BT5" s="396">
        <v>1.56</v>
      </c>
      <c r="BU5" s="396">
        <v>1.71</v>
      </c>
      <c r="BV5" s="403"/>
      <c r="BW5" s="396">
        <v>17.59</v>
      </c>
      <c r="BX5" s="396">
        <v>5.55</v>
      </c>
      <c r="BY5" s="396">
        <v>4.72</v>
      </c>
      <c r="BZ5" s="396">
        <v>5.89</v>
      </c>
      <c r="CA5" s="396">
        <v>6.51</v>
      </c>
      <c r="CB5" s="396">
        <v>16.72</v>
      </c>
      <c r="CC5" s="396">
        <v>28.67</v>
      </c>
      <c r="CD5" s="396">
        <v>-5.57</v>
      </c>
      <c r="CE5" s="396">
        <v>5.05</v>
      </c>
      <c r="CF5" s="396">
        <v>4.63</v>
      </c>
      <c r="CG5" s="396">
        <v>6.11</v>
      </c>
      <c r="CH5" s="396">
        <v>4.78</v>
      </c>
      <c r="CI5" s="398"/>
      <c r="CJ5" s="131"/>
      <c r="CK5" s="131"/>
      <c r="CL5" s="151"/>
      <c r="CM5" s="151"/>
      <c r="CN5" s="151"/>
      <c r="CO5" s="205"/>
      <c r="CP5" s="205"/>
      <c r="CQ5" s="205"/>
      <c r="CR5" s="205"/>
      <c r="CS5" s="205"/>
      <c r="CT5" s="205"/>
      <c r="CU5" s="152"/>
      <c r="CV5" s="156"/>
      <c r="CW5" s="151"/>
      <c r="CX5" s="149"/>
      <c r="CY5" s="149"/>
      <c r="CZ5" s="149"/>
      <c r="DA5" s="149"/>
      <c r="DB5" s="206"/>
      <c r="DC5" s="206"/>
      <c r="DD5" s="206"/>
      <c r="DE5" s="206"/>
      <c r="DF5" s="206"/>
      <c r="DG5" s="206"/>
      <c r="DH5" s="153"/>
      <c r="DI5" s="156"/>
      <c r="DJ5" s="151"/>
      <c r="DK5" s="149"/>
      <c r="DL5" s="149"/>
      <c r="DM5" s="149"/>
      <c r="DN5" s="149"/>
      <c r="DO5" s="206"/>
      <c r="DP5" s="206"/>
      <c r="DQ5" s="206"/>
      <c r="DR5" s="206"/>
      <c r="DS5" s="206"/>
      <c r="DT5" s="206"/>
      <c r="DU5" s="153"/>
      <c r="DV5" s="156"/>
      <c r="DW5" s="151"/>
      <c r="DX5" s="149"/>
      <c r="DY5" s="149"/>
      <c r="DZ5" s="149"/>
      <c r="EA5" s="149"/>
      <c r="EB5" s="206"/>
      <c r="EC5" s="206"/>
      <c r="ED5" s="206"/>
      <c r="EE5" s="206"/>
      <c r="EF5" s="206"/>
      <c r="EG5" s="206"/>
      <c r="EH5" s="153"/>
      <c r="EI5" s="156"/>
      <c r="EJ5" s="151"/>
      <c r="EK5" s="149"/>
      <c r="EL5" s="149"/>
      <c r="EM5" s="149"/>
      <c r="EN5" s="149"/>
      <c r="EO5" s="206"/>
      <c r="EP5" s="206"/>
      <c r="EQ5" s="206"/>
      <c r="ER5" s="206"/>
      <c r="ES5" s="206"/>
      <c r="ET5" s="206"/>
      <c r="EU5" s="153"/>
      <c r="EV5" s="156"/>
      <c r="EW5" s="151"/>
      <c r="EX5" s="149"/>
      <c r="EY5" s="149"/>
      <c r="EZ5" s="149"/>
      <c r="FA5" s="149"/>
      <c r="FB5" s="206"/>
      <c r="FC5" s="206"/>
      <c r="FD5" s="206"/>
      <c r="FE5" s="206"/>
      <c r="FF5" s="206"/>
      <c r="FG5" s="206"/>
      <c r="FH5" s="153"/>
      <c r="FI5" s="156"/>
      <c r="FJ5" s="151"/>
      <c r="FK5" s="149"/>
      <c r="FL5" s="149"/>
      <c r="FM5" s="149"/>
      <c r="FN5" s="149"/>
      <c r="FO5" s="206"/>
      <c r="FP5" s="206"/>
      <c r="FQ5" s="206"/>
      <c r="FR5" s="206"/>
      <c r="FS5" s="206"/>
      <c r="FT5" s="206"/>
      <c r="FU5" s="153"/>
    </row>
    <row r="6" spans="1:177" ht="14.4">
      <c r="A6" s="150">
        <v>5</v>
      </c>
      <c r="B6" s="202" t="s">
        <v>23</v>
      </c>
      <c r="C6" s="382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376"/>
      <c r="Q6" s="143"/>
      <c r="R6" s="143"/>
      <c r="S6" s="142"/>
      <c r="T6" s="142"/>
      <c r="U6" s="142"/>
      <c r="V6" s="142"/>
      <c r="W6" s="377"/>
      <c r="X6" s="389"/>
      <c r="Y6" s="389"/>
      <c r="Z6" s="389"/>
      <c r="AA6" s="389"/>
      <c r="AB6" s="389"/>
      <c r="AC6" s="376"/>
      <c r="AD6" s="142"/>
      <c r="AE6" s="142"/>
      <c r="AF6" s="144"/>
      <c r="AG6" s="144"/>
      <c r="AH6" s="144"/>
      <c r="AI6" s="142"/>
      <c r="AJ6" s="389"/>
      <c r="AK6" s="389"/>
      <c r="AL6" s="389"/>
      <c r="AM6" s="389"/>
      <c r="AN6" s="389"/>
      <c r="AO6" s="389"/>
      <c r="AP6" s="396">
        <v>11.91</v>
      </c>
      <c r="AQ6" s="396">
        <v>11.57</v>
      </c>
      <c r="AR6" s="396">
        <v>11.85</v>
      </c>
      <c r="AS6" s="396">
        <v>12.73</v>
      </c>
      <c r="AT6" s="396">
        <v>13.96</v>
      </c>
      <c r="AU6" s="396">
        <v>13.42</v>
      </c>
      <c r="AV6" s="396">
        <v>13.89</v>
      </c>
      <c r="AW6" s="396">
        <v>16.98</v>
      </c>
      <c r="AX6" s="396">
        <v>13.17</v>
      </c>
      <c r="AY6" s="396">
        <v>14.73</v>
      </c>
      <c r="AZ6" s="396">
        <v>10.02</v>
      </c>
      <c r="BA6" s="396">
        <v>14.63</v>
      </c>
      <c r="BB6" s="401">
        <v>13.78</v>
      </c>
      <c r="BC6" s="401"/>
      <c r="BD6" s="401"/>
      <c r="BE6" s="401"/>
      <c r="BF6" s="401"/>
      <c r="BG6" s="401"/>
      <c r="BH6" s="401"/>
      <c r="BI6" s="396">
        <v>1.77</v>
      </c>
      <c r="BJ6" s="396">
        <v>1.7</v>
      </c>
      <c r="BK6" s="396">
        <v>1.69</v>
      </c>
      <c r="BL6" s="396">
        <v>1.93</v>
      </c>
      <c r="BM6" s="396">
        <v>2.1800000000000002</v>
      </c>
      <c r="BN6" s="396">
        <v>2.0699999999999998</v>
      </c>
      <c r="BO6" s="396">
        <v>2.15</v>
      </c>
      <c r="BP6" s="396">
        <v>2.58</v>
      </c>
      <c r="BQ6" s="396">
        <v>1.85</v>
      </c>
      <c r="BR6" s="396">
        <v>2.25</v>
      </c>
      <c r="BS6" s="396">
        <v>1.63</v>
      </c>
      <c r="BT6" s="396">
        <v>2.4300000000000002</v>
      </c>
      <c r="BU6" s="396">
        <v>2.31</v>
      </c>
      <c r="BV6" s="403"/>
      <c r="BW6" s="396">
        <v>9.59</v>
      </c>
      <c r="BX6" s="396">
        <v>3.54</v>
      </c>
      <c r="BY6" s="396">
        <v>3.23</v>
      </c>
      <c r="BZ6" s="396">
        <v>4.53</v>
      </c>
      <c r="CA6" s="396">
        <v>6.78</v>
      </c>
      <c r="CB6" s="396">
        <v>7.03</v>
      </c>
      <c r="CC6" s="396">
        <v>13.84</v>
      </c>
      <c r="CD6" s="396">
        <v>7.4</v>
      </c>
      <c r="CE6" s="396">
        <v>-0.26</v>
      </c>
      <c r="CF6" s="396">
        <v>8.39</v>
      </c>
      <c r="CG6" s="396">
        <v>2.04</v>
      </c>
      <c r="CH6" s="396">
        <v>7.58</v>
      </c>
      <c r="CI6" s="398"/>
      <c r="CJ6" s="131"/>
      <c r="CK6" s="131"/>
      <c r="CL6" s="151"/>
      <c r="CM6" s="151"/>
      <c r="CN6" s="151"/>
      <c r="CO6" s="205"/>
      <c r="CP6" s="205"/>
      <c r="CQ6" s="205"/>
      <c r="CR6" s="205"/>
      <c r="CS6" s="205"/>
      <c r="CT6" s="205"/>
      <c r="CU6" s="152"/>
      <c r="CV6" s="156"/>
      <c r="CW6" s="151"/>
      <c r="CX6" s="149"/>
      <c r="CY6" s="149"/>
      <c r="CZ6" s="149"/>
      <c r="DA6" s="149"/>
      <c r="DB6" s="206"/>
      <c r="DC6" s="206"/>
      <c r="DD6" s="206"/>
      <c r="DE6" s="206"/>
      <c r="DF6" s="206"/>
      <c r="DG6" s="206"/>
      <c r="DH6" s="153"/>
      <c r="DI6" s="156"/>
      <c r="DJ6" s="151"/>
      <c r="DK6" s="149"/>
      <c r="DL6" s="149"/>
      <c r="DM6" s="149"/>
      <c r="DN6" s="149"/>
      <c r="DO6" s="206"/>
      <c r="DP6" s="206"/>
      <c r="DQ6" s="206"/>
      <c r="DR6" s="206"/>
      <c r="DS6" s="206"/>
      <c r="DT6" s="206"/>
      <c r="DU6" s="153"/>
      <c r="DV6" s="156"/>
      <c r="DW6" s="151"/>
      <c r="DX6" s="149"/>
      <c r="DY6" s="149"/>
      <c r="DZ6" s="149"/>
      <c r="EA6" s="149"/>
      <c r="EB6" s="206"/>
      <c r="EC6" s="206"/>
      <c r="ED6" s="206"/>
      <c r="EE6" s="206"/>
      <c r="EF6" s="206"/>
      <c r="EG6" s="206"/>
      <c r="EH6" s="153"/>
      <c r="EI6" s="156"/>
      <c r="EJ6" s="151"/>
      <c r="EK6" s="149"/>
      <c r="EL6" s="149"/>
      <c r="EM6" s="149"/>
      <c r="EN6" s="149"/>
      <c r="EO6" s="206"/>
      <c r="EP6" s="206"/>
      <c r="EQ6" s="206"/>
      <c r="ER6" s="206"/>
      <c r="ES6" s="206"/>
      <c r="ET6" s="206"/>
      <c r="EU6" s="153"/>
      <c r="EV6" s="156"/>
      <c r="EW6" s="151"/>
      <c r="EX6" s="149"/>
      <c r="EY6" s="149"/>
      <c r="EZ6" s="149"/>
      <c r="FA6" s="149"/>
      <c r="FB6" s="206"/>
      <c r="FC6" s="206"/>
      <c r="FD6" s="206"/>
      <c r="FE6" s="206"/>
      <c r="FF6" s="206"/>
      <c r="FG6" s="206"/>
      <c r="FH6" s="153"/>
      <c r="FI6" s="156"/>
      <c r="FJ6" s="151"/>
      <c r="FK6" s="149"/>
      <c r="FL6" s="149"/>
      <c r="FM6" s="149"/>
      <c r="FN6" s="149"/>
      <c r="FO6" s="206"/>
      <c r="FP6" s="206"/>
      <c r="FQ6" s="206"/>
      <c r="FR6" s="206"/>
      <c r="FS6" s="206"/>
      <c r="FT6" s="206"/>
      <c r="FU6" s="153"/>
    </row>
    <row r="7" spans="1:177" ht="14.4">
      <c r="A7" s="150">
        <v>6</v>
      </c>
      <c r="B7" s="202" t="s">
        <v>133</v>
      </c>
      <c r="C7" s="382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382"/>
      <c r="Q7" s="145"/>
      <c r="R7" s="145"/>
      <c r="S7" s="127"/>
      <c r="T7" s="127"/>
      <c r="U7" s="142"/>
      <c r="V7" s="142"/>
      <c r="W7" s="377"/>
      <c r="X7" s="389"/>
      <c r="Y7" s="389"/>
      <c r="Z7" s="389"/>
      <c r="AA7" s="389"/>
      <c r="AB7" s="389"/>
      <c r="AC7" s="376"/>
      <c r="AD7" s="142"/>
      <c r="AE7" s="142"/>
      <c r="AF7" s="144"/>
      <c r="AG7" s="144"/>
      <c r="AH7" s="144"/>
      <c r="AI7" s="142"/>
      <c r="AJ7" s="389"/>
      <c r="AK7" s="389"/>
      <c r="AL7" s="389"/>
      <c r="AM7" s="389"/>
      <c r="AN7" s="389"/>
      <c r="AO7" s="389"/>
      <c r="AP7" s="396">
        <v>15.67</v>
      </c>
      <c r="AQ7" s="396">
        <v>14.59</v>
      </c>
      <c r="AR7" s="396">
        <v>12.02</v>
      </c>
      <c r="AS7" s="396">
        <v>17.559999999999999</v>
      </c>
      <c r="AT7" s="396">
        <v>14.04</v>
      </c>
      <c r="AU7" s="396">
        <v>9.01</v>
      </c>
      <c r="AV7" s="396">
        <v>12.13</v>
      </c>
      <c r="AW7" s="396">
        <v>13.91</v>
      </c>
      <c r="AX7" s="396">
        <v>13.25</v>
      </c>
      <c r="AY7" s="396">
        <v>14.31</v>
      </c>
      <c r="AZ7" s="396">
        <v>8.9499999999999993</v>
      </c>
      <c r="BA7" s="396">
        <v>10.93</v>
      </c>
      <c r="BB7" s="401">
        <v>11.89</v>
      </c>
      <c r="BC7" s="401"/>
      <c r="BD7" s="401"/>
      <c r="BE7" s="401"/>
      <c r="BF7" s="401"/>
      <c r="BG7" s="401"/>
      <c r="BH7" s="401"/>
      <c r="BI7" s="396">
        <v>1.28</v>
      </c>
      <c r="BJ7" s="396">
        <v>1.17</v>
      </c>
      <c r="BK7" s="396">
        <v>0.89</v>
      </c>
      <c r="BL7" s="396">
        <v>1.38</v>
      </c>
      <c r="BM7" s="396">
        <v>1.1200000000000001</v>
      </c>
      <c r="BN7" s="396">
        <v>0.76</v>
      </c>
      <c r="BO7" s="396">
        <v>1.08</v>
      </c>
      <c r="BP7" s="396">
        <v>1.32</v>
      </c>
      <c r="BQ7" s="396">
        <v>1.36</v>
      </c>
      <c r="BR7" s="396">
        <v>1.62</v>
      </c>
      <c r="BS7" s="396">
        <v>1.0900000000000001</v>
      </c>
      <c r="BT7" s="396">
        <v>1.36</v>
      </c>
      <c r="BU7" s="396">
        <v>1.49</v>
      </c>
      <c r="BV7" s="403"/>
      <c r="BW7" s="396">
        <v>15.37</v>
      </c>
      <c r="BX7" s="396">
        <v>15.74</v>
      </c>
      <c r="BY7" s="396">
        <v>10.58</v>
      </c>
      <c r="BZ7" s="396">
        <v>11.51</v>
      </c>
      <c r="CA7" s="396">
        <v>-2.36</v>
      </c>
      <c r="CB7" s="396">
        <v>-1.3</v>
      </c>
      <c r="CC7" s="396">
        <v>3.05</v>
      </c>
      <c r="CD7" s="396">
        <v>-2.38</v>
      </c>
      <c r="CE7" s="396">
        <v>-3.4</v>
      </c>
      <c r="CF7" s="396">
        <v>4.8</v>
      </c>
      <c r="CG7" s="396">
        <v>4.04</v>
      </c>
      <c r="CH7" s="396">
        <v>10.31</v>
      </c>
      <c r="CI7" s="398"/>
      <c r="CJ7" s="131"/>
      <c r="CK7" s="131"/>
      <c r="CL7" s="151"/>
      <c r="CM7" s="151"/>
      <c r="CN7" s="151"/>
      <c r="CO7" s="205"/>
      <c r="CP7" s="205"/>
      <c r="CQ7" s="205"/>
      <c r="CR7" s="205"/>
      <c r="CS7" s="205"/>
      <c r="CT7" s="205"/>
      <c r="CU7" s="152"/>
      <c r="CV7" s="156"/>
      <c r="CW7" s="151"/>
      <c r="CX7" s="149"/>
      <c r="CY7" s="149"/>
      <c r="CZ7" s="149"/>
      <c r="DA7" s="149"/>
      <c r="DB7" s="206"/>
      <c r="DC7" s="206"/>
      <c r="DD7" s="206"/>
      <c r="DE7" s="206"/>
      <c r="DF7" s="206"/>
      <c r="DG7" s="206"/>
      <c r="DH7" s="153"/>
      <c r="DI7" s="156"/>
      <c r="DJ7" s="151"/>
      <c r="DK7" s="149"/>
      <c r="DL7" s="149"/>
      <c r="DM7" s="149"/>
      <c r="DN7" s="149"/>
      <c r="DO7" s="206"/>
      <c r="DP7" s="206"/>
      <c r="DQ7" s="206"/>
      <c r="DR7" s="206"/>
      <c r="DS7" s="206"/>
      <c r="DT7" s="206"/>
      <c r="DU7" s="153"/>
      <c r="DV7" s="156"/>
      <c r="DW7" s="151"/>
      <c r="DX7" s="149"/>
      <c r="DY7" s="149"/>
      <c r="DZ7" s="149"/>
      <c r="EA7" s="149"/>
      <c r="EB7" s="206"/>
      <c r="EC7" s="206"/>
      <c r="ED7" s="206"/>
      <c r="EE7" s="206"/>
      <c r="EF7" s="206"/>
      <c r="EG7" s="206"/>
      <c r="EH7" s="153"/>
      <c r="EI7" s="156"/>
      <c r="EJ7" s="151"/>
      <c r="EK7" s="149"/>
      <c r="EL7" s="149"/>
      <c r="EM7" s="149"/>
      <c r="EN7" s="149"/>
      <c r="EO7" s="206"/>
      <c r="EP7" s="206"/>
      <c r="EQ7" s="206"/>
      <c r="ER7" s="206"/>
      <c r="ES7" s="206"/>
      <c r="ET7" s="206"/>
      <c r="EU7" s="153"/>
      <c r="EV7" s="156"/>
      <c r="EW7" s="151"/>
      <c r="EX7" s="149"/>
      <c r="EY7" s="149"/>
      <c r="EZ7" s="149"/>
      <c r="FA7" s="149"/>
      <c r="FB7" s="206"/>
      <c r="FC7" s="206"/>
      <c r="FD7" s="206"/>
      <c r="FE7" s="206"/>
      <c r="FF7" s="206"/>
      <c r="FG7" s="206"/>
      <c r="FH7" s="153"/>
      <c r="FI7" s="156"/>
      <c r="FJ7" s="151"/>
      <c r="FK7" s="149"/>
      <c r="FL7" s="149"/>
      <c r="FM7" s="149"/>
      <c r="FN7" s="149"/>
      <c r="FO7" s="206"/>
      <c r="FP7" s="206"/>
      <c r="FQ7" s="206"/>
      <c r="FR7" s="206"/>
      <c r="FS7" s="206"/>
      <c r="FT7" s="206"/>
      <c r="FU7" s="153"/>
    </row>
    <row r="8" spans="1:177" ht="14.4">
      <c r="A8" s="150">
        <v>7</v>
      </c>
      <c r="B8" s="202" t="s">
        <v>25</v>
      </c>
      <c r="C8" s="382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382"/>
      <c r="Q8" s="145"/>
      <c r="R8" s="145"/>
      <c r="S8" s="127"/>
      <c r="T8" s="127"/>
      <c r="U8" s="142"/>
      <c r="V8" s="142"/>
      <c r="W8" s="377"/>
      <c r="X8" s="389"/>
      <c r="Y8" s="389"/>
      <c r="Z8" s="389"/>
      <c r="AA8" s="389"/>
      <c r="AB8" s="389"/>
      <c r="AC8" s="376"/>
      <c r="AD8" s="127"/>
      <c r="AE8" s="127"/>
      <c r="AF8" s="146"/>
      <c r="AG8" s="146"/>
      <c r="AH8" s="146"/>
      <c r="AI8" s="142"/>
      <c r="AJ8" s="389"/>
      <c r="AK8" s="389"/>
      <c r="AL8" s="389"/>
      <c r="AM8" s="389"/>
      <c r="AN8" s="389"/>
      <c r="AO8" s="389"/>
      <c r="AP8" s="396">
        <v>9.41</v>
      </c>
      <c r="AQ8" s="396">
        <v>9.2799999999999994</v>
      </c>
      <c r="AR8" s="396">
        <v>16.32</v>
      </c>
      <c r="AS8" s="396">
        <v>17.649999999999999</v>
      </c>
      <c r="AT8" s="396">
        <v>15.27</v>
      </c>
      <c r="AU8" s="396">
        <v>19.649999999999999</v>
      </c>
      <c r="AV8" s="396">
        <v>21.56</v>
      </c>
      <c r="AW8" s="396">
        <v>20.079999999999998</v>
      </c>
      <c r="AX8" s="396">
        <v>20.83</v>
      </c>
      <c r="AY8" s="396">
        <v>22.63</v>
      </c>
      <c r="AZ8" s="396">
        <v>16.07</v>
      </c>
      <c r="BA8" s="396">
        <v>14.48</v>
      </c>
      <c r="BB8" s="401">
        <v>15.31</v>
      </c>
      <c r="BC8" s="401"/>
      <c r="BD8" s="401"/>
      <c r="BE8" s="401"/>
      <c r="BF8" s="401"/>
      <c r="BG8" s="401"/>
      <c r="BH8" s="401"/>
      <c r="BI8" s="396">
        <v>0.73</v>
      </c>
      <c r="BJ8" s="396">
        <v>0.68</v>
      </c>
      <c r="BK8" s="396">
        <v>1.2</v>
      </c>
      <c r="BL8" s="396">
        <v>1.23</v>
      </c>
      <c r="BM8" s="396">
        <v>1.17</v>
      </c>
      <c r="BN8" s="396">
        <v>1.54</v>
      </c>
      <c r="BO8" s="396">
        <v>1.7</v>
      </c>
      <c r="BP8" s="396">
        <v>1.47</v>
      </c>
      <c r="BQ8" s="396">
        <v>1.61</v>
      </c>
      <c r="BR8" s="396">
        <v>2.04</v>
      </c>
      <c r="BS8" s="396">
        <v>1.58</v>
      </c>
      <c r="BT8" s="396">
        <v>1.39</v>
      </c>
      <c r="BU8" s="396">
        <v>1.42</v>
      </c>
      <c r="BV8" s="403"/>
      <c r="BW8" s="396">
        <v>21.3</v>
      </c>
      <c r="BX8" s="396">
        <v>7.93</v>
      </c>
      <c r="BY8" s="396">
        <v>6.72</v>
      </c>
      <c r="BZ8" s="396">
        <v>6.67</v>
      </c>
      <c r="CA8" s="396">
        <v>11.19</v>
      </c>
      <c r="CB8" s="396">
        <v>16.64</v>
      </c>
      <c r="CC8" s="396">
        <v>21.83</v>
      </c>
      <c r="CD8" s="396">
        <v>14.13</v>
      </c>
      <c r="CE8" s="396">
        <v>-2.69</v>
      </c>
      <c r="CF8" s="396">
        <v>9.16</v>
      </c>
      <c r="CG8" s="396">
        <v>7.03</v>
      </c>
      <c r="CH8" s="396">
        <v>1.1599999999999999</v>
      </c>
      <c r="CI8" s="398"/>
      <c r="CJ8" s="131"/>
      <c r="CK8" s="131"/>
      <c r="CL8" s="151"/>
      <c r="CM8" s="151"/>
      <c r="CN8" s="151"/>
      <c r="CO8" s="205"/>
      <c r="CP8" s="205"/>
      <c r="CQ8" s="205"/>
      <c r="CR8" s="205"/>
      <c r="CS8" s="205"/>
      <c r="CT8" s="205"/>
      <c r="CU8" s="152"/>
      <c r="CV8" s="156"/>
      <c r="CW8" s="151"/>
      <c r="CX8" s="149"/>
      <c r="CY8" s="149"/>
      <c r="CZ8" s="149"/>
      <c r="DA8" s="149"/>
      <c r="DB8" s="206"/>
      <c r="DC8" s="206"/>
      <c r="DD8" s="206"/>
      <c r="DE8" s="206"/>
      <c r="DF8" s="206"/>
      <c r="DG8" s="206"/>
      <c r="DH8" s="153"/>
      <c r="DI8" s="156"/>
      <c r="DJ8" s="151"/>
      <c r="DK8" s="149"/>
      <c r="DL8" s="149"/>
      <c r="DM8" s="149"/>
      <c r="DN8" s="149"/>
      <c r="DO8" s="206"/>
      <c r="DP8" s="206"/>
      <c r="DQ8" s="206"/>
      <c r="DR8" s="206"/>
      <c r="DS8" s="206"/>
      <c r="DT8" s="206"/>
      <c r="DU8" s="153"/>
      <c r="DV8" s="156"/>
      <c r="DW8" s="151"/>
      <c r="DX8" s="149"/>
      <c r="DY8" s="149"/>
      <c r="DZ8" s="149"/>
      <c r="EA8" s="149"/>
      <c r="EB8" s="206"/>
      <c r="EC8" s="206"/>
      <c r="ED8" s="206"/>
      <c r="EE8" s="206"/>
      <c r="EF8" s="206"/>
      <c r="EG8" s="206"/>
      <c r="EH8" s="153"/>
      <c r="EI8" s="156"/>
      <c r="EJ8" s="151"/>
      <c r="EK8" s="149"/>
      <c r="EL8" s="149"/>
      <c r="EM8" s="149"/>
      <c r="EN8" s="149"/>
      <c r="EO8" s="206"/>
      <c r="EP8" s="206"/>
      <c r="EQ8" s="206"/>
      <c r="ER8" s="206"/>
      <c r="ES8" s="206"/>
      <c r="ET8" s="206"/>
      <c r="EU8" s="153"/>
      <c r="EV8" s="156"/>
      <c r="EW8" s="151"/>
      <c r="EX8" s="149"/>
      <c r="EY8" s="149"/>
      <c r="EZ8" s="149"/>
      <c r="FA8" s="149"/>
      <c r="FB8" s="206"/>
      <c r="FC8" s="206"/>
      <c r="FD8" s="206"/>
      <c r="FE8" s="206"/>
      <c r="FF8" s="206"/>
      <c r="FG8" s="206"/>
      <c r="FH8" s="153"/>
      <c r="FI8" s="156"/>
      <c r="FJ8" s="151"/>
      <c r="FK8" s="149"/>
      <c r="FL8" s="149"/>
      <c r="FM8" s="149"/>
      <c r="FN8" s="149"/>
      <c r="FO8" s="206"/>
      <c r="FP8" s="206"/>
      <c r="FQ8" s="206"/>
      <c r="FR8" s="206"/>
      <c r="FS8" s="206"/>
      <c r="FT8" s="206"/>
      <c r="FU8" s="153"/>
    </row>
    <row r="9" spans="1:177" ht="14.4">
      <c r="A9" s="150">
        <v>8</v>
      </c>
      <c r="B9" s="202" t="s">
        <v>26</v>
      </c>
      <c r="C9" s="382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383"/>
      <c r="Q9" s="187"/>
      <c r="R9" s="145"/>
      <c r="S9" s="127"/>
      <c r="T9" s="127"/>
      <c r="U9" s="142"/>
      <c r="V9" s="186"/>
      <c r="W9" s="377"/>
      <c r="X9" s="389"/>
      <c r="Y9" s="389"/>
      <c r="Z9" s="389"/>
      <c r="AA9" s="389"/>
      <c r="AB9" s="389"/>
      <c r="AC9" s="376"/>
      <c r="AD9" s="127"/>
      <c r="AE9" s="127"/>
      <c r="AF9" s="146"/>
      <c r="AG9" s="146"/>
      <c r="AH9" s="146"/>
      <c r="AI9" s="142"/>
      <c r="AJ9" s="389"/>
      <c r="AK9" s="389"/>
      <c r="AL9" s="389"/>
      <c r="AM9" s="389"/>
      <c r="AN9" s="389"/>
      <c r="AO9" s="389"/>
      <c r="AP9" s="396">
        <v>2.85</v>
      </c>
      <c r="AQ9" s="396">
        <v>2.16</v>
      </c>
      <c r="AR9" s="396">
        <v>-1.1599999999999999</v>
      </c>
      <c r="AS9" s="396">
        <v>101.43</v>
      </c>
      <c r="AT9" s="396">
        <v>-22.89</v>
      </c>
      <c r="AU9" s="396">
        <v>4.75</v>
      </c>
      <c r="AV9" s="396">
        <v>1.1599999999999999</v>
      </c>
      <c r="AW9" s="396">
        <v>5.43</v>
      </c>
      <c r="AX9" s="396">
        <v>7.68</v>
      </c>
      <c r="AY9" s="396">
        <v>15.31</v>
      </c>
      <c r="AZ9" s="396">
        <v>6.56</v>
      </c>
      <c r="BA9" s="396">
        <v>9.5</v>
      </c>
      <c r="BB9" s="401">
        <v>7.18</v>
      </c>
      <c r="BC9" s="401"/>
      <c r="BD9" s="401"/>
      <c r="BE9" s="401"/>
      <c r="BF9" s="401"/>
      <c r="BG9" s="401"/>
      <c r="BH9" s="401"/>
      <c r="BI9" s="396">
        <v>0.22</v>
      </c>
      <c r="BJ9" s="396">
        <v>0.16</v>
      </c>
      <c r="BK9" s="396">
        <v>-0.06</v>
      </c>
      <c r="BL9" s="396">
        <v>-1.65</v>
      </c>
      <c r="BM9" s="396">
        <v>0.28999999999999998</v>
      </c>
      <c r="BN9" s="396">
        <v>0.43</v>
      </c>
      <c r="BO9" s="396">
        <v>0.1</v>
      </c>
      <c r="BP9" s="396">
        <v>0.28000000000000003</v>
      </c>
      <c r="BQ9" s="396">
        <v>0.64</v>
      </c>
      <c r="BR9" s="396">
        <v>1.39</v>
      </c>
      <c r="BS9" s="396">
        <v>0.59</v>
      </c>
      <c r="BT9" s="396">
        <v>0.85</v>
      </c>
      <c r="BU9" s="396">
        <v>0.63</v>
      </c>
      <c r="BV9" s="403"/>
      <c r="BW9" s="396">
        <v>3.84</v>
      </c>
      <c r="BX9" s="396">
        <v>1.73</v>
      </c>
      <c r="BY9" s="396">
        <v>-3.26</v>
      </c>
      <c r="BZ9" s="396">
        <v>2.59</v>
      </c>
      <c r="CA9" s="396">
        <v>-4.8</v>
      </c>
      <c r="CB9" s="396">
        <v>4.04</v>
      </c>
      <c r="CC9" s="396">
        <v>9.36</v>
      </c>
      <c r="CD9" s="396">
        <v>17.38</v>
      </c>
      <c r="CE9" s="396">
        <v>11.84</v>
      </c>
      <c r="CF9" s="396">
        <v>13.82</v>
      </c>
      <c r="CG9" s="396">
        <v>7.17</v>
      </c>
      <c r="CH9" s="396">
        <v>11.6</v>
      </c>
      <c r="CI9" s="398"/>
      <c r="CJ9" s="131"/>
      <c r="CK9" s="131"/>
      <c r="CL9" s="151"/>
      <c r="CM9" s="151"/>
      <c r="CN9" s="151"/>
      <c r="CO9" s="205"/>
      <c r="CP9" s="205"/>
      <c r="CQ9" s="205"/>
      <c r="CR9" s="205"/>
      <c r="CS9" s="205"/>
      <c r="CT9" s="205"/>
      <c r="CU9" s="152"/>
      <c r="CV9" s="156"/>
      <c r="CW9" s="151"/>
      <c r="CX9" s="149"/>
      <c r="CY9" s="149"/>
      <c r="CZ9" s="149"/>
      <c r="DA9" s="149"/>
      <c r="DB9" s="206"/>
      <c r="DC9" s="206"/>
      <c r="DD9" s="206"/>
      <c r="DE9" s="206"/>
      <c r="DF9" s="206"/>
      <c r="DG9" s="206"/>
      <c r="DH9" s="153"/>
      <c r="DI9" s="156"/>
      <c r="DJ9" s="151"/>
      <c r="DK9" s="149"/>
      <c r="DL9" s="149"/>
      <c r="DM9" s="149"/>
      <c r="DN9" s="149"/>
      <c r="DO9" s="206"/>
      <c r="DP9" s="206"/>
      <c r="DQ9" s="206"/>
      <c r="DR9" s="206"/>
      <c r="DS9" s="206"/>
      <c r="DT9" s="206"/>
      <c r="DU9" s="153"/>
      <c r="DV9" s="156"/>
      <c r="DW9" s="151"/>
      <c r="DX9" s="149"/>
      <c r="DY9" s="149"/>
      <c r="DZ9" s="149"/>
      <c r="EA9" s="149"/>
      <c r="EB9" s="206"/>
      <c r="EC9" s="206"/>
      <c r="ED9" s="206"/>
      <c r="EE9" s="206"/>
      <c r="EF9" s="206"/>
      <c r="EG9" s="206"/>
      <c r="EH9" s="153"/>
      <c r="EI9" s="156"/>
      <c r="EJ9" s="151"/>
      <c r="EK9" s="149"/>
      <c r="EL9" s="149"/>
      <c r="EM9" s="149"/>
      <c r="EN9" s="149"/>
      <c r="EO9" s="206"/>
      <c r="EP9" s="206"/>
      <c r="EQ9" s="206"/>
      <c r="ER9" s="206"/>
      <c r="ES9" s="206"/>
      <c r="ET9" s="206"/>
      <c r="EU9" s="153"/>
      <c r="EV9" s="156"/>
      <c r="EW9" s="151"/>
      <c r="EX9" s="149"/>
      <c r="EY9" s="149"/>
      <c r="EZ9" s="149"/>
      <c r="FA9" s="149"/>
      <c r="FB9" s="206"/>
      <c r="FC9" s="206"/>
      <c r="FD9" s="206"/>
      <c r="FE9" s="206"/>
      <c r="FF9" s="206"/>
      <c r="FG9" s="206"/>
      <c r="FH9" s="153"/>
      <c r="FI9" s="156"/>
      <c r="FJ9" s="151"/>
      <c r="FK9" s="149"/>
      <c r="FL9" s="149"/>
      <c r="FM9" s="149"/>
      <c r="FN9" s="149"/>
      <c r="FO9" s="206"/>
      <c r="FP9" s="206"/>
      <c r="FQ9" s="206"/>
      <c r="FR9" s="206"/>
      <c r="FS9" s="206"/>
      <c r="FT9" s="206"/>
      <c r="FU9" s="153"/>
    </row>
    <row r="10" spans="1:177" ht="14.4">
      <c r="A10" s="150">
        <v>9</v>
      </c>
      <c r="B10" s="202" t="s">
        <v>27</v>
      </c>
      <c r="C10" s="382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382"/>
      <c r="Q10" s="145"/>
      <c r="R10" s="145"/>
      <c r="S10" s="127"/>
      <c r="T10" s="127"/>
      <c r="U10" s="142"/>
      <c r="V10" s="142"/>
      <c r="W10" s="377"/>
      <c r="X10" s="389"/>
      <c r="Y10" s="389"/>
      <c r="Z10" s="389"/>
      <c r="AA10" s="389"/>
      <c r="AB10" s="389"/>
      <c r="AC10" s="376"/>
      <c r="AD10" s="127"/>
      <c r="AE10" s="127"/>
      <c r="AF10" s="146"/>
      <c r="AG10" s="146"/>
      <c r="AH10" s="146"/>
      <c r="AI10" s="142"/>
      <c r="AJ10" s="389"/>
      <c r="AK10" s="389"/>
      <c r="AL10" s="389"/>
      <c r="AM10" s="389"/>
      <c r="AN10" s="389"/>
      <c r="AO10" s="389"/>
      <c r="AP10" s="396">
        <v>11.89</v>
      </c>
      <c r="AQ10" s="396">
        <v>10.65</v>
      </c>
      <c r="AR10" s="396">
        <v>4.84</v>
      </c>
      <c r="AS10" s="396">
        <v>8.33</v>
      </c>
      <c r="AT10" s="396">
        <v>10.95</v>
      </c>
      <c r="AU10" s="396">
        <v>11.01</v>
      </c>
      <c r="AV10" s="396">
        <v>10.55</v>
      </c>
      <c r="AW10" s="396">
        <v>11.43</v>
      </c>
      <c r="AX10" s="396">
        <v>13.49</v>
      </c>
      <c r="AY10" s="396">
        <v>14.84</v>
      </c>
      <c r="AZ10" s="396">
        <v>9.81</v>
      </c>
      <c r="BA10" s="396">
        <v>8.41</v>
      </c>
      <c r="BB10" s="401">
        <v>12.05</v>
      </c>
      <c r="BC10" s="401"/>
      <c r="BD10" s="401"/>
      <c r="BE10" s="401"/>
      <c r="BF10" s="401"/>
      <c r="BG10" s="401"/>
      <c r="BH10" s="401"/>
      <c r="BI10" s="396">
        <v>1.1200000000000001</v>
      </c>
      <c r="BJ10" s="396">
        <v>0.92</v>
      </c>
      <c r="BK10" s="396">
        <v>0.47</v>
      </c>
      <c r="BL10" s="396">
        <v>0.75</v>
      </c>
      <c r="BM10" s="396">
        <v>1.07</v>
      </c>
      <c r="BN10" s="396">
        <v>1.0900000000000001</v>
      </c>
      <c r="BO10" s="396">
        <v>0.97</v>
      </c>
      <c r="BP10" s="396">
        <v>0.99</v>
      </c>
      <c r="BQ10" s="396">
        <v>1.23</v>
      </c>
      <c r="BR10" s="396">
        <v>1.62</v>
      </c>
      <c r="BS10" s="396">
        <v>1.21</v>
      </c>
      <c r="BT10" s="396">
        <v>0.95</v>
      </c>
      <c r="BU10" s="396">
        <v>1.42</v>
      </c>
      <c r="BV10" s="403"/>
      <c r="BW10" s="396">
        <v>18.07</v>
      </c>
      <c r="BX10" s="396">
        <v>8.86</v>
      </c>
      <c r="BY10" s="396">
        <v>3.84</v>
      </c>
      <c r="BZ10" s="396">
        <v>7.76</v>
      </c>
      <c r="CA10" s="396">
        <v>3.83</v>
      </c>
      <c r="CB10" s="396">
        <v>7.58</v>
      </c>
      <c r="CC10" s="396">
        <v>7.48</v>
      </c>
      <c r="CD10" s="396">
        <v>0.01</v>
      </c>
      <c r="CE10" s="396">
        <v>-6.68</v>
      </c>
      <c r="CF10" s="396">
        <v>-2.78</v>
      </c>
      <c r="CG10" s="396">
        <v>1.75</v>
      </c>
      <c r="CH10" s="396">
        <v>10.95</v>
      </c>
      <c r="CI10" s="398"/>
      <c r="CJ10" s="131"/>
      <c r="CK10" s="131"/>
      <c r="CL10" s="151"/>
      <c r="CM10" s="151"/>
      <c r="CN10" s="151"/>
      <c r="CO10" s="205"/>
      <c r="CP10" s="205"/>
      <c r="CQ10" s="205"/>
      <c r="CR10" s="205"/>
      <c r="CS10" s="205"/>
      <c r="CT10" s="205"/>
      <c r="CU10" s="152"/>
      <c r="CV10" s="156"/>
      <c r="CW10" s="151"/>
      <c r="CX10" s="149"/>
      <c r="CY10" s="149"/>
      <c r="CZ10" s="149"/>
      <c r="DA10" s="149"/>
      <c r="DB10" s="206"/>
      <c r="DC10" s="206"/>
      <c r="DD10" s="206"/>
      <c r="DE10" s="206"/>
      <c r="DF10" s="206"/>
      <c r="DG10" s="206"/>
      <c r="DH10" s="153"/>
      <c r="DI10" s="156"/>
      <c r="DJ10" s="151"/>
      <c r="DK10" s="149"/>
      <c r="DL10" s="149"/>
      <c r="DM10" s="149"/>
      <c r="DN10" s="149"/>
      <c r="DO10" s="206"/>
      <c r="DP10" s="206"/>
      <c r="DQ10" s="206"/>
      <c r="DR10" s="206"/>
      <c r="DS10" s="206"/>
      <c r="DT10" s="206"/>
      <c r="DU10" s="153"/>
      <c r="DV10" s="156"/>
      <c r="DW10" s="151"/>
      <c r="DX10" s="149"/>
      <c r="DY10" s="149"/>
      <c r="DZ10" s="149"/>
      <c r="EA10" s="149"/>
      <c r="EB10" s="206"/>
      <c r="EC10" s="206"/>
      <c r="ED10" s="206"/>
      <c r="EE10" s="206"/>
      <c r="EF10" s="206"/>
      <c r="EG10" s="206"/>
      <c r="EH10" s="153"/>
      <c r="EI10" s="156"/>
      <c r="EJ10" s="151"/>
      <c r="EK10" s="149"/>
      <c r="EL10" s="149"/>
      <c r="EM10" s="149"/>
      <c r="EN10" s="149"/>
      <c r="EO10" s="206"/>
      <c r="EP10" s="206"/>
      <c r="EQ10" s="206"/>
      <c r="ER10" s="206"/>
      <c r="ES10" s="206"/>
      <c r="ET10" s="206"/>
      <c r="EU10" s="153"/>
      <c r="EV10" s="156"/>
      <c r="EW10" s="151"/>
      <c r="EX10" s="149"/>
      <c r="EY10" s="149"/>
      <c r="EZ10" s="149"/>
      <c r="FA10" s="149"/>
      <c r="FB10" s="206"/>
      <c r="FC10" s="206"/>
      <c r="FD10" s="206"/>
      <c r="FE10" s="206"/>
      <c r="FF10" s="206"/>
      <c r="FG10" s="206"/>
      <c r="FH10" s="153"/>
      <c r="FI10" s="156"/>
      <c r="FJ10" s="151"/>
      <c r="FK10" s="149"/>
      <c r="FL10" s="149"/>
      <c r="FM10" s="149"/>
      <c r="FN10" s="149"/>
      <c r="FO10" s="206"/>
      <c r="FP10" s="206"/>
      <c r="FQ10" s="206"/>
      <c r="FR10" s="206"/>
      <c r="FS10" s="206"/>
      <c r="FT10" s="206"/>
      <c r="FU10" s="153"/>
    </row>
    <row r="11" spans="1:177" ht="14.4">
      <c r="A11" s="150">
        <v>10</v>
      </c>
      <c r="B11" s="202" t="s">
        <v>28</v>
      </c>
      <c r="C11" s="382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382"/>
      <c r="Q11" s="145"/>
      <c r="R11" s="145"/>
      <c r="S11" s="127"/>
      <c r="T11" s="127"/>
      <c r="U11" s="142"/>
      <c r="V11" s="142"/>
      <c r="W11" s="377"/>
      <c r="X11" s="389"/>
      <c r="Y11" s="389"/>
      <c r="Z11" s="389"/>
      <c r="AA11" s="389"/>
      <c r="AB11" s="389"/>
      <c r="AC11" s="376"/>
      <c r="AD11" s="127"/>
      <c r="AE11" s="127"/>
      <c r="AF11" s="146"/>
      <c r="AG11" s="146"/>
      <c r="AH11" s="146"/>
      <c r="AI11" s="142"/>
      <c r="AJ11" s="389"/>
      <c r="AK11" s="389"/>
      <c r="AL11" s="389"/>
      <c r="AM11" s="389"/>
      <c r="AN11" s="389"/>
      <c r="AO11" s="389"/>
      <c r="AP11" s="396">
        <v>18.89</v>
      </c>
      <c r="AQ11" s="396">
        <v>19.149999999999999</v>
      </c>
      <c r="AR11" s="396">
        <v>17.91</v>
      </c>
      <c r="AS11" s="396">
        <v>61.98</v>
      </c>
      <c r="AT11" s="396">
        <v>21.15</v>
      </c>
      <c r="AU11" s="396">
        <v>20.350000000000001</v>
      </c>
      <c r="AV11" s="396">
        <v>20.399999999999999</v>
      </c>
      <c r="AW11" s="396">
        <v>20.420000000000002</v>
      </c>
      <c r="AX11" s="396">
        <v>21.08</v>
      </c>
      <c r="AY11" s="396">
        <v>18.77</v>
      </c>
      <c r="AZ11" s="396">
        <v>8.99</v>
      </c>
      <c r="BA11" s="396">
        <v>10.96</v>
      </c>
      <c r="BB11" s="401">
        <v>15.54</v>
      </c>
      <c r="BC11" s="401"/>
      <c r="BD11" s="401"/>
      <c r="BE11" s="401"/>
      <c r="BF11" s="401"/>
      <c r="BG11" s="401"/>
      <c r="BH11" s="401"/>
      <c r="BI11" s="396">
        <v>0.65</v>
      </c>
      <c r="BJ11" s="396">
        <v>0.78</v>
      </c>
      <c r="BK11" s="396">
        <v>0.79</v>
      </c>
      <c r="BL11" s="396">
        <v>1.05</v>
      </c>
      <c r="BM11" s="396">
        <v>1.41</v>
      </c>
      <c r="BN11" s="396">
        <v>1.55</v>
      </c>
      <c r="BO11" s="396">
        <v>1.63</v>
      </c>
      <c r="BP11" s="396">
        <v>1.65</v>
      </c>
      <c r="BQ11" s="396">
        <v>1.83</v>
      </c>
      <c r="BR11" s="396">
        <v>1.86</v>
      </c>
      <c r="BS11" s="396">
        <v>0.95</v>
      </c>
      <c r="BT11" s="396">
        <v>1.2</v>
      </c>
      <c r="BU11" s="396">
        <v>1.83</v>
      </c>
      <c r="BV11" s="403"/>
      <c r="BW11" s="396">
        <v>18.61</v>
      </c>
      <c r="BX11" s="396">
        <v>11.9</v>
      </c>
      <c r="BY11" s="396">
        <v>3.28</v>
      </c>
      <c r="BZ11" s="396">
        <v>9.2100000000000009</v>
      </c>
      <c r="CA11" s="396">
        <v>8.25</v>
      </c>
      <c r="CB11" s="396">
        <v>10.88</v>
      </c>
      <c r="CC11" s="396">
        <v>19.55</v>
      </c>
      <c r="CD11" s="396">
        <v>8.01</v>
      </c>
      <c r="CE11" s="396">
        <v>3.1</v>
      </c>
      <c r="CF11" s="396">
        <v>6.07</v>
      </c>
      <c r="CG11" s="396">
        <v>2.0099999999999998</v>
      </c>
      <c r="CH11" s="396">
        <v>7.19</v>
      </c>
      <c r="CI11" s="398"/>
      <c r="CJ11" s="131"/>
      <c r="CK11" s="131"/>
      <c r="CL11" s="151"/>
      <c r="CM11" s="151"/>
      <c r="CN11" s="151"/>
      <c r="CO11" s="205"/>
      <c r="CP11" s="205"/>
      <c r="CQ11" s="205"/>
      <c r="CR11" s="205"/>
      <c r="CS11" s="205"/>
      <c r="CT11" s="205"/>
      <c r="CU11" s="152"/>
      <c r="CV11" s="156"/>
      <c r="CW11" s="151"/>
      <c r="CX11" s="149"/>
      <c r="CY11" s="149"/>
      <c r="CZ11" s="149"/>
      <c r="DA11" s="149"/>
      <c r="DB11" s="206"/>
      <c r="DC11" s="206"/>
      <c r="DD11" s="206"/>
      <c r="DE11" s="206"/>
      <c r="DF11" s="206"/>
      <c r="DG11" s="206"/>
      <c r="DH11" s="153"/>
      <c r="DI11" s="156"/>
      <c r="DJ11" s="151"/>
      <c r="DK11" s="149"/>
      <c r="DL11" s="149"/>
      <c r="DM11" s="149"/>
      <c r="DN11" s="149"/>
      <c r="DO11" s="206"/>
      <c r="DP11" s="206"/>
      <c r="DQ11" s="206"/>
      <c r="DR11" s="206"/>
      <c r="DS11" s="206"/>
      <c r="DT11" s="206"/>
      <c r="DU11" s="153"/>
      <c r="DV11" s="156"/>
      <c r="DW11" s="151"/>
      <c r="DX11" s="149"/>
      <c r="DY11" s="149"/>
      <c r="DZ11" s="149"/>
      <c r="EA11" s="149"/>
      <c r="EB11" s="206"/>
      <c r="EC11" s="206"/>
      <c r="ED11" s="206"/>
      <c r="EE11" s="206"/>
      <c r="EF11" s="206"/>
      <c r="EG11" s="206"/>
      <c r="EH11" s="153"/>
      <c r="EI11" s="156"/>
      <c r="EJ11" s="151"/>
      <c r="EK11" s="149"/>
      <c r="EL11" s="149"/>
      <c r="EM11" s="149"/>
      <c r="EN11" s="149"/>
      <c r="EO11" s="206"/>
      <c r="EP11" s="206"/>
      <c r="EQ11" s="206"/>
      <c r="ER11" s="206"/>
      <c r="ES11" s="206"/>
      <c r="ET11" s="206"/>
      <c r="EU11" s="153"/>
      <c r="EV11" s="156"/>
      <c r="EW11" s="151"/>
      <c r="EX11" s="149"/>
      <c r="EY11" s="149"/>
      <c r="EZ11" s="149"/>
      <c r="FA11" s="149"/>
      <c r="FB11" s="206"/>
      <c r="FC11" s="206"/>
      <c r="FD11" s="206"/>
      <c r="FE11" s="206"/>
      <c r="FF11" s="206"/>
      <c r="FG11" s="206"/>
      <c r="FH11" s="153"/>
      <c r="FI11" s="156"/>
      <c r="FJ11" s="151"/>
      <c r="FK11" s="149"/>
      <c r="FL11" s="149"/>
      <c r="FM11" s="149"/>
      <c r="FN11" s="149"/>
      <c r="FO11" s="206"/>
      <c r="FP11" s="206"/>
      <c r="FQ11" s="206"/>
      <c r="FR11" s="206"/>
      <c r="FS11" s="206"/>
      <c r="FT11" s="206"/>
      <c r="FU11" s="153"/>
    </row>
    <row r="12" spans="1:177" ht="14.4">
      <c r="A12" s="150">
        <v>11</v>
      </c>
      <c r="B12" s="202" t="s">
        <v>29</v>
      </c>
      <c r="C12" s="382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382"/>
      <c r="Q12" s="145"/>
      <c r="R12" s="145"/>
      <c r="S12" s="127"/>
      <c r="T12" s="127"/>
      <c r="U12" s="142"/>
      <c r="V12" s="142"/>
      <c r="W12" s="377"/>
      <c r="X12" s="389"/>
      <c r="Y12" s="389"/>
      <c r="Z12" s="389"/>
      <c r="AA12" s="389"/>
      <c r="AB12" s="389"/>
      <c r="AC12" s="376"/>
      <c r="AD12" s="127"/>
      <c r="AE12" s="127"/>
      <c r="AF12" s="146"/>
      <c r="AG12" s="146"/>
      <c r="AH12" s="146"/>
      <c r="AI12" s="142"/>
      <c r="AJ12" s="389"/>
      <c r="AK12" s="389"/>
      <c r="AL12" s="389"/>
      <c r="AM12" s="389"/>
      <c r="AN12" s="389"/>
      <c r="AO12" s="389"/>
      <c r="AP12" s="396">
        <v>7.57</v>
      </c>
      <c r="AQ12" s="396">
        <v>3.22</v>
      </c>
      <c r="AR12" s="396">
        <v>3.89</v>
      </c>
      <c r="AS12" s="396">
        <v>-70.349999999999994</v>
      </c>
      <c r="AT12" s="396">
        <v>18.13</v>
      </c>
      <c r="AU12" s="396">
        <v>15.39</v>
      </c>
      <c r="AV12" s="396">
        <v>15.01</v>
      </c>
      <c r="AW12" s="396">
        <v>13.74</v>
      </c>
      <c r="AX12" s="396">
        <v>15.72</v>
      </c>
      <c r="AY12" s="396">
        <v>14.44</v>
      </c>
      <c r="AZ12" s="396">
        <v>6.92</v>
      </c>
      <c r="BA12" s="396">
        <v>11.6</v>
      </c>
      <c r="BB12" s="401">
        <v>9.61</v>
      </c>
      <c r="BC12" s="401"/>
      <c r="BD12" s="401"/>
      <c r="BE12" s="401"/>
      <c r="BF12" s="401"/>
      <c r="BG12" s="401"/>
      <c r="BH12" s="401"/>
      <c r="BI12" s="396">
        <v>0.62</v>
      </c>
      <c r="BJ12" s="396">
        <v>0.26</v>
      </c>
      <c r="BK12" s="396">
        <v>0.31</v>
      </c>
      <c r="BL12" s="396">
        <v>-2.95</v>
      </c>
      <c r="BM12" s="396">
        <v>0.8</v>
      </c>
      <c r="BN12" s="396">
        <v>1.01</v>
      </c>
      <c r="BO12" s="396">
        <v>1</v>
      </c>
      <c r="BP12" s="396">
        <v>1.01</v>
      </c>
      <c r="BQ12" s="396">
        <v>1.1399999999999999</v>
      </c>
      <c r="BR12" s="396">
        <v>1.1599999999999999</v>
      </c>
      <c r="BS12" s="396">
        <v>0.6</v>
      </c>
      <c r="BT12" s="396">
        <v>1.0900000000000001</v>
      </c>
      <c r="BU12" s="396">
        <v>0.87</v>
      </c>
      <c r="BV12" s="403"/>
      <c r="BW12" s="396">
        <v>6.31</v>
      </c>
      <c r="BX12" s="396">
        <v>0.76</v>
      </c>
      <c r="BY12" s="396">
        <v>-2.63</v>
      </c>
      <c r="BZ12" s="396">
        <v>14.06</v>
      </c>
      <c r="CA12" s="396">
        <v>12.09</v>
      </c>
      <c r="CB12" s="396">
        <v>17.41</v>
      </c>
      <c r="CC12" s="396">
        <v>28.33</v>
      </c>
      <c r="CD12" s="396">
        <v>13.28</v>
      </c>
      <c r="CE12" s="396">
        <v>5.79</v>
      </c>
      <c r="CF12" s="396">
        <v>1.91</v>
      </c>
      <c r="CG12" s="396">
        <v>-0.14000000000000001</v>
      </c>
      <c r="CH12" s="396">
        <v>8.85</v>
      </c>
      <c r="CI12" s="398"/>
      <c r="CJ12" s="131"/>
      <c r="CK12" s="131"/>
      <c r="CL12" s="151"/>
      <c r="CM12" s="151"/>
      <c r="CN12" s="151"/>
      <c r="CO12" s="205"/>
      <c r="CP12" s="205"/>
      <c r="CQ12" s="205"/>
      <c r="CR12" s="205"/>
      <c r="CS12" s="205"/>
      <c r="CT12" s="205"/>
      <c r="CU12" s="152"/>
      <c r="CV12" s="156"/>
      <c r="CW12" s="151"/>
      <c r="CX12" s="149"/>
      <c r="CY12" s="149"/>
      <c r="CZ12" s="149"/>
      <c r="DA12" s="149"/>
      <c r="DB12" s="206"/>
      <c r="DC12" s="206"/>
      <c r="DD12" s="206"/>
      <c r="DE12" s="206"/>
      <c r="DF12" s="206"/>
      <c r="DG12" s="206"/>
      <c r="DH12" s="153"/>
      <c r="DI12" s="156"/>
      <c r="DJ12" s="151"/>
      <c r="DK12" s="149"/>
      <c r="DL12" s="149"/>
      <c r="DM12" s="149"/>
      <c r="DN12" s="149"/>
      <c r="DO12" s="206"/>
      <c r="DP12" s="206"/>
      <c r="DQ12" s="206"/>
      <c r="DR12" s="206"/>
      <c r="DS12" s="206"/>
      <c r="DT12" s="206"/>
      <c r="DU12" s="153"/>
      <c r="DV12" s="156"/>
      <c r="DW12" s="151"/>
      <c r="DX12" s="149"/>
      <c r="DY12" s="149"/>
      <c r="DZ12" s="149"/>
      <c r="EA12" s="149"/>
      <c r="EB12" s="206"/>
      <c r="EC12" s="206"/>
      <c r="ED12" s="206"/>
      <c r="EE12" s="206"/>
      <c r="EF12" s="206"/>
      <c r="EG12" s="206"/>
      <c r="EH12" s="153"/>
      <c r="EI12" s="156"/>
      <c r="EJ12" s="151"/>
      <c r="EK12" s="149"/>
      <c r="EL12" s="149"/>
      <c r="EM12" s="149"/>
      <c r="EN12" s="149"/>
      <c r="EO12" s="206"/>
      <c r="EP12" s="206"/>
      <c r="EQ12" s="206"/>
      <c r="ER12" s="206"/>
      <c r="ES12" s="206"/>
      <c r="ET12" s="206"/>
      <c r="EU12" s="153"/>
      <c r="EV12" s="156"/>
      <c r="EW12" s="151"/>
      <c r="EX12" s="149"/>
      <c r="EY12" s="149"/>
      <c r="EZ12" s="149"/>
      <c r="FA12" s="149"/>
      <c r="FB12" s="206"/>
      <c r="FC12" s="206"/>
      <c r="FD12" s="206"/>
      <c r="FE12" s="206"/>
      <c r="FF12" s="206"/>
      <c r="FG12" s="206"/>
      <c r="FH12" s="153"/>
      <c r="FI12" s="156"/>
      <c r="FJ12" s="151"/>
      <c r="FK12" s="149"/>
      <c r="FL12" s="149"/>
      <c r="FM12" s="149"/>
      <c r="FN12" s="149"/>
      <c r="FO12" s="206"/>
      <c r="FP12" s="206"/>
      <c r="FQ12" s="206"/>
      <c r="FR12" s="206"/>
      <c r="FS12" s="206"/>
      <c r="FT12" s="206"/>
      <c r="FU12" s="153"/>
    </row>
    <row r="13" spans="1:177" ht="14.4">
      <c r="A13" s="150">
        <v>13</v>
      </c>
      <c r="B13" s="202" t="s">
        <v>30</v>
      </c>
      <c r="C13" s="382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382"/>
      <c r="Q13" s="145"/>
      <c r="R13" s="145"/>
      <c r="S13" s="127"/>
      <c r="T13" s="127"/>
      <c r="U13" s="142"/>
      <c r="V13" s="142"/>
      <c r="W13" s="377"/>
      <c r="X13" s="389"/>
      <c r="Y13" s="389"/>
      <c r="Z13" s="389"/>
      <c r="AA13" s="389"/>
      <c r="AB13" s="389"/>
      <c r="AC13" s="376"/>
      <c r="AD13" s="127"/>
      <c r="AE13" s="127"/>
      <c r="AF13" s="146"/>
      <c r="AG13" s="146"/>
      <c r="AH13" s="146"/>
      <c r="AI13" s="142"/>
      <c r="AJ13" s="389"/>
      <c r="AK13" s="389"/>
      <c r="AL13" s="389"/>
      <c r="AM13" s="389"/>
      <c r="AN13" s="389"/>
      <c r="AO13" s="389"/>
      <c r="AP13" s="396">
        <v>4.59</v>
      </c>
      <c r="AQ13" s="396">
        <v>0.01</v>
      </c>
      <c r="AR13" s="396">
        <v>2.0299999999999998</v>
      </c>
      <c r="AS13" s="396">
        <v>6.61</v>
      </c>
      <c r="AT13" s="396">
        <v>6.44</v>
      </c>
      <c r="AU13" s="396">
        <v>4.93</v>
      </c>
      <c r="AV13" s="396">
        <v>-98.26</v>
      </c>
      <c r="AW13" s="396">
        <v>-32.19</v>
      </c>
      <c r="AX13" s="396">
        <v>-5.75</v>
      </c>
      <c r="AY13" s="396">
        <v>-30.17</v>
      </c>
      <c r="AZ13" s="396">
        <v>-46.41</v>
      </c>
      <c r="BA13" s="396">
        <v>-3.92</v>
      </c>
      <c r="BB13" s="401">
        <v>4.17</v>
      </c>
      <c r="BC13" s="401"/>
      <c r="BD13" s="401"/>
      <c r="BE13" s="401"/>
      <c r="BF13" s="401"/>
      <c r="BG13" s="401"/>
      <c r="BH13" s="401"/>
      <c r="BI13" s="396">
        <v>0.84</v>
      </c>
      <c r="BJ13" s="396">
        <v>0</v>
      </c>
      <c r="BK13" s="396">
        <v>0.28000000000000003</v>
      </c>
      <c r="BL13" s="396">
        <v>0.74</v>
      </c>
      <c r="BM13" s="396">
        <v>0.68</v>
      </c>
      <c r="BN13" s="396">
        <v>0.49</v>
      </c>
      <c r="BO13" s="396">
        <v>-5</v>
      </c>
      <c r="BP13" s="396">
        <v>-2.5099999999999998</v>
      </c>
      <c r="BQ13" s="396">
        <v>-0.49</v>
      </c>
      <c r="BR13" s="396">
        <v>-2</v>
      </c>
      <c r="BS13" s="396">
        <v>-2.25</v>
      </c>
      <c r="BT13" s="396">
        <v>-0.46</v>
      </c>
      <c r="BU13" s="396">
        <v>0.45</v>
      </c>
      <c r="BV13" s="403"/>
      <c r="BW13" s="396">
        <v>13.71</v>
      </c>
      <c r="BX13" s="396">
        <v>22.53</v>
      </c>
      <c r="BY13" s="396">
        <v>13.94</v>
      </c>
      <c r="BZ13" s="396">
        <v>16.78</v>
      </c>
      <c r="CA13" s="396">
        <v>9.36</v>
      </c>
      <c r="CB13" s="396">
        <v>-6.12</v>
      </c>
      <c r="CC13" s="396">
        <v>-4.72</v>
      </c>
      <c r="CD13" s="396">
        <v>-7.31</v>
      </c>
      <c r="CE13" s="396">
        <v>-3.83</v>
      </c>
      <c r="CF13" s="396">
        <v>-9.11</v>
      </c>
      <c r="CG13" s="396">
        <v>-2.2200000000000002</v>
      </c>
      <c r="CH13" s="396">
        <v>17.18</v>
      </c>
      <c r="CI13" s="398"/>
      <c r="CJ13" s="131"/>
      <c r="CK13" s="131"/>
      <c r="CL13" s="151"/>
      <c r="CM13" s="151"/>
      <c r="CN13" s="151"/>
      <c r="CO13" s="205"/>
      <c r="CP13" s="205"/>
      <c r="CQ13" s="205"/>
      <c r="CR13" s="205"/>
      <c r="CS13" s="205"/>
      <c r="CT13" s="205"/>
      <c r="CU13" s="152"/>
      <c r="CV13" s="156"/>
      <c r="CW13" s="151"/>
      <c r="CX13" s="149"/>
      <c r="CY13" s="149"/>
      <c r="CZ13" s="149"/>
      <c r="DA13" s="149"/>
      <c r="DB13" s="206"/>
      <c r="DC13" s="206"/>
      <c r="DD13" s="206"/>
      <c r="DE13" s="206"/>
      <c r="DF13" s="206"/>
      <c r="DG13" s="206"/>
      <c r="DH13" s="153"/>
      <c r="DI13" s="156"/>
      <c r="DJ13" s="151"/>
      <c r="DK13" s="149"/>
      <c r="DL13" s="149"/>
      <c r="DM13" s="149"/>
      <c r="DN13" s="149"/>
      <c r="DO13" s="206"/>
      <c r="DP13" s="206"/>
      <c r="DQ13" s="206"/>
      <c r="DR13" s="206"/>
      <c r="DS13" s="206"/>
      <c r="DT13" s="206"/>
      <c r="DU13" s="153"/>
      <c r="DV13" s="156"/>
      <c r="DW13" s="151"/>
      <c r="DX13" s="149"/>
      <c r="DY13" s="149"/>
      <c r="DZ13" s="149"/>
      <c r="EA13" s="149"/>
      <c r="EB13" s="206"/>
      <c r="EC13" s="206"/>
      <c r="ED13" s="206"/>
      <c r="EE13" s="206"/>
      <c r="EF13" s="206"/>
      <c r="EG13" s="206"/>
      <c r="EH13" s="153"/>
      <c r="EI13" s="156"/>
      <c r="EJ13" s="151"/>
      <c r="EK13" s="149"/>
      <c r="EL13" s="149"/>
      <c r="EM13" s="149"/>
      <c r="EN13" s="149"/>
      <c r="EO13" s="206"/>
      <c r="EP13" s="206"/>
      <c r="EQ13" s="206"/>
      <c r="ER13" s="206"/>
      <c r="ES13" s="206"/>
      <c r="ET13" s="206"/>
      <c r="EU13" s="153"/>
      <c r="EV13" s="156"/>
      <c r="EW13" s="151"/>
      <c r="EX13" s="149"/>
      <c r="EY13" s="149"/>
      <c r="EZ13" s="149"/>
      <c r="FA13" s="149"/>
      <c r="FB13" s="206"/>
      <c r="FC13" s="206"/>
      <c r="FD13" s="206"/>
      <c r="FE13" s="206"/>
      <c r="FF13" s="206"/>
      <c r="FG13" s="206"/>
      <c r="FH13" s="153"/>
      <c r="FI13" s="156"/>
      <c r="FJ13" s="151"/>
      <c r="FK13" s="149"/>
      <c r="FL13" s="149"/>
      <c r="FM13" s="149"/>
      <c r="FN13" s="149"/>
      <c r="FO13" s="206"/>
      <c r="FP13" s="206"/>
      <c r="FQ13" s="206"/>
      <c r="FR13" s="206"/>
      <c r="FS13" s="206"/>
      <c r="FT13" s="206"/>
      <c r="FU13" s="153"/>
    </row>
    <row r="14" spans="1:177" ht="14.4">
      <c r="A14" s="150">
        <v>14</v>
      </c>
      <c r="B14" s="202" t="s">
        <v>119</v>
      </c>
      <c r="C14" s="382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382"/>
      <c r="Q14" s="145"/>
      <c r="R14" s="145"/>
      <c r="S14" s="127"/>
      <c r="T14" s="127"/>
      <c r="U14" s="142"/>
      <c r="V14" s="142"/>
      <c r="W14" s="377"/>
      <c r="X14" s="389"/>
      <c r="Y14" s="389"/>
      <c r="Z14" s="389"/>
      <c r="AA14" s="389"/>
      <c r="AB14" s="389"/>
      <c r="AC14" s="376"/>
      <c r="AD14" s="127"/>
      <c r="AE14" s="127"/>
      <c r="AF14" s="146"/>
      <c r="AG14" s="146"/>
      <c r="AH14" s="146"/>
      <c r="AI14" s="142"/>
      <c r="AJ14" s="389"/>
      <c r="AK14" s="389"/>
      <c r="AL14" s="389"/>
      <c r="AM14" s="389"/>
      <c r="AN14" s="389"/>
      <c r="AO14" s="389"/>
      <c r="AP14" s="396">
        <v>5.24</v>
      </c>
      <c r="AQ14" s="396">
        <v>0.22</v>
      </c>
      <c r="AR14" s="396">
        <v>0</v>
      </c>
      <c r="AS14" s="396">
        <v>-13.85</v>
      </c>
      <c r="AT14" s="396">
        <v>-2.67</v>
      </c>
      <c r="AU14" s="396"/>
      <c r="AV14" s="396">
        <v>-1.5</v>
      </c>
      <c r="AW14" s="396">
        <v>-1.34</v>
      </c>
      <c r="AX14" s="396">
        <v>0.2</v>
      </c>
      <c r="AY14" s="396">
        <v>-2.0499999999999998</v>
      </c>
      <c r="AZ14" s="396">
        <v>-12</v>
      </c>
      <c r="BA14" s="396">
        <v>2.81</v>
      </c>
      <c r="BB14" s="401">
        <v>0</v>
      </c>
      <c r="BC14" s="401"/>
      <c r="BD14" s="401"/>
      <c r="BE14" s="401"/>
      <c r="BF14" s="401"/>
      <c r="BG14" s="401"/>
      <c r="BH14" s="401"/>
      <c r="BI14" s="396">
        <v>1.87</v>
      </c>
      <c r="BJ14" s="396">
        <v>0.06</v>
      </c>
      <c r="BK14" s="396">
        <v>0</v>
      </c>
      <c r="BL14" s="396">
        <v>-2.82</v>
      </c>
      <c r="BM14" s="396">
        <v>-0.51</v>
      </c>
      <c r="BN14" s="396">
        <v>0</v>
      </c>
      <c r="BO14" s="396">
        <v>-0.28000000000000003</v>
      </c>
      <c r="BP14" s="396">
        <v>-0.28000000000000003</v>
      </c>
      <c r="BQ14" s="396">
        <v>0.03</v>
      </c>
      <c r="BR14" s="396">
        <v>-0.31</v>
      </c>
      <c r="BS14" s="396">
        <v>-1.42</v>
      </c>
      <c r="BT14" s="396">
        <v>0.3</v>
      </c>
      <c r="BU14" s="396">
        <v>0</v>
      </c>
      <c r="BV14" s="403"/>
      <c r="BW14" s="396">
        <v>30.98</v>
      </c>
      <c r="BX14" s="396">
        <v>1.53</v>
      </c>
      <c r="BY14" s="396">
        <v>-6.3</v>
      </c>
      <c r="BZ14" s="396">
        <v>3.3</v>
      </c>
      <c r="CA14" s="396">
        <v>-2.91</v>
      </c>
      <c r="CB14" s="396">
        <v>5.25</v>
      </c>
      <c r="CC14" s="396">
        <v>12.97</v>
      </c>
      <c r="CD14" s="396">
        <v>7.22</v>
      </c>
      <c r="CE14" s="396">
        <v>5.17</v>
      </c>
      <c r="CF14" s="396">
        <v>13.71</v>
      </c>
      <c r="CG14" s="396">
        <v>7.93</v>
      </c>
      <c r="CH14" s="396">
        <v>0</v>
      </c>
      <c r="CI14" s="398"/>
      <c r="CJ14" s="131"/>
      <c r="CK14" s="131"/>
      <c r="CL14" s="151"/>
      <c r="CM14" s="151"/>
      <c r="CN14" s="151"/>
      <c r="CO14" s="205"/>
      <c r="CP14" s="205"/>
      <c r="CQ14" s="205"/>
      <c r="CR14" s="205"/>
      <c r="CS14" s="205"/>
      <c r="CT14" s="205"/>
      <c r="CU14" s="152"/>
      <c r="CV14" s="156"/>
      <c r="CW14" s="151"/>
      <c r="CX14" s="149"/>
      <c r="CY14" s="149"/>
      <c r="CZ14" s="149"/>
      <c r="DA14" s="149"/>
      <c r="DB14" s="206"/>
      <c r="DC14" s="206"/>
      <c r="DD14" s="206"/>
      <c r="DE14" s="206"/>
      <c r="DF14" s="206"/>
      <c r="DG14" s="206"/>
      <c r="DH14" s="153"/>
      <c r="DI14" s="156"/>
      <c r="DJ14" s="151"/>
      <c r="DK14" s="149"/>
      <c r="DL14" s="149"/>
      <c r="DM14" s="149"/>
      <c r="DN14" s="149"/>
      <c r="DO14" s="206"/>
      <c r="DP14" s="206"/>
      <c r="DQ14" s="206"/>
      <c r="DR14" s="206"/>
      <c r="DS14" s="206"/>
      <c r="DT14" s="206"/>
      <c r="DU14" s="153"/>
      <c r="DV14" s="156"/>
      <c r="DW14" s="151"/>
      <c r="DX14" s="149"/>
      <c r="DY14" s="149"/>
      <c r="DZ14" s="149"/>
      <c r="EA14" s="149"/>
      <c r="EB14" s="206"/>
      <c r="EC14" s="206"/>
      <c r="ED14" s="206"/>
      <c r="EE14" s="206"/>
      <c r="EF14" s="206"/>
      <c r="EG14" s="206"/>
      <c r="EH14" s="153"/>
      <c r="EI14" s="156"/>
      <c r="EJ14" s="151"/>
      <c r="EK14" s="149"/>
      <c r="EL14" s="149"/>
      <c r="EM14" s="149"/>
      <c r="EN14" s="149"/>
      <c r="EO14" s="206"/>
      <c r="EP14" s="206"/>
      <c r="EQ14" s="206"/>
      <c r="ER14" s="206"/>
      <c r="ES14" s="206"/>
      <c r="ET14" s="206"/>
      <c r="EU14" s="153"/>
      <c r="EV14" s="156"/>
      <c r="EW14" s="151"/>
      <c r="EX14" s="149"/>
      <c r="EY14" s="149"/>
      <c r="EZ14" s="149"/>
      <c r="FA14" s="149"/>
      <c r="FB14" s="206"/>
      <c r="FC14" s="206"/>
      <c r="FD14" s="206"/>
      <c r="FE14" s="206"/>
      <c r="FF14" s="206"/>
      <c r="FG14" s="206"/>
      <c r="FH14" s="153"/>
      <c r="FI14" s="156"/>
      <c r="FJ14" s="151"/>
      <c r="FK14" s="149"/>
      <c r="FL14" s="149"/>
      <c r="FM14" s="149"/>
      <c r="FN14" s="149"/>
      <c r="FO14" s="206"/>
      <c r="FP14" s="206"/>
      <c r="FQ14" s="206"/>
      <c r="FR14" s="206"/>
      <c r="FS14" s="206"/>
      <c r="FT14" s="206"/>
      <c r="FU14" s="153"/>
    </row>
    <row r="15" spans="1:177" ht="14.4">
      <c r="A15" s="150">
        <v>15</v>
      </c>
      <c r="B15" s="202" t="s">
        <v>81</v>
      </c>
      <c r="C15" s="382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382"/>
      <c r="Q15" s="145"/>
      <c r="R15" s="145"/>
      <c r="S15" s="127"/>
      <c r="T15" s="127"/>
      <c r="U15" s="142"/>
      <c r="V15" s="142"/>
      <c r="W15" s="377"/>
      <c r="X15" s="389"/>
      <c r="Y15" s="389"/>
      <c r="Z15" s="389"/>
      <c r="AA15" s="389"/>
      <c r="AB15" s="389"/>
      <c r="AC15" s="376"/>
      <c r="AD15" s="127"/>
      <c r="AE15" s="127"/>
      <c r="AF15" s="146"/>
      <c r="AG15" s="146"/>
      <c r="AH15" s="146"/>
      <c r="AI15" s="142"/>
      <c r="AJ15" s="389"/>
      <c r="AK15" s="389"/>
      <c r="AL15" s="389"/>
      <c r="AM15" s="389"/>
      <c r="AN15" s="389"/>
      <c r="AO15" s="389"/>
      <c r="AP15" s="396">
        <v>0</v>
      </c>
      <c r="AQ15" s="396">
        <v>0</v>
      </c>
      <c r="AR15" s="396">
        <v>0</v>
      </c>
      <c r="AS15" s="396">
        <v>-28.06</v>
      </c>
      <c r="AT15" s="396">
        <v>-25.15</v>
      </c>
      <c r="AU15" s="396">
        <v>-6.29</v>
      </c>
      <c r="AV15" s="396">
        <v>-42.99</v>
      </c>
      <c r="AW15" s="396">
        <v>1.05</v>
      </c>
      <c r="AX15" s="396">
        <v>1.75</v>
      </c>
      <c r="AY15" s="396">
        <v>-34.31</v>
      </c>
      <c r="AZ15" s="396">
        <v>-451.85</v>
      </c>
      <c r="BA15" s="396">
        <v>-212.75</v>
      </c>
      <c r="BB15" s="401">
        <v>-97.56</v>
      </c>
      <c r="BC15" s="401"/>
      <c r="BD15" s="401"/>
      <c r="BE15" s="401"/>
      <c r="BF15" s="401"/>
      <c r="BG15" s="401"/>
      <c r="BH15" s="401"/>
      <c r="BI15" s="396">
        <v>0</v>
      </c>
      <c r="BJ15" s="396">
        <v>0</v>
      </c>
      <c r="BK15" s="396">
        <v>0</v>
      </c>
      <c r="BL15" s="396">
        <v>-1.68</v>
      </c>
      <c r="BM15" s="396">
        <v>-2.95</v>
      </c>
      <c r="BN15" s="396">
        <v>-0.63</v>
      </c>
      <c r="BO15" s="396">
        <v>-2.9</v>
      </c>
      <c r="BP15" s="396">
        <v>0.14000000000000001</v>
      </c>
      <c r="BQ15" s="396">
        <v>0.19</v>
      </c>
      <c r="BR15" s="396">
        <v>-3.03</v>
      </c>
      <c r="BS15" s="396">
        <v>-8.17</v>
      </c>
      <c r="BT15" s="396">
        <v>-7.04</v>
      </c>
      <c r="BU15" s="396">
        <v>-8.6199999999999992</v>
      </c>
      <c r="BV15" s="403"/>
      <c r="BW15" s="396">
        <v>0</v>
      </c>
      <c r="BX15" s="396">
        <v>0</v>
      </c>
      <c r="BY15" s="396">
        <v>0</v>
      </c>
      <c r="BZ15" s="396">
        <v>13.77</v>
      </c>
      <c r="CA15" s="396">
        <v>37.020000000000003</v>
      </c>
      <c r="CB15" s="396">
        <v>7.92</v>
      </c>
      <c r="CC15" s="396">
        <v>21.17</v>
      </c>
      <c r="CD15" s="396">
        <v>18.93</v>
      </c>
      <c r="CE15" s="396">
        <v>-2.6</v>
      </c>
      <c r="CF15" s="396">
        <v>-12.2</v>
      </c>
      <c r="CG15" s="396">
        <v>-17.399999999999999</v>
      </c>
      <c r="CH15" s="396">
        <v>8.98</v>
      </c>
      <c r="CI15" s="398"/>
      <c r="CJ15" s="131"/>
      <c r="CK15" s="131"/>
      <c r="CL15" s="151"/>
      <c r="CM15" s="151"/>
      <c r="CN15" s="151"/>
      <c r="CO15" s="205"/>
      <c r="CP15" s="205"/>
      <c r="CQ15" s="205"/>
      <c r="CR15" s="205"/>
      <c r="CS15" s="205"/>
      <c r="CT15" s="205"/>
      <c r="CU15" s="152"/>
      <c r="CV15" s="156"/>
      <c r="CW15" s="151"/>
      <c r="CX15" s="149"/>
      <c r="CY15" s="149"/>
      <c r="CZ15" s="149"/>
      <c r="DA15" s="149"/>
      <c r="DB15" s="206"/>
      <c r="DC15" s="206"/>
      <c r="DD15" s="206"/>
      <c r="DE15" s="206"/>
      <c r="DF15" s="206"/>
      <c r="DG15" s="206"/>
      <c r="DH15" s="153"/>
      <c r="DI15" s="156"/>
      <c r="DJ15" s="151"/>
      <c r="DK15" s="149"/>
      <c r="DL15" s="149"/>
      <c r="DM15" s="149"/>
      <c r="DN15" s="149"/>
      <c r="DO15" s="206"/>
      <c r="DP15" s="206"/>
      <c r="DQ15" s="206"/>
      <c r="DR15" s="206"/>
      <c r="DS15" s="206"/>
      <c r="DT15" s="206"/>
      <c r="DU15" s="153"/>
      <c r="DV15" s="156"/>
      <c r="DW15" s="151"/>
      <c r="DX15" s="149"/>
      <c r="DY15" s="149"/>
      <c r="DZ15" s="149"/>
      <c r="EA15" s="149"/>
      <c r="EB15" s="206"/>
      <c r="EC15" s="206"/>
      <c r="ED15" s="206"/>
      <c r="EE15" s="206"/>
      <c r="EF15" s="206"/>
      <c r="EG15" s="206"/>
      <c r="EH15" s="153"/>
      <c r="EI15" s="156"/>
      <c r="EJ15" s="151"/>
      <c r="EK15" s="149"/>
      <c r="EL15" s="149"/>
      <c r="EM15" s="149"/>
      <c r="EN15" s="149"/>
      <c r="EO15" s="206"/>
      <c r="EP15" s="206"/>
      <c r="EQ15" s="206"/>
      <c r="ER15" s="206"/>
      <c r="ES15" s="206"/>
      <c r="ET15" s="206"/>
      <c r="EU15" s="153"/>
      <c r="EV15" s="156"/>
      <c r="EW15" s="151"/>
      <c r="EX15" s="149"/>
      <c r="EY15" s="149"/>
      <c r="EZ15" s="149"/>
      <c r="FA15" s="149"/>
      <c r="FB15" s="206"/>
      <c r="FC15" s="206"/>
      <c r="FD15" s="206"/>
      <c r="FE15" s="206"/>
      <c r="FF15" s="206"/>
      <c r="FG15" s="206"/>
      <c r="FH15" s="153"/>
      <c r="FI15" s="156"/>
      <c r="FJ15" s="151"/>
      <c r="FK15" s="149"/>
      <c r="FL15" s="149"/>
      <c r="FM15" s="149"/>
      <c r="FN15" s="149"/>
      <c r="FO15" s="206"/>
      <c r="FP15" s="206"/>
      <c r="FQ15" s="206"/>
      <c r="FR15" s="206"/>
      <c r="FS15" s="206"/>
      <c r="FT15" s="206"/>
      <c r="FU15" s="153"/>
    </row>
    <row r="16" spans="1:177" ht="14.4">
      <c r="A16" s="150">
        <v>16</v>
      </c>
      <c r="B16" s="202" t="s">
        <v>33</v>
      </c>
      <c r="C16" s="382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382"/>
      <c r="Q16" s="145"/>
      <c r="R16" s="145"/>
      <c r="S16" s="127"/>
      <c r="T16" s="127"/>
      <c r="U16" s="142"/>
      <c r="V16" s="142"/>
      <c r="W16" s="377"/>
      <c r="X16" s="389"/>
      <c r="Y16" s="389"/>
      <c r="Z16" s="389"/>
      <c r="AA16" s="389"/>
      <c r="AB16" s="389"/>
      <c r="AC16" s="376"/>
      <c r="AD16" s="127"/>
      <c r="AE16" s="127"/>
      <c r="AF16" s="146"/>
      <c r="AG16" s="146"/>
      <c r="AH16" s="146"/>
      <c r="AI16" s="142"/>
      <c r="AJ16" s="389"/>
      <c r="AK16" s="389"/>
      <c r="AL16" s="389"/>
      <c r="AM16" s="389"/>
      <c r="AN16" s="389"/>
      <c r="AO16" s="389"/>
      <c r="AP16" s="396">
        <v>5.57</v>
      </c>
      <c r="AQ16" s="396">
        <v>2.04</v>
      </c>
      <c r="AR16" s="396">
        <v>1.67</v>
      </c>
      <c r="AS16" s="396">
        <v>1.64</v>
      </c>
      <c r="AT16" s="396">
        <v>-8.64</v>
      </c>
      <c r="AU16" s="396">
        <v>1.3</v>
      </c>
      <c r="AV16" s="396">
        <v>0.73</v>
      </c>
      <c r="AW16" s="396">
        <v>0.6</v>
      </c>
      <c r="AX16" s="396">
        <v>0.72</v>
      </c>
      <c r="AY16" s="396">
        <v>4.32</v>
      </c>
      <c r="AZ16" s="396">
        <v>-14.32</v>
      </c>
      <c r="BA16" s="396">
        <v>-35.92</v>
      </c>
      <c r="BB16" s="401">
        <v>-33.369999999999997</v>
      </c>
      <c r="BC16" s="401"/>
      <c r="BD16" s="401"/>
      <c r="BE16" s="401"/>
      <c r="BF16" s="401"/>
      <c r="BG16" s="401"/>
      <c r="BH16" s="401"/>
      <c r="BI16" s="396">
        <v>1.42</v>
      </c>
      <c r="BJ16" s="396">
        <v>0.47</v>
      </c>
      <c r="BK16" s="396">
        <v>0.34</v>
      </c>
      <c r="BL16" s="396">
        <v>0.28000000000000003</v>
      </c>
      <c r="BM16" s="396">
        <v>-1.37</v>
      </c>
      <c r="BN16" s="396">
        <v>0.18</v>
      </c>
      <c r="BO16" s="396">
        <v>0.1</v>
      </c>
      <c r="BP16" s="396">
        <v>0.08</v>
      </c>
      <c r="BQ16" s="396">
        <v>0.08</v>
      </c>
      <c r="BR16" s="396">
        <v>0.52</v>
      </c>
      <c r="BS16" s="396">
        <v>-1.43</v>
      </c>
      <c r="BT16" s="396">
        <v>-2.4900000000000002</v>
      </c>
      <c r="BU16" s="396">
        <v>-2.27</v>
      </c>
      <c r="BV16" s="403"/>
      <c r="BW16" s="396">
        <v>11.01</v>
      </c>
      <c r="BX16" s="396">
        <v>3.3</v>
      </c>
      <c r="BY16" s="396">
        <v>2.41</v>
      </c>
      <c r="BZ16" s="396">
        <v>3.71</v>
      </c>
      <c r="CA16" s="396">
        <v>24.15</v>
      </c>
      <c r="CB16" s="396">
        <v>6.95</v>
      </c>
      <c r="CC16" s="396">
        <v>2.36</v>
      </c>
      <c r="CD16" s="396">
        <v>1.57</v>
      </c>
      <c r="CE16" s="396">
        <v>1.51</v>
      </c>
      <c r="CF16" s="396">
        <v>6.95</v>
      </c>
      <c r="CG16" s="396">
        <v>7.18</v>
      </c>
      <c r="CH16" s="396">
        <v>3.52</v>
      </c>
      <c r="CI16" s="398"/>
      <c r="CJ16" s="131"/>
      <c r="CK16" s="131"/>
      <c r="CL16" s="151"/>
      <c r="CM16" s="151"/>
      <c r="CN16" s="151"/>
      <c r="CO16" s="205"/>
      <c r="CP16" s="205"/>
      <c r="CQ16" s="205"/>
      <c r="CR16" s="205"/>
      <c r="CS16" s="205"/>
      <c r="CT16" s="205"/>
      <c r="CU16" s="152"/>
      <c r="CV16" s="156"/>
      <c r="CW16" s="151"/>
      <c r="CX16" s="149"/>
      <c r="CY16" s="149"/>
      <c r="CZ16" s="149"/>
      <c r="DA16" s="149"/>
      <c r="DB16" s="206"/>
      <c r="DC16" s="206"/>
      <c r="DD16" s="206"/>
      <c r="DE16" s="206"/>
      <c r="DF16" s="206"/>
      <c r="DG16" s="206"/>
      <c r="DH16" s="153"/>
      <c r="DI16" s="156"/>
      <c r="DJ16" s="151"/>
      <c r="DK16" s="149"/>
      <c r="DL16" s="149"/>
      <c r="DM16" s="149"/>
      <c r="DN16" s="149"/>
      <c r="DO16" s="206"/>
      <c r="DP16" s="206"/>
      <c r="DQ16" s="206"/>
      <c r="DR16" s="206"/>
      <c r="DS16" s="206"/>
      <c r="DT16" s="206"/>
      <c r="DU16" s="153"/>
      <c r="DV16" s="156"/>
      <c r="DW16" s="151"/>
      <c r="DX16" s="149"/>
      <c r="DY16" s="149"/>
      <c r="DZ16" s="149"/>
      <c r="EA16" s="149"/>
      <c r="EB16" s="206"/>
      <c r="EC16" s="206"/>
      <c r="ED16" s="206"/>
      <c r="EE16" s="206"/>
      <c r="EF16" s="206"/>
      <c r="EG16" s="206"/>
      <c r="EH16" s="153"/>
      <c r="EI16" s="156"/>
      <c r="EJ16" s="151"/>
      <c r="EK16" s="149"/>
      <c r="EL16" s="149"/>
      <c r="EM16" s="149"/>
      <c r="EN16" s="149"/>
      <c r="EO16" s="206"/>
      <c r="EP16" s="206"/>
      <c r="EQ16" s="206"/>
      <c r="ER16" s="206"/>
      <c r="ES16" s="206"/>
      <c r="ET16" s="206"/>
      <c r="EU16" s="153"/>
      <c r="EV16" s="156"/>
      <c r="EW16" s="151"/>
      <c r="EX16" s="149"/>
      <c r="EY16" s="149"/>
      <c r="EZ16" s="149"/>
      <c r="FA16" s="149"/>
      <c r="FB16" s="206"/>
      <c r="FC16" s="206"/>
      <c r="FD16" s="206"/>
      <c r="FE16" s="206"/>
      <c r="FF16" s="206"/>
      <c r="FG16" s="206"/>
      <c r="FH16" s="153"/>
      <c r="FI16" s="156"/>
      <c r="FJ16" s="151"/>
      <c r="FK16" s="149"/>
      <c r="FL16" s="149"/>
      <c r="FM16" s="149"/>
      <c r="FN16" s="149"/>
      <c r="FO16" s="206"/>
      <c r="FP16" s="206"/>
      <c r="FQ16" s="206"/>
      <c r="FR16" s="206"/>
      <c r="FS16" s="206"/>
      <c r="FT16" s="206"/>
      <c r="FU16" s="153"/>
    </row>
    <row r="17" spans="1:177" ht="14.4">
      <c r="A17" s="150">
        <v>17</v>
      </c>
      <c r="B17" s="202" t="s">
        <v>34</v>
      </c>
      <c r="C17" s="382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382"/>
      <c r="Q17" s="145"/>
      <c r="R17" s="145"/>
      <c r="S17" s="127"/>
      <c r="T17" s="127"/>
      <c r="U17" s="142"/>
      <c r="V17" s="142"/>
      <c r="W17" s="377"/>
      <c r="X17" s="389"/>
      <c r="Y17" s="389"/>
      <c r="Z17" s="389"/>
      <c r="AA17" s="389"/>
      <c r="AB17" s="389"/>
      <c r="AC17" s="376"/>
      <c r="AD17" s="127"/>
      <c r="AE17" s="127"/>
      <c r="AF17" s="146"/>
      <c r="AG17" s="146"/>
      <c r="AH17" s="146"/>
      <c r="AI17" s="142"/>
      <c r="AJ17" s="389"/>
      <c r="AK17" s="389"/>
      <c r="AL17" s="389"/>
      <c r="AM17" s="389"/>
      <c r="AN17" s="389"/>
      <c r="AO17" s="389"/>
      <c r="AP17" s="396">
        <v>-11.23</v>
      </c>
      <c r="AQ17" s="396">
        <v>-26.24</v>
      </c>
      <c r="AR17" s="396">
        <v>-2.11</v>
      </c>
      <c r="AS17" s="396">
        <v>2.95</v>
      </c>
      <c r="AT17" s="396">
        <v>7.54</v>
      </c>
      <c r="AU17" s="396">
        <v>6.09</v>
      </c>
      <c r="AV17" s="396">
        <v>7.05</v>
      </c>
      <c r="AW17" s="396">
        <v>7.98</v>
      </c>
      <c r="AX17" s="396">
        <v>5.88</v>
      </c>
      <c r="AY17" s="396">
        <v>7.04</v>
      </c>
      <c r="AZ17" s="396">
        <v>10.57</v>
      </c>
      <c r="BA17" s="396">
        <v>11</v>
      </c>
      <c r="BB17" s="401">
        <v>12.31</v>
      </c>
      <c r="BC17" s="401"/>
      <c r="BD17" s="401"/>
      <c r="BE17" s="401"/>
      <c r="BF17" s="401"/>
      <c r="BG17" s="401"/>
      <c r="BH17" s="401"/>
      <c r="BI17" s="396">
        <v>-1.57</v>
      </c>
      <c r="BJ17" s="396">
        <v>-2.93</v>
      </c>
      <c r="BK17" s="396">
        <v>-0.17</v>
      </c>
      <c r="BL17" s="396">
        <v>0.17</v>
      </c>
      <c r="BM17" s="396">
        <v>0.57999999999999996</v>
      </c>
      <c r="BN17" s="396">
        <v>0.53</v>
      </c>
      <c r="BO17" s="396">
        <v>0.55000000000000004</v>
      </c>
      <c r="BP17" s="396">
        <v>0.71</v>
      </c>
      <c r="BQ17" s="396">
        <v>0.48</v>
      </c>
      <c r="BR17" s="396">
        <v>0.62</v>
      </c>
      <c r="BS17" s="396">
        <v>1.0900000000000001</v>
      </c>
      <c r="BT17" s="396">
        <v>1.1200000000000001</v>
      </c>
      <c r="BU17" s="396">
        <v>1.18</v>
      </c>
      <c r="BV17" s="403"/>
      <c r="BW17" s="396">
        <v>81.010000000000005</v>
      </c>
      <c r="BX17" s="396">
        <v>60.62</v>
      </c>
      <c r="BY17" s="396">
        <v>50.44</v>
      </c>
      <c r="BZ17" s="396">
        <v>38.78</v>
      </c>
      <c r="CA17" s="396">
        <v>39.47</v>
      </c>
      <c r="CB17" s="396">
        <v>36.25</v>
      </c>
      <c r="CC17" s="396">
        <v>22.67</v>
      </c>
      <c r="CD17" s="396">
        <v>18.3</v>
      </c>
      <c r="CE17" s="396">
        <v>26.64</v>
      </c>
      <c r="CF17" s="396">
        <v>20.010000000000002</v>
      </c>
      <c r="CG17" s="396">
        <v>16.45</v>
      </c>
      <c r="CH17" s="396">
        <v>5.67</v>
      </c>
      <c r="CI17" s="398"/>
      <c r="CJ17" s="131"/>
      <c r="CK17" s="131"/>
      <c r="CL17" s="151"/>
      <c r="CM17" s="151"/>
      <c r="CN17" s="151"/>
      <c r="CO17" s="205"/>
      <c r="CP17" s="205"/>
      <c r="CQ17" s="205"/>
      <c r="CR17" s="205"/>
      <c r="CS17" s="205"/>
      <c r="CT17" s="205"/>
      <c r="CU17" s="152"/>
      <c r="CV17" s="156"/>
      <c r="CW17" s="151"/>
      <c r="CX17" s="149"/>
      <c r="CY17" s="149"/>
      <c r="CZ17" s="149"/>
      <c r="DA17" s="149"/>
      <c r="DB17" s="206"/>
      <c r="DC17" s="206"/>
      <c r="DD17" s="206"/>
      <c r="DE17" s="206"/>
      <c r="DF17" s="206"/>
      <c r="DG17" s="206"/>
      <c r="DH17" s="153"/>
      <c r="DI17" s="156"/>
      <c r="DJ17" s="151"/>
      <c r="DK17" s="149"/>
      <c r="DL17" s="149"/>
      <c r="DM17" s="149"/>
      <c r="DN17" s="149"/>
      <c r="DO17" s="206"/>
      <c r="DP17" s="206"/>
      <c r="DQ17" s="206"/>
      <c r="DR17" s="206"/>
      <c r="DS17" s="206"/>
      <c r="DT17" s="206"/>
      <c r="DU17" s="153"/>
      <c r="DV17" s="156"/>
      <c r="DW17" s="151"/>
      <c r="DX17" s="149"/>
      <c r="DY17" s="149"/>
      <c r="DZ17" s="149"/>
      <c r="EA17" s="149"/>
      <c r="EB17" s="206"/>
      <c r="EC17" s="206"/>
      <c r="ED17" s="206"/>
      <c r="EE17" s="206"/>
      <c r="EF17" s="206"/>
      <c r="EG17" s="206"/>
      <c r="EH17" s="153"/>
      <c r="EI17" s="156"/>
      <c r="EJ17" s="151"/>
      <c r="EK17" s="149"/>
      <c r="EL17" s="149"/>
      <c r="EM17" s="149"/>
      <c r="EN17" s="149"/>
      <c r="EO17" s="206"/>
      <c r="EP17" s="206"/>
      <c r="EQ17" s="206"/>
      <c r="ER17" s="206"/>
      <c r="ES17" s="206"/>
      <c r="ET17" s="206"/>
      <c r="EU17" s="153"/>
      <c r="EV17" s="156"/>
      <c r="EW17" s="151"/>
      <c r="EX17" s="149"/>
      <c r="EY17" s="149"/>
      <c r="EZ17" s="149"/>
      <c r="FA17" s="149"/>
      <c r="FB17" s="206"/>
      <c r="FC17" s="206"/>
      <c r="FD17" s="206"/>
      <c r="FE17" s="206"/>
      <c r="FF17" s="206"/>
      <c r="FG17" s="206"/>
      <c r="FH17" s="153"/>
      <c r="FI17" s="156"/>
      <c r="FJ17" s="151"/>
      <c r="FK17" s="149"/>
      <c r="FL17" s="149"/>
      <c r="FM17" s="149"/>
      <c r="FN17" s="149"/>
      <c r="FO17" s="206"/>
      <c r="FP17" s="206"/>
      <c r="FQ17" s="206"/>
      <c r="FR17" s="206"/>
      <c r="FS17" s="206"/>
      <c r="FT17" s="206"/>
      <c r="FU17" s="153"/>
    </row>
    <row r="18" spans="1:177" ht="14.4">
      <c r="A18" s="150">
        <v>18</v>
      </c>
      <c r="B18" s="202" t="s">
        <v>35</v>
      </c>
      <c r="C18" s="382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382"/>
      <c r="Q18" s="145"/>
      <c r="R18" s="145"/>
      <c r="S18" s="127"/>
      <c r="T18" s="127"/>
      <c r="U18" s="142"/>
      <c r="V18" s="142"/>
      <c r="W18" s="377"/>
      <c r="X18" s="389"/>
      <c r="Y18" s="389"/>
      <c r="Z18" s="389"/>
      <c r="AA18" s="389"/>
      <c r="AB18" s="389"/>
      <c r="AC18" s="376"/>
      <c r="AD18" s="127"/>
      <c r="AE18" s="127"/>
      <c r="AF18" s="146"/>
      <c r="AG18" s="146"/>
      <c r="AH18" s="146"/>
      <c r="AI18" s="142"/>
      <c r="AJ18" s="389"/>
      <c r="AK18" s="389"/>
      <c r="AL18" s="389"/>
      <c r="AM18" s="389"/>
      <c r="AN18" s="389"/>
      <c r="AO18" s="389"/>
      <c r="AP18" s="396">
        <v>4.1399999999999997</v>
      </c>
      <c r="AQ18" s="396">
        <v>5.87</v>
      </c>
      <c r="AR18" s="396">
        <v>5.82</v>
      </c>
      <c r="AS18" s="396">
        <v>1.31</v>
      </c>
      <c r="AT18" s="396">
        <v>5.44</v>
      </c>
      <c r="AU18" s="396">
        <v>2.02</v>
      </c>
      <c r="AV18" s="396">
        <v>0.51</v>
      </c>
      <c r="AW18" s="396">
        <v>-3.09</v>
      </c>
      <c r="AX18" s="396">
        <v>-15.85</v>
      </c>
      <c r="AY18" s="396">
        <v>-26.23</v>
      </c>
      <c r="AZ18" s="396">
        <v>-69.88</v>
      </c>
      <c r="BA18" s="396">
        <v>-81.53</v>
      </c>
      <c r="BB18" s="401">
        <v>0</v>
      </c>
      <c r="BC18" s="401"/>
      <c r="BD18" s="401"/>
      <c r="BE18" s="401"/>
      <c r="BF18" s="401"/>
      <c r="BG18" s="401"/>
      <c r="BH18" s="401"/>
      <c r="BI18" s="396">
        <v>0.77</v>
      </c>
      <c r="BJ18" s="396">
        <v>0.8</v>
      </c>
      <c r="BK18" s="396">
        <v>0.8</v>
      </c>
      <c r="BL18" s="396">
        <v>0.22</v>
      </c>
      <c r="BM18" s="396">
        <v>0.87</v>
      </c>
      <c r="BN18" s="396">
        <v>0.34</v>
      </c>
      <c r="BO18" s="396">
        <v>7.0000000000000007E-2</v>
      </c>
      <c r="BP18" s="396">
        <v>-0.49</v>
      </c>
      <c r="BQ18" s="396">
        <v>-1.74</v>
      </c>
      <c r="BR18" s="396">
        <v>-2.2000000000000002</v>
      </c>
      <c r="BS18" s="396">
        <v>-3.53</v>
      </c>
      <c r="BT18" s="396">
        <v>-2.27</v>
      </c>
      <c r="BU18" s="396">
        <v>0</v>
      </c>
      <c r="BV18" s="403"/>
      <c r="BW18" s="396">
        <v>60.5</v>
      </c>
      <c r="BX18" s="396">
        <v>11.54</v>
      </c>
      <c r="BY18" s="396">
        <v>-10.08</v>
      </c>
      <c r="BZ18" s="396">
        <v>-11.64</v>
      </c>
      <c r="CA18" s="396">
        <v>3.85</v>
      </c>
      <c r="CB18" s="396">
        <v>5.49</v>
      </c>
      <c r="CC18" s="396">
        <v>11.44</v>
      </c>
      <c r="CD18" s="396">
        <v>12.56</v>
      </c>
      <c r="CE18" s="396">
        <v>-16.62</v>
      </c>
      <c r="CF18" s="396">
        <v>27.26</v>
      </c>
      <c r="CG18" s="396">
        <v>-5.95</v>
      </c>
      <c r="CH18" s="396">
        <v>0</v>
      </c>
      <c r="CI18" s="398"/>
      <c r="CJ18" s="131"/>
      <c r="CK18" s="131"/>
      <c r="CL18" s="151"/>
      <c r="CM18" s="151"/>
      <c r="CN18" s="151"/>
      <c r="CO18" s="205"/>
      <c r="CP18" s="205"/>
      <c r="CQ18" s="205"/>
      <c r="CR18" s="205"/>
      <c r="CS18" s="205"/>
      <c r="CT18" s="205"/>
      <c r="CU18" s="152"/>
      <c r="CV18" s="156"/>
      <c r="CW18" s="151"/>
      <c r="CX18" s="149"/>
      <c r="CY18" s="149"/>
      <c r="CZ18" s="149"/>
      <c r="DA18" s="149"/>
      <c r="DB18" s="206"/>
      <c r="DC18" s="206"/>
      <c r="DD18" s="206"/>
      <c r="DE18" s="206"/>
      <c r="DF18" s="206"/>
      <c r="DG18" s="206"/>
      <c r="DH18" s="153"/>
      <c r="DI18" s="156"/>
      <c r="DJ18" s="151"/>
      <c r="DK18" s="149"/>
      <c r="DL18" s="149"/>
      <c r="DM18" s="149"/>
      <c r="DN18" s="149"/>
      <c r="DO18" s="206"/>
      <c r="DP18" s="206"/>
      <c r="DQ18" s="206"/>
      <c r="DR18" s="206"/>
      <c r="DS18" s="206"/>
      <c r="DT18" s="206"/>
      <c r="DU18" s="153"/>
      <c r="DV18" s="156"/>
      <c r="DW18" s="151"/>
      <c r="DX18" s="149"/>
      <c r="DY18" s="149"/>
      <c r="DZ18" s="149"/>
      <c r="EA18" s="149"/>
      <c r="EB18" s="206"/>
      <c r="EC18" s="206"/>
      <c r="ED18" s="206"/>
      <c r="EE18" s="206"/>
      <c r="EF18" s="206"/>
      <c r="EG18" s="206"/>
      <c r="EH18" s="153"/>
      <c r="EI18" s="156"/>
      <c r="EJ18" s="151"/>
      <c r="EK18" s="149"/>
      <c r="EL18" s="149"/>
      <c r="EM18" s="149"/>
      <c r="EN18" s="149"/>
      <c r="EO18" s="206"/>
      <c r="EP18" s="206"/>
      <c r="EQ18" s="206"/>
      <c r="ER18" s="206"/>
      <c r="ES18" s="206"/>
      <c r="ET18" s="206"/>
      <c r="EU18" s="153"/>
      <c r="EV18" s="156"/>
      <c r="EW18" s="151"/>
      <c r="EX18" s="149"/>
      <c r="EY18" s="149"/>
      <c r="EZ18" s="149"/>
      <c r="FA18" s="149"/>
      <c r="FB18" s="206"/>
      <c r="FC18" s="206"/>
      <c r="FD18" s="206"/>
      <c r="FE18" s="206"/>
      <c r="FF18" s="206"/>
      <c r="FG18" s="206"/>
      <c r="FH18" s="153"/>
      <c r="FI18" s="156"/>
      <c r="FJ18" s="151"/>
      <c r="FK18" s="149"/>
      <c r="FL18" s="149"/>
      <c r="FM18" s="149"/>
      <c r="FN18" s="149"/>
      <c r="FO18" s="206"/>
      <c r="FP18" s="206"/>
      <c r="FQ18" s="206"/>
      <c r="FR18" s="206"/>
      <c r="FS18" s="206"/>
      <c r="FT18" s="206"/>
      <c r="FU18" s="153"/>
    </row>
    <row r="19" spans="1:177" ht="14.4">
      <c r="A19" s="150">
        <v>19</v>
      </c>
      <c r="B19" s="202" t="s">
        <v>36</v>
      </c>
      <c r="C19" s="382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382"/>
      <c r="Q19" s="145"/>
      <c r="R19" s="145"/>
      <c r="S19" s="142"/>
      <c r="T19" s="142"/>
      <c r="U19" s="142"/>
      <c r="V19" s="142"/>
      <c r="W19" s="377"/>
      <c r="X19" s="389"/>
      <c r="Y19" s="389"/>
      <c r="Z19" s="389"/>
      <c r="AA19" s="389"/>
      <c r="AB19" s="389"/>
      <c r="AC19" s="376"/>
      <c r="AD19" s="127"/>
      <c r="AE19" s="127"/>
      <c r="AF19" s="146"/>
      <c r="AG19" s="146"/>
      <c r="AH19" s="146"/>
      <c r="AI19" s="142"/>
      <c r="AJ19" s="389"/>
      <c r="AK19" s="389"/>
      <c r="AL19" s="389"/>
      <c r="AM19" s="389"/>
      <c r="AN19" s="389"/>
      <c r="AO19" s="389"/>
      <c r="AP19" s="396">
        <v>1.24</v>
      </c>
      <c r="AQ19" s="396">
        <v>-8.16</v>
      </c>
      <c r="AR19" s="396">
        <v>-7.24</v>
      </c>
      <c r="AS19" s="396">
        <v>-0.31</v>
      </c>
      <c r="AT19" s="396">
        <v>8.43</v>
      </c>
      <c r="AU19" s="396">
        <v>8.75</v>
      </c>
      <c r="AV19" s="396">
        <v>6.24</v>
      </c>
      <c r="AW19" s="396">
        <v>5.85</v>
      </c>
      <c r="AX19" s="396">
        <v>7.4</v>
      </c>
      <c r="AY19" s="396">
        <v>10.4</v>
      </c>
      <c r="AZ19" s="396">
        <v>4.8499999999999996</v>
      </c>
      <c r="BA19" s="396">
        <v>7.05</v>
      </c>
      <c r="BB19" s="401">
        <v>8.34</v>
      </c>
      <c r="BC19" s="401"/>
      <c r="BD19" s="401"/>
      <c r="BE19" s="401"/>
      <c r="BF19" s="401"/>
      <c r="BG19" s="401"/>
      <c r="BH19" s="401"/>
      <c r="BI19" s="396">
        <v>0.09</v>
      </c>
      <c r="BJ19" s="396">
        <v>-0.51</v>
      </c>
      <c r="BK19" s="396">
        <v>-0.38</v>
      </c>
      <c r="BL19" s="396">
        <v>-0.01</v>
      </c>
      <c r="BM19" s="396">
        <v>0.4</v>
      </c>
      <c r="BN19" s="396">
        <v>0.4</v>
      </c>
      <c r="BO19" s="396">
        <v>0.28000000000000003</v>
      </c>
      <c r="BP19" s="396">
        <v>0.24</v>
      </c>
      <c r="BQ19" s="396">
        <v>0.42</v>
      </c>
      <c r="BR19" s="396">
        <v>0.61</v>
      </c>
      <c r="BS19" s="396">
        <v>0.28000000000000003</v>
      </c>
      <c r="BT19" s="396">
        <v>0.42</v>
      </c>
      <c r="BU19" s="396">
        <v>0.52</v>
      </c>
      <c r="BV19" s="403"/>
      <c r="BW19" s="396">
        <v>10.61</v>
      </c>
      <c r="BX19" s="396">
        <v>6.92</v>
      </c>
      <c r="BY19" s="396">
        <v>1.96</v>
      </c>
      <c r="BZ19" s="396">
        <v>8.57</v>
      </c>
      <c r="CA19" s="396">
        <v>9.1999999999999993</v>
      </c>
      <c r="CB19" s="396">
        <v>14.5</v>
      </c>
      <c r="CC19" s="396">
        <v>12.68</v>
      </c>
      <c r="CD19" s="396">
        <v>5.12</v>
      </c>
      <c r="CE19" s="396">
        <v>7.06</v>
      </c>
      <c r="CF19" s="396">
        <v>8.6999999999999993</v>
      </c>
      <c r="CG19" s="396">
        <v>4.3899999999999997</v>
      </c>
      <c r="CH19" s="396">
        <v>4.82</v>
      </c>
      <c r="CI19" s="399"/>
      <c r="CJ19" s="120"/>
      <c r="CK19" s="120"/>
      <c r="CL19" s="149"/>
      <c r="CM19" s="149"/>
      <c r="CN19" s="149"/>
      <c r="CO19" s="206"/>
      <c r="CP19" s="206"/>
      <c r="CQ19" s="206"/>
      <c r="CR19" s="206"/>
      <c r="CS19" s="206"/>
      <c r="CT19" s="206"/>
      <c r="CU19" s="153"/>
      <c r="CV19" s="157"/>
      <c r="CW19" s="149"/>
      <c r="CX19" s="149"/>
      <c r="CY19" s="149"/>
      <c r="CZ19" s="149"/>
      <c r="DA19" s="149"/>
      <c r="DB19" s="206"/>
      <c r="DC19" s="206"/>
      <c r="DD19" s="206"/>
      <c r="DE19" s="206"/>
      <c r="DF19" s="206"/>
      <c r="DG19" s="206"/>
      <c r="DH19" s="153"/>
      <c r="DI19" s="157"/>
      <c r="DJ19" s="149"/>
      <c r="DK19" s="149"/>
      <c r="DL19" s="149"/>
      <c r="DM19" s="149"/>
      <c r="DN19" s="149"/>
      <c r="DO19" s="206"/>
      <c r="DP19" s="206"/>
      <c r="DQ19" s="206"/>
      <c r="DR19" s="206"/>
      <c r="DS19" s="206"/>
      <c r="DT19" s="206"/>
      <c r="DU19" s="153"/>
      <c r="DV19" s="157"/>
      <c r="DW19" s="149"/>
      <c r="DX19" s="149"/>
      <c r="DY19" s="149"/>
      <c r="DZ19" s="149"/>
      <c r="EA19" s="149"/>
      <c r="EB19" s="206"/>
      <c r="EC19" s="206"/>
      <c r="ED19" s="206"/>
      <c r="EE19" s="206"/>
      <c r="EF19" s="206"/>
      <c r="EG19" s="206"/>
      <c r="EH19" s="153"/>
      <c r="EI19" s="157"/>
      <c r="EJ19" s="149"/>
      <c r="EK19" s="149"/>
      <c r="EL19" s="149"/>
      <c r="EM19" s="149"/>
      <c r="EN19" s="149"/>
      <c r="EO19" s="206"/>
      <c r="EP19" s="206"/>
      <c r="EQ19" s="206"/>
      <c r="ER19" s="206"/>
      <c r="ES19" s="206"/>
      <c r="ET19" s="206"/>
      <c r="EU19" s="153"/>
      <c r="EV19" s="157"/>
      <c r="EW19" s="149"/>
      <c r="EX19" s="149"/>
      <c r="EY19" s="149"/>
      <c r="EZ19" s="149"/>
      <c r="FA19" s="149"/>
      <c r="FB19" s="206"/>
      <c r="FC19" s="206"/>
      <c r="FD19" s="206"/>
      <c r="FE19" s="206"/>
      <c r="FF19" s="206"/>
      <c r="FG19" s="206"/>
      <c r="FH19" s="153"/>
      <c r="FI19" s="157"/>
      <c r="FJ19" s="149"/>
      <c r="FK19" s="149"/>
      <c r="FL19" s="149"/>
      <c r="FM19" s="149"/>
      <c r="FN19" s="149"/>
      <c r="FO19" s="206"/>
      <c r="FP19" s="206"/>
      <c r="FQ19" s="206"/>
      <c r="FR19" s="206"/>
      <c r="FS19" s="206"/>
      <c r="FT19" s="206"/>
      <c r="FU19" s="153"/>
    </row>
    <row r="20" spans="1:177" ht="12.6" customHeight="1">
      <c r="A20" s="150">
        <v>20</v>
      </c>
      <c r="B20" s="202" t="s">
        <v>37</v>
      </c>
      <c r="C20" s="382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382"/>
      <c r="Q20" s="145"/>
      <c r="R20" s="145"/>
      <c r="S20" s="127"/>
      <c r="T20" s="127"/>
      <c r="U20" s="142"/>
      <c r="V20" s="142"/>
      <c r="W20" s="377"/>
      <c r="X20" s="389"/>
      <c r="Y20" s="389"/>
      <c r="Z20" s="389"/>
      <c r="AA20" s="389"/>
      <c r="AB20" s="389"/>
      <c r="AC20" s="376"/>
      <c r="AD20" s="127"/>
      <c r="AE20" s="127"/>
      <c r="AF20" s="146"/>
      <c r="AG20" s="146"/>
      <c r="AH20" s="146"/>
      <c r="AI20" s="142"/>
      <c r="AJ20" s="389"/>
      <c r="AK20" s="389"/>
      <c r="AL20" s="389"/>
      <c r="AM20" s="389"/>
      <c r="AN20" s="389"/>
      <c r="AO20" s="389"/>
      <c r="AP20" s="146">
        <f>'E Rslt 2010'!$Q$21/'BILAN 2010'!Q$22</f>
        <v>4.6680846300235085E-2</v>
      </c>
      <c r="AQ20" s="396">
        <v>4.67</v>
      </c>
      <c r="AR20" s="396">
        <v>0.25</v>
      </c>
      <c r="AS20" s="396">
        <v>4.01</v>
      </c>
      <c r="AT20" s="396">
        <v>5.57</v>
      </c>
      <c r="AU20" s="396">
        <v>3.84</v>
      </c>
      <c r="AV20" s="396">
        <v>1.38</v>
      </c>
      <c r="AW20" s="396">
        <v>4.13</v>
      </c>
      <c r="AX20" s="396">
        <v>0.27</v>
      </c>
      <c r="AY20" s="396">
        <v>2.5499999999999998</v>
      </c>
      <c r="AZ20" s="396">
        <v>5.53</v>
      </c>
      <c r="BA20" s="396">
        <v>5.44</v>
      </c>
      <c r="BB20" s="401">
        <v>-0.32</v>
      </c>
      <c r="BC20" s="401"/>
      <c r="BD20" s="401"/>
      <c r="BE20" s="401"/>
      <c r="BF20" s="401"/>
      <c r="BG20" s="401"/>
      <c r="BH20" s="401"/>
      <c r="BI20" s="396">
        <v>0.52</v>
      </c>
      <c r="BJ20" s="396">
        <v>0.02</v>
      </c>
      <c r="BK20" s="396">
        <v>0.16</v>
      </c>
      <c r="BL20" s="396">
        <v>0.46</v>
      </c>
      <c r="BM20" s="396">
        <v>0.57999999999999996</v>
      </c>
      <c r="BN20" s="396">
        <v>0.22</v>
      </c>
      <c r="BO20" s="396">
        <v>0.61</v>
      </c>
      <c r="BP20" s="396">
        <v>0.03</v>
      </c>
      <c r="BQ20" s="396">
        <v>0.21</v>
      </c>
      <c r="BR20" s="396">
        <v>0.33</v>
      </c>
      <c r="BS20" s="396">
        <v>0.34</v>
      </c>
      <c r="BT20" s="396">
        <v>-0.02</v>
      </c>
      <c r="BU20" s="396">
        <v>0.52</v>
      </c>
      <c r="BV20" s="403"/>
      <c r="BW20" s="396">
        <v>34.36</v>
      </c>
      <c r="BX20" s="396">
        <v>63.69</v>
      </c>
      <c r="BY20" s="396">
        <v>104.19</v>
      </c>
      <c r="BZ20" s="396">
        <v>27.78</v>
      </c>
      <c r="CA20" s="396">
        <v>-6.22</v>
      </c>
      <c r="CB20" s="396">
        <v>15.09</v>
      </c>
      <c r="CC20" s="396">
        <v>47.61</v>
      </c>
      <c r="CD20" s="396">
        <v>74.08</v>
      </c>
      <c r="CE20" s="396">
        <v>35.71</v>
      </c>
      <c r="CF20" s="396">
        <v>6.82</v>
      </c>
      <c r="CG20" s="396">
        <v>3.71</v>
      </c>
      <c r="CH20" s="396">
        <v>11.74</v>
      </c>
      <c r="CI20" s="398"/>
      <c r="CJ20" s="131"/>
      <c r="CK20" s="131"/>
      <c r="CL20" s="149"/>
      <c r="CM20" s="149"/>
      <c r="CN20" s="149"/>
      <c r="CO20" s="206"/>
      <c r="CP20" s="206"/>
      <c r="CQ20" s="206"/>
      <c r="CR20" s="206"/>
      <c r="CS20" s="206"/>
      <c r="CT20" s="206"/>
      <c r="CU20" s="153"/>
      <c r="CV20" s="157"/>
      <c r="CW20" s="149"/>
      <c r="CX20" s="149"/>
      <c r="CY20" s="149"/>
      <c r="CZ20" s="149"/>
      <c r="DA20" s="149"/>
      <c r="DB20" s="206"/>
      <c r="DC20" s="206"/>
      <c r="DD20" s="206"/>
      <c r="DE20" s="206"/>
      <c r="DF20" s="206"/>
      <c r="DG20" s="206"/>
      <c r="DH20" s="153"/>
      <c r="DI20" s="157"/>
      <c r="DJ20" s="149"/>
      <c r="DK20" s="149"/>
      <c r="DL20" s="149"/>
      <c r="DM20" s="149"/>
      <c r="DN20" s="149"/>
      <c r="DO20" s="206"/>
      <c r="DP20" s="206"/>
      <c r="DQ20" s="206"/>
      <c r="DR20" s="206"/>
      <c r="DS20" s="206"/>
      <c r="DT20" s="206"/>
      <c r="DU20" s="153"/>
      <c r="DV20" s="157"/>
      <c r="DW20" s="149"/>
      <c r="DX20" s="149"/>
      <c r="DY20" s="149"/>
      <c r="DZ20" s="149"/>
      <c r="EA20" s="149"/>
      <c r="EB20" s="206"/>
      <c r="EC20" s="206"/>
      <c r="ED20" s="206"/>
      <c r="EE20" s="206"/>
      <c r="EF20" s="206"/>
      <c r="EG20" s="206"/>
      <c r="EH20" s="153"/>
      <c r="EI20" s="157"/>
      <c r="EJ20" s="149"/>
      <c r="EK20" s="149"/>
      <c r="EL20" s="149"/>
      <c r="EM20" s="149"/>
      <c r="EN20" s="149"/>
      <c r="EO20" s="206"/>
      <c r="EP20" s="206"/>
      <c r="EQ20" s="206"/>
      <c r="ER20" s="206"/>
      <c r="ES20" s="206"/>
      <c r="ET20" s="206"/>
      <c r="EU20" s="153"/>
      <c r="EV20" s="157"/>
      <c r="EW20" s="149"/>
      <c r="EX20" s="149"/>
      <c r="EY20" s="149"/>
      <c r="EZ20" s="149"/>
      <c r="FA20" s="149"/>
      <c r="FB20" s="206"/>
      <c r="FC20" s="206"/>
      <c r="FD20" s="206"/>
      <c r="FE20" s="206"/>
      <c r="FF20" s="206"/>
      <c r="FG20" s="206"/>
      <c r="FH20" s="153"/>
      <c r="FI20" s="157"/>
      <c r="FJ20" s="149"/>
      <c r="FK20" s="149"/>
      <c r="FL20" s="149"/>
      <c r="FM20" s="149"/>
      <c r="FN20" s="149"/>
      <c r="FO20" s="206"/>
      <c r="FP20" s="206"/>
      <c r="FQ20" s="206"/>
      <c r="FR20" s="206"/>
      <c r="FS20" s="206"/>
      <c r="FT20" s="206"/>
      <c r="FU20" s="153"/>
    </row>
    <row r="21" spans="1:177" ht="14.4">
      <c r="A21" s="150">
        <v>22</v>
      </c>
      <c r="B21" s="385" t="s">
        <v>39</v>
      </c>
      <c r="C21" s="384"/>
      <c r="D21" s="147"/>
      <c r="E21" s="147"/>
      <c r="F21" s="142"/>
      <c r="G21" s="142"/>
      <c r="H21" s="142"/>
      <c r="I21" s="142"/>
      <c r="J21" s="142"/>
      <c r="K21" s="142"/>
      <c r="L21" s="127"/>
      <c r="M21" s="127"/>
      <c r="N21" s="127"/>
      <c r="O21" s="127"/>
      <c r="P21" s="384"/>
      <c r="Q21" s="147"/>
      <c r="R21" s="147"/>
      <c r="S21" s="142"/>
      <c r="T21" s="142"/>
      <c r="U21" s="142"/>
      <c r="V21" s="142"/>
      <c r="W21" s="377"/>
      <c r="X21" s="389"/>
      <c r="Y21" s="389"/>
      <c r="Z21" s="389"/>
      <c r="AA21" s="389"/>
      <c r="AB21" s="389"/>
      <c r="AC21" s="378"/>
      <c r="AD21" s="148"/>
      <c r="AE21" s="148"/>
      <c r="AF21" s="144"/>
      <c r="AG21" s="144"/>
      <c r="AH21" s="144"/>
      <c r="AI21" s="142"/>
      <c r="AJ21" s="389"/>
      <c r="AK21" s="389"/>
      <c r="AL21" s="389"/>
      <c r="AM21" s="389"/>
      <c r="AN21" s="389"/>
      <c r="AO21" s="389"/>
      <c r="AP21" s="146">
        <f>0</f>
        <v>0</v>
      </c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392"/>
      <c r="BC21" s="392"/>
      <c r="BD21" s="392"/>
      <c r="BE21" s="392"/>
      <c r="BF21" s="392"/>
      <c r="BG21" s="392"/>
      <c r="BH21" s="392"/>
      <c r="BI21" s="137"/>
      <c r="BJ21" s="133"/>
      <c r="BK21" s="137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403"/>
      <c r="BW21" s="396">
        <v>0</v>
      </c>
      <c r="BX21" s="396">
        <v>0</v>
      </c>
      <c r="BY21" s="396">
        <v>0</v>
      </c>
      <c r="BZ21" s="396">
        <v>38.83</v>
      </c>
      <c r="CA21" s="396">
        <v>5.32</v>
      </c>
      <c r="CB21" s="396">
        <v>1.34</v>
      </c>
      <c r="CC21" s="396">
        <v>0.77</v>
      </c>
      <c r="CD21" s="396">
        <v>32.11</v>
      </c>
      <c r="CE21" s="396">
        <v>18.64</v>
      </c>
      <c r="CF21" s="396">
        <v>21.87</v>
      </c>
      <c r="CG21" s="396">
        <v>10.94</v>
      </c>
      <c r="CH21" s="396">
        <v>2.36</v>
      </c>
      <c r="CI21" s="399"/>
      <c r="CJ21" s="120"/>
      <c r="CK21" s="120"/>
      <c r="CL21" s="149"/>
      <c r="CM21" s="149"/>
      <c r="CN21" s="149"/>
      <c r="CO21" s="206"/>
      <c r="CP21" s="206"/>
      <c r="CQ21" s="206"/>
      <c r="CR21" s="206"/>
      <c r="CS21" s="206"/>
      <c r="CT21" s="206"/>
      <c r="CU21" s="153"/>
      <c r="CV21" s="157"/>
      <c r="CW21" s="149"/>
      <c r="CX21" s="149"/>
      <c r="CY21" s="149"/>
      <c r="CZ21" s="149"/>
      <c r="DA21" s="149"/>
      <c r="DB21" s="206"/>
      <c r="DC21" s="206"/>
      <c r="DD21" s="206"/>
      <c r="DE21" s="206"/>
      <c r="DF21" s="206"/>
      <c r="DG21" s="206"/>
      <c r="DH21" s="153"/>
      <c r="DI21" s="157"/>
      <c r="DJ21" s="149"/>
      <c r="DK21" s="149"/>
      <c r="DL21" s="149"/>
      <c r="DM21" s="149"/>
      <c r="DN21" s="149"/>
      <c r="DO21" s="206"/>
      <c r="DP21" s="206"/>
      <c r="DQ21" s="206"/>
      <c r="DR21" s="206"/>
      <c r="DS21" s="206"/>
      <c r="DT21" s="206"/>
      <c r="DU21" s="153"/>
      <c r="DV21" s="157"/>
      <c r="DW21" s="149"/>
      <c r="DX21" s="149"/>
      <c r="DY21" s="149"/>
      <c r="DZ21" s="149"/>
      <c r="EA21" s="149"/>
      <c r="EB21" s="206"/>
      <c r="EC21" s="206"/>
      <c r="ED21" s="206"/>
      <c r="EE21" s="206"/>
      <c r="EF21" s="206"/>
      <c r="EG21" s="206"/>
      <c r="EH21" s="153"/>
      <c r="EI21" s="157"/>
      <c r="EJ21" s="149"/>
      <c r="EK21" s="149"/>
      <c r="EL21" s="149"/>
      <c r="EM21" s="149"/>
      <c r="EN21" s="149"/>
      <c r="EO21" s="206"/>
      <c r="EP21" s="206"/>
      <c r="EQ21" s="206"/>
      <c r="ER21" s="206"/>
      <c r="ES21" s="206"/>
      <c r="ET21" s="206"/>
      <c r="EU21" s="153"/>
      <c r="EV21" s="157"/>
      <c r="EW21" s="149"/>
      <c r="EX21" s="149"/>
      <c r="EY21" s="149"/>
      <c r="EZ21" s="149"/>
      <c r="FA21" s="149"/>
      <c r="FB21" s="206"/>
      <c r="FC21" s="206"/>
      <c r="FD21" s="206"/>
      <c r="FE21" s="206"/>
      <c r="FF21" s="206"/>
      <c r="FG21" s="206"/>
      <c r="FH21" s="153"/>
      <c r="FI21" s="157"/>
      <c r="FJ21" s="149"/>
      <c r="FK21" s="149"/>
      <c r="FL21" s="149"/>
      <c r="FM21" s="149"/>
      <c r="FN21" s="149"/>
      <c r="FO21" s="206"/>
      <c r="FP21" s="206"/>
      <c r="FQ21" s="206"/>
      <c r="FR21" s="206"/>
      <c r="FS21" s="206"/>
      <c r="FT21" s="206"/>
      <c r="FU21" s="153"/>
    </row>
    <row r="22" spans="1:177" ht="14.4">
      <c r="A22" s="150">
        <v>23</v>
      </c>
      <c r="B22" s="202" t="s">
        <v>76</v>
      </c>
      <c r="C22" s="384"/>
      <c r="D22" s="147"/>
      <c r="E22" s="147"/>
      <c r="F22" s="147"/>
      <c r="G22" s="147"/>
      <c r="H22" s="142"/>
      <c r="I22" s="142"/>
      <c r="J22" s="142"/>
      <c r="K22" s="142"/>
      <c r="L22" s="127"/>
      <c r="M22" s="127"/>
      <c r="N22" s="127"/>
      <c r="O22" s="127"/>
      <c r="P22" s="384"/>
      <c r="Q22" s="188"/>
      <c r="R22" s="147"/>
      <c r="S22" s="147"/>
      <c r="T22" s="147"/>
      <c r="U22" s="142"/>
      <c r="V22" s="142"/>
      <c r="W22" s="377"/>
      <c r="X22" s="389"/>
      <c r="Y22" s="389"/>
      <c r="Z22" s="389"/>
      <c r="AA22" s="389"/>
      <c r="AB22" s="389"/>
      <c r="AC22" s="378"/>
      <c r="AD22" s="148"/>
      <c r="AE22" s="148"/>
      <c r="AF22" s="148"/>
      <c r="AG22" s="148"/>
      <c r="AH22" s="144"/>
      <c r="AI22" s="142"/>
      <c r="AJ22" s="389"/>
      <c r="AK22" s="389"/>
      <c r="AL22" s="389"/>
      <c r="AM22" s="389"/>
      <c r="AN22" s="389"/>
      <c r="AO22" s="389"/>
      <c r="AP22" s="146">
        <f>0</f>
        <v>0</v>
      </c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392"/>
      <c r="BC22" s="392"/>
      <c r="BD22" s="392"/>
      <c r="BE22" s="392"/>
      <c r="BF22" s="392"/>
      <c r="BG22" s="392"/>
      <c r="BH22" s="392"/>
      <c r="BI22" s="137"/>
      <c r="BJ22" s="133"/>
      <c r="BK22" s="137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403"/>
      <c r="BW22" s="396">
        <v>0</v>
      </c>
      <c r="BX22" s="396">
        <v>0</v>
      </c>
      <c r="BY22" s="396">
        <v>0</v>
      </c>
      <c r="BZ22" s="396">
        <v>0</v>
      </c>
      <c r="CA22" s="396">
        <v>0</v>
      </c>
      <c r="CB22" s="396">
        <v>-15.14</v>
      </c>
      <c r="CC22" s="396">
        <v>20.12</v>
      </c>
      <c r="CD22" s="396">
        <v>58.33</v>
      </c>
      <c r="CE22" s="396">
        <v>-0.21</v>
      </c>
      <c r="CF22" s="396">
        <v>20.190000000000001</v>
      </c>
      <c r="CG22" s="396">
        <v>25.06</v>
      </c>
      <c r="CH22" s="396">
        <v>33.11</v>
      </c>
      <c r="CI22" s="399"/>
      <c r="CJ22" s="120"/>
      <c r="CK22" s="120"/>
      <c r="CL22" s="149"/>
      <c r="CM22" s="149"/>
      <c r="CN22" s="149"/>
      <c r="CO22" s="206"/>
      <c r="CP22" s="206"/>
      <c r="CQ22" s="206"/>
      <c r="CR22" s="206"/>
      <c r="CS22" s="206"/>
      <c r="CT22" s="206"/>
      <c r="CU22" s="153"/>
      <c r="CV22" s="157"/>
      <c r="CW22" s="149"/>
      <c r="CX22" s="149"/>
      <c r="CY22" s="149"/>
      <c r="CZ22" s="149"/>
      <c r="DA22" s="149"/>
      <c r="DB22" s="206"/>
      <c r="DC22" s="206"/>
      <c r="DD22" s="206"/>
      <c r="DE22" s="206"/>
      <c r="DF22" s="206"/>
      <c r="DG22" s="206"/>
      <c r="DH22" s="153"/>
      <c r="DI22" s="157"/>
      <c r="DJ22" s="149"/>
      <c r="DK22" s="149"/>
      <c r="DL22" s="149"/>
      <c r="DM22" s="149"/>
      <c r="DN22" s="149"/>
      <c r="DO22" s="206"/>
      <c r="DP22" s="206"/>
      <c r="DQ22" s="206"/>
      <c r="DR22" s="206"/>
      <c r="DS22" s="206"/>
      <c r="DT22" s="206"/>
      <c r="DU22" s="153"/>
      <c r="DV22" s="157"/>
      <c r="DW22" s="149"/>
      <c r="DX22" s="149"/>
      <c r="DY22" s="149"/>
      <c r="DZ22" s="149"/>
      <c r="EA22" s="149"/>
      <c r="EB22" s="206"/>
      <c r="EC22" s="206"/>
      <c r="ED22" s="206"/>
      <c r="EE22" s="206"/>
      <c r="EF22" s="206"/>
      <c r="EG22" s="206"/>
      <c r="EH22" s="153"/>
      <c r="EI22" s="157"/>
      <c r="EJ22" s="149"/>
      <c r="EK22" s="149"/>
      <c r="EL22" s="149"/>
      <c r="EM22" s="149"/>
      <c r="EN22" s="149"/>
      <c r="EO22" s="206"/>
      <c r="EP22" s="206"/>
      <c r="EQ22" s="206"/>
      <c r="ER22" s="206"/>
      <c r="ES22" s="206"/>
      <c r="ET22" s="206"/>
      <c r="EU22" s="153"/>
      <c r="EV22" s="157"/>
      <c r="EW22" s="149"/>
      <c r="EX22" s="149"/>
      <c r="EY22" s="149"/>
      <c r="EZ22" s="149"/>
      <c r="FA22" s="149"/>
      <c r="FB22" s="206"/>
      <c r="FC22" s="206"/>
      <c r="FD22" s="206"/>
      <c r="FE22" s="206"/>
      <c r="FF22" s="206"/>
      <c r="FG22" s="206"/>
      <c r="FH22" s="153"/>
      <c r="FI22" s="157"/>
      <c r="FJ22" s="149"/>
      <c r="FK22" s="149"/>
      <c r="FL22" s="149"/>
      <c r="FM22" s="149"/>
      <c r="FN22" s="149"/>
      <c r="FO22" s="206"/>
      <c r="FP22" s="206"/>
      <c r="FQ22" s="206"/>
      <c r="FR22" s="206"/>
      <c r="FS22" s="206"/>
      <c r="FT22" s="206"/>
      <c r="FU22" s="153"/>
    </row>
    <row r="23" spans="1:177" ht="15.75" customHeight="1" thickBot="1">
      <c r="A23" s="409" t="s">
        <v>90</v>
      </c>
      <c r="B23" s="410"/>
      <c r="C23" s="386"/>
      <c r="D23" s="387"/>
      <c r="E23" s="387"/>
      <c r="F23" s="387"/>
      <c r="G23" s="387"/>
      <c r="H23" s="387"/>
      <c r="I23" s="387"/>
      <c r="J23" s="387"/>
      <c r="K23" s="387"/>
      <c r="L23" s="127"/>
      <c r="M23" s="127"/>
      <c r="N23" s="127"/>
      <c r="O23" s="127"/>
      <c r="P23" s="379"/>
      <c r="Q23" s="380"/>
      <c r="R23" s="380"/>
      <c r="S23" s="380"/>
      <c r="T23" s="380"/>
      <c r="U23" s="380"/>
      <c r="V23" s="380"/>
      <c r="W23" s="381"/>
      <c r="X23" s="389"/>
      <c r="Y23" s="389"/>
      <c r="Z23" s="389"/>
      <c r="AA23" s="389"/>
      <c r="AB23" s="389"/>
      <c r="AC23" s="379"/>
      <c r="AD23" s="380"/>
      <c r="AE23" s="380"/>
      <c r="AF23" s="380"/>
      <c r="AG23" s="380"/>
      <c r="AH23" s="380"/>
      <c r="AI23" s="380"/>
      <c r="AJ23" s="390"/>
      <c r="AK23" s="389"/>
      <c r="AL23" s="389"/>
      <c r="AM23" s="389"/>
      <c r="AN23" s="389"/>
      <c r="AO23" s="389"/>
      <c r="AP23" s="396">
        <v>9.35</v>
      </c>
      <c r="AQ23" s="396">
        <v>6.85</v>
      </c>
      <c r="AR23" s="396">
        <v>8.15</v>
      </c>
      <c r="AS23" s="396">
        <v>4.5199999999999996</v>
      </c>
      <c r="AT23" s="396">
        <v>11.73</v>
      </c>
      <c r="AU23" s="396">
        <v>10.4</v>
      </c>
      <c r="AV23" s="396">
        <v>10.83</v>
      </c>
      <c r="AW23" s="396">
        <v>13.01</v>
      </c>
      <c r="AX23" s="396">
        <v>12.63</v>
      </c>
      <c r="AY23" s="396">
        <v>12.48</v>
      </c>
      <c r="AZ23" s="396">
        <v>7.26</v>
      </c>
      <c r="BA23" s="396">
        <v>9.01</v>
      </c>
      <c r="BB23" s="401">
        <v>10.18</v>
      </c>
      <c r="BC23" s="401"/>
      <c r="BD23" s="401"/>
      <c r="BE23" s="401"/>
      <c r="BF23" s="401"/>
      <c r="BG23" s="401"/>
      <c r="BH23" s="401"/>
      <c r="BI23" s="396">
        <v>0.88</v>
      </c>
      <c r="BJ23" s="396">
        <v>0.62</v>
      </c>
      <c r="BK23" s="396">
        <v>0.69</v>
      </c>
      <c r="BL23" s="396">
        <v>0.32</v>
      </c>
      <c r="BM23" s="396">
        <v>0.89</v>
      </c>
      <c r="BN23" s="396">
        <v>0.95</v>
      </c>
      <c r="BO23" s="396">
        <v>0.97</v>
      </c>
      <c r="BP23" s="396">
        <v>1.1299999999999999</v>
      </c>
      <c r="BQ23" s="396">
        <v>1.1399999999999999</v>
      </c>
      <c r="BR23" s="396">
        <v>1.21</v>
      </c>
      <c r="BS23" s="396">
        <v>0.72</v>
      </c>
      <c r="BT23" s="396">
        <v>0.9</v>
      </c>
      <c r="BU23" s="396">
        <v>1.02</v>
      </c>
      <c r="BV23" s="404"/>
      <c r="BW23" s="396">
        <v>13.16</v>
      </c>
      <c r="BX23" s="396">
        <v>7.69</v>
      </c>
      <c r="BY23" s="396">
        <v>5.41</v>
      </c>
      <c r="BZ23" s="396">
        <v>8.66</v>
      </c>
      <c r="CA23" s="396">
        <v>5.74</v>
      </c>
      <c r="CB23" s="396">
        <v>9.59</v>
      </c>
      <c r="CC23" s="396">
        <v>16.07</v>
      </c>
      <c r="CD23" s="396">
        <v>8.25</v>
      </c>
      <c r="CE23" s="396">
        <v>5.33</v>
      </c>
      <c r="CF23" s="396">
        <v>8.07</v>
      </c>
      <c r="CG23" s="396">
        <v>4.8899999999999997</v>
      </c>
      <c r="CH23" s="396">
        <v>5.82</v>
      </c>
      <c r="CI23" s="400"/>
      <c r="CJ23" s="139"/>
      <c r="CK23" s="139"/>
      <c r="CL23" s="154"/>
      <c r="CM23" s="154"/>
      <c r="CN23" s="154"/>
      <c r="CO23" s="207"/>
      <c r="CP23" s="207"/>
      <c r="CQ23" s="207"/>
      <c r="CR23" s="207"/>
      <c r="CS23" s="207"/>
      <c r="CT23" s="207"/>
      <c r="CU23" s="155"/>
      <c r="CV23" s="158"/>
      <c r="CW23" s="154"/>
      <c r="CX23" s="154"/>
      <c r="CY23" s="154"/>
      <c r="CZ23" s="154"/>
      <c r="DA23" s="154"/>
      <c r="DB23" s="207"/>
      <c r="DC23" s="207"/>
      <c r="DD23" s="207"/>
      <c r="DE23" s="207"/>
      <c r="DF23" s="207"/>
      <c r="DG23" s="207"/>
      <c r="DH23" s="155"/>
      <c r="DI23" s="158"/>
      <c r="DJ23" s="154"/>
      <c r="DK23" s="154"/>
      <c r="DL23" s="154"/>
      <c r="DM23" s="154"/>
      <c r="DN23" s="154"/>
      <c r="DO23" s="207"/>
      <c r="DP23" s="207"/>
      <c r="DQ23" s="207"/>
      <c r="DR23" s="207"/>
      <c r="DS23" s="207"/>
      <c r="DT23" s="207"/>
      <c r="DU23" s="155"/>
      <c r="DV23" s="158"/>
      <c r="DW23" s="154"/>
      <c r="DX23" s="154"/>
      <c r="DY23" s="154"/>
      <c r="DZ23" s="154"/>
      <c r="EA23" s="154"/>
      <c r="EB23" s="207"/>
      <c r="EC23" s="207"/>
      <c r="ED23" s="207"/>
      <c r="EE23" s="207"/>
      <c r="EF23" s="207"/>
      <c r="EG23" s="207"/>
      <c r="EH23" s="155"/>
      <c r="EI23" s="158"/>
      <c r="EJ23" s="154"/>
      <c r="EK23" s="154"/>
      <c r="EL23" s="154"/>
      <c r="EM23" s="154"/>
      <c r="EN23" s="154"/>
      <c r="EO23" s="207"/>
      <c r="EP23" s="207"/>
      <c r="EQ23" s="207"/>
      <c r="ER23" s="207"/>
      <c r="ES23" s="207"/>
      <c r="ET23" s="207"/>
      <c r="EU23" s="155"/>
      <c r="EV23" s="158"/>
      <c r="EW23" s="154"/>
      <c r="EX23" s="154"/>
      <c r="EY23" s="154"/>
      <c r="EZ23" s="154"/>
      <c r="FA23" s="154"/>
      <c r="FB23" s="207"/>
      <c r="FC23" s="207"/>
      <c r="FD23" s="207"/>
      <c r="FE23" s="207"/>
      <c r="FF23" s="207"/>
      <c r="FG23" s="207"/>
      <c r="FH23" s="155"/>
      <c r="FI23" s="158"/>
      <c r="FJ23" s="154"/>
      <c r="FK23" s="154"/>
      <c r="FL23" s="154"/>
      <c r="FM23" s="154"/>
      <c r="FN23" s="154"/>
      <c r="FO23" s="207"/>
      <c r="FP23" s="207"/>
      <c r="FQ23" s="207"/>
      <c r="FR23" s="207"/>
      <c r="FS23" s="207"/>
      <c r="FT23" s="207"/>
      <c r="FU23" s="155"/>
    </row>
    <row r="24" spans="1:177"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</row>
  </sheetData>
  <mergeCells count="15">
    <mergeCell ref="FI1:FU1"/>
    <mergeCell ref="A2:B2"/>
    <mergeCell ref="A23:B23"/>
    <mergeCell ref="CI1:CU1"/>
    <mergeCell ref="CV1:DH1"/>
    <mergeCell ref="DI1:DU1"/>
    <mergeCell ref="DV1:EH1"/>
    <mergeCell ref="EI1:EU1"/>
    <mergeCell ref="EV1:FH1"/>
    <mergeCell ref="C1:O1"/>
    <mergeCell ref="P1:AB1"/>
    <mergeCell ref="AC1:AO1"/>
    <mergeCell ref="AP1:BH1"/>
    <mergeCell ref="BI1:BU1"/>
    <mergeCell ref="BV1:CH1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3" tint="0.79998168889431442"/>
  </sheetPr>
  <dimension ref="A1:CO405"/>
  <sheetViews>
    <sheetView topLeftCell="I1" zoomScale="91" zoomScaleNormal="50" workbookViewId="0">
      <selection activeCell="Q1" sqref="Q1:Q1048576"/>
    </sheetView>
  </sheetViews>
  <sheetFormatPr baseColWidth="10" defaultColWidth="9.21875" defaultRowHeight="11.4"/>
  <cols>
    <col min="1" max="1" width="57.77734375" style="86" customWidth="1"/>
    <col min="2" max="7" width="11.5546875" style="79" bestFit="1" customWidth="1"/>
    <col min="8" max="8" width="12.77734375" style="79" bestFit="1" customWidth="1"/>
    <col min="9" max="11" width="11.5546875" style="79" bestFit="1" customWidth="1"/>
    <col min="12" max="12" width="9.77734375" style="79" bestFit="1" customWidth="1"/>
    <col min="13" max="13" width="11.21875" style="79" bestFit="1" customWidth="1"/>
    <col min="14" max="18" width="9.77734375" style="79" bestFit="1" customWidth="1"/>
    <col min="19" max="19" width="13.44140625" style="74" bestFit="1" customWidth="1"/>
    <col min="20" max="93" width="9.21875" style="74"/>
    <col min="94" max="16384" width="9.21875" style="75"/>
  </cols>
  <sheetData>
    <row r="1" spans="1:21" ht="26.25" customHeight="1">
      <c r="A1" s="82" t="s">
        <v>132</v>
      </c>
      <c r="B1" s="8" t="s">
        <v>21</v>
      </c>
      <c r="C1" s="8" t="s">
        <v>22</v>
      </c>
      <c r="D1" s="8" t="s">
        <v>38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32</v>
      </c>
      <c r="O1" s="8" t="s">
        <v>33</v>
      </c>
      <c r="P1" s="8" t="s">
        <v>34</v>
      </c>
      <c r="Q1" s="8" t="s">
        <v>36</v>
      </c>
      <c r="R1" s="8" t="s">
        <v>37</v>
      </c>
      <c r="S1" s="9" t="s">
        <v>71</v>
      </c>
    </row>
    <row r="2" spans="1:21">
      <c r="A2" s="46" t="s">
        <v>40</v>
      </c>
      <c r="B2" s="35">
        <v>153185</v>
      </c>
      <c r="C2" s="35">
        <v>361038</v>
      </c>
      <c r="D2" s="35">
        <v>211052</v>
      </c>
      <c r="E2" s="35">
        <v>179900</v>
      </c>
      <c r="F2" s="35">
        <v>302703</v>
      </c>
      <c r="G2" s="35">
        <v>325678</v>
      </c>
      <c r="H2" s="35">
        <v>311381</v>
      </c>
      <c r="I2" s="35">
        <v>118484</v>
      </c>
      <c r="J2" s="35">
        <v>180125</v>
      </c>
      <c r="K2" s="35">
        <v>260612</v>
      </c>
      <c r="L2" s="35">
        <v>57328</v>
      </c>
      <c r="M2" s="35">
        <v>29408</v>
      </c>
      <c r="N2" s="35">
        <v>21049</v>
      </c>
      <c r="O2" s="35">
        <v>31972</v>
      </c>
      <c r="P2" s="35">
        <v>28437</v>
      </c>
      <c r="Q2" s="35">
        <v>13603</v>
      </c>
      <c r="R2" s="35">
        <v>6805</v>
      </c>
      <c r="S2" s="48">
        <f>SUM(B2:R2)</f>
        <v>2592760</v>
      </c>
    </row>
    <row r="3" spans="1:21">
      <c r="A3" s="46" t="s">
        <v>41</v>
      </c>
      <c r="B3" s="35">
        <v>37235</v>
      </c>
      <c r="C3" s="35">
        <v>52657</v>
      </c>
      <c r="D3" s="35">
        <v>64353</v>
      </c>
      <c r="E3" s="35">
        <v>36997</v>
      </c>
      <c r="F3" s="35">
        <v>51469</v>
      </c>
      <c r="G3" s="35">
        <v>83706</v>
      </c>
      <c r="H3" s="35">
        <v>56216</v>
      </c>
      <c r="I3" s="35">
        <v>38116</v>
      </c>
      <c r="J3" s="35">
        <v>44783</v>
      </c>
      <c r="K3" s="35">
        <v>40014</v>
      </c>
      <c r="L3" s="35">
        <v>10288</v>
      </c>
      <c r="M3" s="35">
        <v>7177</v>
      </c>
      <c r="N3" s="35">
        <v>2655</v>
      </c>
      <c r="O3" s="35">
        <v>6819</v>
      </c>
      <c r="P3" s="35">
        <v>6495</v>
      </c>
      <c r="Q3" s="35">
        <v>2826</v>
      </c>
      <c r="R3" s="35">
        <v>3799</v>
      </c>
      <c r="S3" s="48">
        <f>SUM(B3:R3)</f>
        <v>545605</v>
      </c>
    </row>
    <row r="4" spans="1:21">
      <c r="A4" s="46" t="s">
        <v>42</v>
      </c>
      <c r="B4" s="35">
        <v>64167</v>
      </c>
      <c r="C4" s="35">
        <v>32849</v>
      </c>
      <c r="D4" s="35">
        <v>32584</v>
      </c>
      <c r="E4" s="35">
        <v>15513</v>
      </c>
      <c r="F4" s="35">
        <v>26654</v>
      </c>
      <c r="G4" s="35">
        <v>90639</v>
      </c>
      <c r="H4" s="35">
        <v>24879</v>
      </c>
      <c r="I4" s="35">
        <v>10318</v>
      </c>
      <c r="J4" s="35">
        <v>8934</v>
      </c>
      <c r="K4" s="35">
        <v>22445</v>
      </c>
      <c r="L4" s="35">
        <v>3306</v>
      </c>
      <c r="M4" s="35">
        <v>2685</v>
      </c>
      <c r="N4" s="35">
        <v>898</v>
      </c>
      <c r="O4" s="35">
        <v>1664</v>
      </c>
      <c r="P4" s="35">
        <v>2289</v>
      </c>
      <c r="Q4" s="35">
        <v>2</v>
      </c>
      <c r="R4" s="35">
        <v>995</v>
      </c>
      <c r="S4" s="48">
        <f>SUM(B4:R4)</f>
        <v>340821</v>
      </c>
    </row>
    <row r="5" spans="1:21">
      <c r="A5" s="46" t="s">
        <v>43</v>
      </c>
      <c r="B5" s="35">
        <v>10617</v>
      </c>
      <c r="C5" s="35">
        <v>14529</v>
      </c>
      <c r="D5" s="35">
        <v>6562</v>
      </c>
      <c r="E5" s="35">
        <v>9940</v>
      </c>
      <c r="F5" s="35">
        <v>21014</v>
      </c>
      <c r="G5" s="35">
        <v>9970</v>
      </c>
      <c r="H5" s="35">
        <v>8004</v>
      </c>
      <c r="I5" s="35">
        <v>7499</v>
      </c>
      <c r="J5" s="35">
        <v>3181</v>
      </c>
      <c r="K5" s="35">
        <v>1336</v>
      </c>
      <c r="L5" s="35">
        <v>4565</v>
      </c>
      <c r="M5" s="35">
        <v>2853</v>
      </c>
      <c r="N5" s="35">
        <v>1469</v>
      </c>
      <c r="O5" s="35">
        <v>1811</v>
      </c>
      <c r="P5" s="35">
        <v>374</v>
      </c>
      <c r="Q5" s="35">
        <v>0</v>
      </c>
      <c r="R5" s="35">
        <v>0</v>
      </c>
      <c r="S5" s="48">
        <f>SUM(B5:R5)</f>
        <v>103724</v>
      </c>
    </row>
    <row r="6" spans="1:21">
      <c r="A6" s="83" t="s">
        <v>44</v>
      </c>
      <c r="B6" s="36">
        <f>SUM(B2:B5)</f>
        <v>265204</v>
      </c>
      <c r="C6" s="36">
        <f t="shared" ref="C6:R6" si="0">SUM(C2:C5)</f>
        <v>461073</v>
      </c>
      <c r="D6" s="36">
        <f t="shared" si="0"/>
        <v>314551</v>
      </c>
      <c r="E6" s="36">
        <f t="shared" si="0"/>
        <v>242350</v>
      </c>
      <c r="F6" s="36">
        <f t="shared" si="0"/>
        <v>401840</v>
      </c>
      <c r="G6" s="36">
        <f t="shared" si="0"/>
        <v>509993</v>
      </c>
      <c r="H6" s="36">
        <f t="shared" si="0"/>
        <v>400480</v>
      </c>
      <c r="I6" s="36">
        <f t="shared" si="0"/>
        <v>174417</v>
      </c>
      <c r="J6" s="36">
        <f t="shared" si="0"/>
        <v>237023</v>
      </c>
      <c r="K6" s="36">
        <f t="shared" si="0"/>
        <v>324407</v>
      </c>
      <c r="L6" s="36">
        <f t="shared" si="0"/>
        <v>75487</v>
      </c>
      <c r="M6" s="36">
        <f t="shared" si="0"/>
        <v>42123</v>
      </c>
      <c r="N6" s="36">
        <f t="shared" si="0"/>
        <v>26071</v>
      </c>
      <c r="O6" s="36">
        <f t="shared" si="0"/>
        <v>42266</v>
      </c>
      <c r="P6" s="36">
        <f t="shared" si="0"/>
        <v>37595</v>
      </c>
      <c r="Q6" s="36">
        <f t="shared" si="0"/>
        <v>16431</v>
      </c>
      <c r="R6" s="36">
        <f t="shared" si="0"/>
        <v>11599</v>
      </c>
      <c r="S6" s="81">
        <f>SUM(B6:R6)</f>
        <v>3582910</v>
      </c>
    </row>
    <row r="7" spans="1:21">
      <c r="A7" s="46" t="s">
        <v>45</v>
      </c>
      <c r="B7" s="35">
        <v>100357</v>
      </c>
      <c r="C7" s="35">
        <v>166177</v>
      </c>
      <c r="D7" s="35">
        <v>93613</v>
      </c>
      <c r="E7" s="35">
        <v>79929</v>
      </c>
      <c r="F7" s="35">
        <v>195059</v>
      </c>
      <c r="G7" s="35">
        <v>124386</v>
      </c>
      <c r="H7" s="35">
        <v>170523</v>
      </c>
      <c r="I7" s="35">
        <v>45055</v>
      </c>
      <c r="J7" s="35">
        <v>73759</v>
      </c>
      <c r="K7" s="35">
        <v>120124</v>
      </c>
      <c r="L7" s="35">
        <v>35651</v>
      </c>
      <c r="M7" s="35">
        <v>15062</v>
      </c>
      <c r="N7" s="35">
        <v>10818</v>
      </c>
      <c r="O7" s="35">
        <v>16890</v>
      </c>
      <c r="P7" s="35">
        <v>11792</v>
      </c>
      <c r="Q7" s="35">
        <v>1248</v>
      </c>
      <c r="R7" s="35">
        <v>1912</v>
      </c>
      <c r="S7" s="48">
        <f>SUM(B7:R7)</f>
        <v>1262355</v>
      </c>
    </row>
    <row r="8" spans="1:21">
      <c r="A8" s="46" t="s">
        <v>46</v>
      </c>
      <c r="B8" s="35">
        <v>6501</v>
      </c>
      <c r="C8" s="35">
        <v>1313</v>
      </c>
      <c r="D8" s="35">
        <v>3461</v>
      </c>
      <c r="E8" s="35">
        <v>1074</v>
      </c>
      <c r="F8" s="35">
        <v>5288</v>
      </c>
      <c r="G8" s="35">
        <v>3845</v>
      </c>
      <c r="H8" s="35">
        <v>4297</v>
      </c>
      <c r="I8" s="35">
        <v>2674</v>
      </c>
      <c r="J8" s="35">
        <v>2500</v>
      </c>
      <c r="K8" s="35">
        <v>4647</v>
      </c>
      <c r="L8" s="35">
        <v>469</v>
      </c>
      <c r="M8" s="35">
        <v>0</v>
      </c>
      <c r="N8" s="35">
        <v>521</v>
      </c>
      <c r="O8" s="35">
        <v>347</v>
      </c>
      <c r="P8" s="35">
        <v>519</v>
      </c>
      <c r="Q8" s="35">
        <v>0</v>
      </c>
      <c r="R8" s="35">
        <v>293</v>
      </c>
      <c r="S8" s="48">
        <f>SUM(B8:R8)</f>
        <v>37749</v>
      </c>
    </row>
    <row r="9" spans="1:21">
      <c r="A9" s="46" t="s">
        <v>47</v>
      </c>
      <c r="B9" s="35">
        <v>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48">
        <f>SUM(B9:R9)</f>
        <v>0</v>
      </c>
    </row>
    <row r="10" spans="1:21">
      <c r="A10" s="83" t="s">
        <v>48</v>
      </c>
      <c r="B10" s="36">
        <f>SUM(B7:B9)</f>
        <v>106858</v>
      </c>
      <c r="C10" s="36">
        <f t="shared" ref="C10:R10" si="1">SUM(C7:C9)</f>
        <v>167490</v>
      </c>
      <c r="D10" s="36">
        <f t="shared" si="1"/>
        <v>97074</v>
      </c>
      <c r="E10" s="36">
        <f t="shared" si="1"/>
        <v>81003</v>
      </c>
      <c r="F10" s="36">
        <f t="shared" si="1"/>
        <v>200347</v>
      </c>
      <c r="G10" s="36">
        <f t="shared" si="1"/>
        <v>128231</v>
      </c>
      <c r="H10" s="36">
        <f t="shared" si="1"/>
        <v>174820</v>
      </c>
      <c r="I10" s="36">
        <f t="shared" si="1"/>
        <v>47729</v>
      </c>
      <c r="J10" s="36">
        <f t="shared" si="1"/>
        <v>76259</v>
      </c>
      <c r="K10" s="36">
        <f t="shared" si="1"/>
        <v>124771</v>
      </c>
      <c r="L10" s="36">
        <f t="shared" si="1"/>
        <v>36120</v>
      </c>
      <c r="M10" s="36">
        <f t="shared" si="1"/>
        <v>15062</v>
      </c>
      <c r="N10" s="36">
        <f t="shared" si="1"/>
        <v>11339</v>
      </c>
      <c r="O10" s="36">
        <f t="shared" si="1"/>
        <v>17237</v>
      </c>
      <c r="P10" s="36">
        <f t="shared" si="1"/>
        <v>12311</v>
      </c>
      <c r="Q10" s="36">
        <f t="shared" si="1"/>
        <v>1248</v>
      </c>
      <c r="R10" s="36">
        <f t="shared" si="1"/>
        <v>2205</v>
      </c>
      <c r="S10" s="81">
        <f>SUM(B10:R10)</f>
        <v>1300104</v>
      </c>
    </row>
    <row r="11" spans="1:21">
      <c r="A11" s="83" t="s">
        <v>49</v>
      </c>
      <c r="B11" s="36">
        <f>B6-B10</f>
        <v>158346</v>
      </c>
      <c r="C11" s="36">
        <f t="shared" ref="C11:R11" si="2">C6-C10</f>
        <v>293583</v>
      </c>
      <c r="D11" s="36">
        <f t="shared" si="2"/>
        <v>217477</v>
      </c>
      <c r="E11" s="36">
        <f t="shared" si="2"/>
        <v>161347</v>
      </c>
      <c r="F11" s="36">
        <f t="shared" si="2"/>
        <v>201493</v>
      </c>
      <c r="G11" s="36">
        <f t="shared" si="2"/>
        <v>381762</v>
      </c>
      <c r="H11" s="36">
        <f t="shared" si="2"/>
        <v>225660</v>
      </c>
      <c r="I11" s="36">
        <f t="shared" si="2"/>
        <v>126688</v>
      </c>
      <c r="J11" s="36">
        <f t="shared" si="2"/>
        <v>160764</v>
      </c>
      <c r="K11" s="36">
        <f t="shared" si="2"/>
        <v>199636</v>
      </c>
      <c r="L11" s="36">
        <f t="shared" si="2"/>
        <v>39367</v>
      </c>
      <c r="M11" s="36">
        <f t="shared" si="2"/>
        <v>27061</v>
      </c>
      <c r="N11" s="36">
        <f t="shared" si="2"/>
        <v>14732</v>
      </c>
      <c r="O11" s="36">
        <f t="shared" si="2"/>
        <v>25029</v>
      </c>
      <c r="P11" s="36">
        <f t="shared" si="2"/>
        <v>25284</v>
      </c>
      <c r="Q11" s="36">
        <f t="shared" si="2"/>
        <v>15183</v>
      </c>
      <c r="R11" s="36">
        <f t="shared" si="2"/>
        <v>9394</v>
      </c>
      <c r="S11" s="81">
        <f>SUM(B11:R11)</f>
        <v>2282806</v>
      </c>
    </row>
    <row r="12" spans="1:21" ht="22.8">
      <c r="A12" s="46" t="s">
        <v>50</v>
      </c>
      <c r="B12" s="35">
        <v>-14954</v>
      </c>
      <c r="C12" s="35">
        <v>-90391</v>
      </c>
      <c r="D12" s="35">
        <v>-24749</v>
      </c>
      <c r="E12" s="35">
        <v>-20312</v>
      </c>
      <c r="F12" s="35">
        <v>-59821</v>
      </c>
      <c r="G12" s="35">
        <v>-43798</v>
      </c>
      <c r="H12" s="35">
        <v>-75859</v>
      </c>
      <c r="I12" s="35">
        <v>-15770</v>
      </c>
      <c r="J12" s="35">
        <v>-43168</v>
      </c>
      <c r="K12" s="35">
        <v>-70898</v>
      </c>
      <c r="L12" s="35">
        <v>-9085</v>
      </c>
      <c r="M12" s="35">
        <v>-23196</v>
      </c>
      <c r="N12" s="35">
        <v>-3736</v>
      </c>
      <c r="O12" s="35">
        <v>-6317</v>
      </c>
      <c r="P12" s="35">
        <v>-2143</v>
      </c>
      <c r="Q12" s="35">
        <v>-4788</v>
      </c>
      <c r="R12" s="35">
        <v>-625</v>
      </c>
      <c r="S12" s="48">
        <f>SUM(B12:R12)</f>
        <v>-509610</v>
      </c>
    </row>
    <row r="13" spans="1:21" ht="22.8">
      <c r="A13" s="46" t="s">
        <v>51</v>
      </c>
      <c r="B13" s="35">
        <v>-3040</v>
      </c>
      <c r="C13" s="35">
        <v>-2540</v>
      </c>
      <c r="D13" s="35">
        <v>-475</v>
      </c>
      <c r="E13" s="35">
        <v>54</v>
      </c>
      <c r="F13" s="35">
        <v>-131</v>
      </c>
      <c r="G13" s="35">
        <v>7277</v>
      </c>
      <c r="H13" s="35">
        <v>-19687</v>
      </c>
      <c r="I13" s="35">
        <v>-1215</v>
      </c>
      <c r="J13" s="35">
        <v>5061</v>
      </c>
      <c r="K13" s="35">
        <v>-15036</v>
      </c>
      <c r="L13" s="35">
        <v>758</v>
      </c>
      <c r="M13" s="35">
        <v>-146</v>
      </c>
      <c r="N13" s="35">
        <v>-31</v>
      </c>
      <c r="O13" s="35">
        <v>-380</v>
      </c>
      <c r="P13" s="35">
        <v>5128</v>
      </c>
      <c r="Q13" s="35">
        <v>0</v>
      </c>
      <c r="R13" s="35">
        <v>0</v>
      </c>
      <c r="S13" s="48">
        <f>SUM(B13:R13)</f>
        <v>-24403</v>
      </c>
      <c r="U13" s="262"/>
    </row>
    <row r="14" spans="1:21">
      <c r="A14" s="46" t="s">
        <v>52</v>
      </c>
      <c r="B14" s="35">
        <v>96</v>
      </c>
      <c r="C14" s="35">
        <v>504</v>
      </c>
      <c r="D14" s="35">
        <v>2883</v>
      </c>
      <c r="E14" s="35">
        <v>656</v>
      </c>
      <c r="F14" s="35">
        <v>2141</v>
      </c>
      <c r="G14" s="35">
        <v>4069</v>
      </c>
      <c r="H14" s="35">
        <v>3776</v>
      </c>
      <c r="I14" s="35">
        <v>3146</v>
      </c>
      <c r="J14" s="35">
        <v>52</v>
      </c>
      <c r="K14" s="35">
        <v>16580</v>
      </c>
      <c r="L14" s="35">
        <v>1110</v>
      </c>
      <c r="M14" s="35">
        <v>119</v>
      </c>
      <c r="N14" s="35">
        <v>146</v>
      </c>
      <c r="O14" s="35">
        <v>275</v>
      </c>
      <c r="P14" s="35">
        <v>52</v>
      </c>
      <c r="Q14" s="35">
        <v>133</v>
      </c>
      <c r="R14" s="35">
        <v>301</v>
      </c>
      <c r="S14" s="48">
        <f>SUM(B14:R14)</f>
        <v>36039</v>
      </c>
    </row>
    <row r="15" spans="1:21">
      <c r="A15" s="46" t="s">
        <v>53</v>
      </c>
      <c r="B15" s="35">
        <v>-47463</v>
      </c>
      <c r="C15" s="35">
        <v>-117521</v>
      </c>
      <c r="D15" s="35">
        <v>-71347</v>
      </c>
      <c r="E15" s="35">
        <v>-39399</v>
      </c>
      <c r="F15" s="35">
        <v>-55627</v>
      </c>
      <c r="G15" s="35">
        <v>-154160</v>
      </c>
      <c r="H15" s="35">
        <v>-98818</v>
      </c>
      <c r="I15" s="35">
        <v>-56418</v>
      </c>
      <c r="J15" s="35">
        <v>-68574</v>
      </c>
      <c r="K15" s="35">
        <v>-77964</v>
      </c>
      <c r="L15" s="35">
        <v>-17882</v>
      </c>
      <c r="M15" s="35">
        <v>-10673</v>
      </c>
      <c r="N15" s="35">
        <v>-6280</v>
      </c>
      <c r="O15" s="35">
        <v>-10300</v>
      </c>
      <c r="P15" s="35">
        <v>-15310</v>
      </c>
      <c r="Q15" s="35">
        <v>-9406</v>
      </c>
      <c r="R15" s="35">
        <v>-4434</v>
      </c>
      <c r="S15" s="48">
        <f>SUM(B15:R15)</f>
        <v>-861576</v>
      </c>
    </row>
    <row r="16" spans="1:21">
      <c r="A16" s="46" t="s">
        <v>54</v>
      </c>
      <c r="B16" s="35">
        <v>-26750</v>
      </c>
      <c r="C16" s="35">
        <v>-25937</v>
      </c>
      <c r="D16" s="35">
        <v>-29267</v>
      </c>
      <c r="E16" s="35">
        <v>-12345</v>
      </c>
      <c r="F16" s="35">
        <v>-14602</v>
      </c>
      <c r="G16" s="35">
        <v>-44087</v>
      </c>
      <c r="H16" s="35">
        <v>-20822</v>
      </c>
      <c r="I16" s="35">
        <v>-26741</v>
      </c>
      <c r="J16" s="35">
        <v>-18939</v>
      </c>
      <c r="K16" s="35">
        <v>-18766</v>
      </c>
      <c r="L16" s="35">
        <v>-8695</v>
      </c>
      <c r="M16" s="35">
        <v>-4342</v>
      </c>
      <c r="N16" s="35">
        <v>-2792</v>
      </c>
      <c r="O16" s="35">
        <v>-4543</v>
      </c>
      <c r="P16" s="35">
        <v>-6393</v>
      </c>
      <c r="Q16" s="35">
        <v>-3070</v>
      </c>
      <c r="R16" s="35">
        <v>-2985</v>
      </c>
      <c r="S16" s="48">
        <f>SUM(B16:R16)</f>
        <v>-271076</v>
      </c>
    </row>
    <row r="17" spans="1:19" ht="22.8">
      <c r="A17" s="46" t="s">
        <v>55</v>
      </c>
      <c r="B17" s="35">
        <v>-10279</v>
      </c>
      <c r="C17" s="35">
        <v>-5358</v>
      </c>
      <c r="D17" s="35">
        <v>-12300</v>
      </c>
      <c r="E17" s="35">
        <v>-6669</v>
      </c>
      <c r="F17" s="35">
        <v>-5086</v>
      </c>
      <c r="G17" s="35">
        <v>-22412</v>
      </c>
      <c r="H17" s="35">
        <v>-6514</v>
      </c>
      <c r="I17" s="35">
        <v>-11148</v>
      </c>
      <c r="J17" s="35">
        <v>-6912</v>
      </c>
      <c r="K17" s="35">
        <v>-8413</v>
      </c>
      <c r="L17" s="35">
        <v>-2125</v>
      </c>
      <c r="M17" s="35">
        <v>-1221</v>
      </c>
      <c r="N17" s="35">
        <v>-946</v>
      </c>
      <c r="O17" s="35">
        <v>-1333</v>
      </c>
      <c r="P17" s="35">
        <v>-7671</v>
      </c>
      <c r="Q17" s="35">
        <v>-849</v>
      </c>
      <c r="R17" s="35">
        <v>-563</v>
      </c>
      <c r="S17" s="48">
        <f>SUM(B17:R17)</f>
        <v>-109799</v>
      </c>
    </row>
    <row r="18" spans="1:19">
      <c r="A18" s="83" t="s">
        <v>56</v>
      </c>
      <c r="B18" s="36">
        <v>55956</v>
      </c>
      <c r="C18" s="36">
        <v>52340</v>
      </c>
      <c r="D18" s="36">
        <v>82222</v>
      </c>
      <c r="E18" s="36">
        <v>83332</v>
      </c>
      <c r="F18" s="36">
        <v>68367</v>
      </c>
      <c r="G18" s="36">
        <v>128651</v>
      </c>
      <c r="H18" s="36">
        <v>7736</v>
      </c>
      <c r="I18" s="36">
        <v>18542</v>
      </c>
      <c r="J18" s="36">
        <v>28284</v>
      </c>
      <c r="K18" s="36">
        <v>25139</v>
      </c>
      <c r="L18" s="36">
        <v>3448</v>
      </c>
      <c r="M18" s="36">
        <v>-12398</v>
      </c>
      <c r="N18" s="36">
        <v>1093</v>
      </c>
      <c r="O18" s="36">
        <v>2431</v>
      </c>
      <c r="P18" s="36">
        <v>-1053</v>
      </c>
      <c r="Q18" s="36">
        <v>-2797</v>
      </c>
      <c r="R18" s="36">
        <v>1088</v>
      </c>
      <c r="S18" s="81">
        <f>SUM(B18:R18)</f>
        <v>542381</v>
      </c>
    </row>
    <row r="19" spans="1:19">
      <c r="A19" s="46" t="s">
        <v>57</v>
      </c>
      <c r="B19" s="35">
        <v>-801</v>
      </c>
      <c r="C19" s="35">
        <v>232</v>
      </c>
      <c r="D19" s="35">
        <v>460</v>
      </c>
      <c r="E19" s="35">
        <v>-5201</v>
      </c>
      <c r="F19" s="35">
        <v>-807</v>
      </c>
      <c r="G19" s="35">
        <v>-113</v>
      </c>
      <c r="H19" s="35">
        <v>873</v>
      </c>
      <c r="I19" s="35">
        <v>63</v>
      </c>
      <c r="J19" s="35">
        <v>225</v>
      </c>
      <c r="K19" s="35">
        <v>143</v>
      </c>
      <c r="L19" s="35">
        <v>40</v>
      </c>
      <c r="M19" s="35">
        <v>-63</v>
      </c>
      <c r="N19" s="35">
        <v>0</v>
      </c>
      <c r="O19" s="35">
        <v>139</v>
      </c>
      <c r="P19" s="35">
        <v>31</v>
      </c>
      <c r="Q19" s="35">
        <v>-2</v>
      </c>
      <c r="R19" s="35">
        <v>55</v>
      </c>
      <c r="S19" s="48">
        <f>SUM(B19:R19)</f>
        <v>-4726</v>
      </c>
    </row>
    <row r="20" spans="1:19">
      <c r="A20" s="46" t="s">
        <v>58</v>
      </c>
      <c r="B20" s="35">
        <v>-5048</v>
      </c>
      <c r="C20" s="35">
        <v>-9366</v>
      </c>
      <c r="D20" s="35">
        <v>-27035</v>
      </c>
      <c r="E20" s="35">
        <v>-14752</v>
      </c>
      <c r="F20" s="35">
        <v>-9069</v>
      </c>
      <c r="G20" s="35">
        <v>-33842</v>
      </c>
      <c r="H20" s="35">
        <v>-13316</v>
      </c>
      <c r="I20" s="35">
        <v>-6583</v>
      </c>
      <c r="J20" s="35">
        <v>-3020</v>
      </c>
      <c r="K20" s="35">
        <v>-7650</v>
      </c>
      <c r="L20" s="35">
        <v>-85</v>
      </c>
      <c r="M20" s="35">
        <v>-45</v>
      </c>
      <c r="N20" s="35">
        <v>-36</v>
      </c>
      <c r="O20" s="35">
        <v>-140</v>
      </c>
      <c r="P20" s="35">
        <v>-50</v>
      </c>
      <c r="Q20" s="35">
        <v>-17</v>
      </c>
      <c r="R20" s="35">
        <v>-20</v>
      </c>
      <c r="S20" s="48">
        <f>SUM(B20:R20)</f>
        <v>-130074</v>
      </c>
    </row>
    <row r="21" spans="1:19">
      <c r="A21" s="83" t="s">
        <v>59</v>
      </c>
      <c r="B21" s="36">
        <f>B23-B22</f>
        <v>50107</v>
      </c>
      <c r="C21" s="36">
        <f t="shared" ref="C21:R21" si="3">C23-C22</f>
        <v>43206</v>
      </c>
      <c r="D21" s="36">
        <f t="shared" si="3"/>
        <v>55647</v>
      </c>
      <c r="E21" s="36">
        <f t="shared" si="3"/>
        <v>63379</v>
      </c>
      <c r="F21" s="36">
        <f t="shared" si="3"/>
        <v>58491</v>
      </c>
      <c r="G21" s="36">
        <f t="shared" si="3"/>
        <v>94696</v>
      </c>
      <c r="H21" s="36">
        <f t="shared" si="3"/>
        <v>-4707</v>
      </c>
      <c r="I21" s="36">
        <f t="shared" si="3"/>
        <v>12022</v>
      </c>
      <c r="J21" s="36">
        <f t="shared" si="3"/>
        <v>25489</v>
      </c>
      <c r="K21" s="36">
        <f t="shared" si="3"/>
        <v>17632</v>
      </c>
      <c r="L21" s="36">
        <f t="shared" si="3"/>
        <v>3403</v>
      </c>
      <c r="M21" s="36">
        <f t="shared" si="3"/>
        <v>-12506</v>
      </c>
      <c r="N21" s="36">
        <f t="shared" si="3"/>
        <v>1057</v>
      </c>
      <c r="O21" s="36">
        <f t="shared" si="3"/>
        <v>2430</v>
      </c>
      <c r="P21" s="36">
        <f t="shared" si="3"/>
        <v>-1072</v>
      </c>
      <c r="Q21" s="36">
        <f t="shared" si="3"/>
        <v>-2816</v>
      </c>
      <c r="R21" s="36">
        <f t="shared" si="3"/>
        <v>1123</v>
      </c>
      <c r="S21" s="81">
        <f>SUM(B21:R21)</f>
        <v>407581</v>
      </c>
    </row>
    <row r="22" spans="1:19">
      <c r="A22" s="46" t="s">
        <v>60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1109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-96</v>
      </c>
      <c r="Q22" s="35">
        <v>0</v>
      </c>
      <c r="R22" s="35">
        <v>0</v>
      </c>
      <c r="S22" s="48">
        <f>SUM(B22:R22)</f>
        <v>1013</v>
      </c>
    </row>
    <row r="23" spans="1:19">
      <c r="A23" s="83" t="s">
        <v>61</v>
      </c>
      <c r="B23" s="36">
        <f>B25-B24</f>
        <v>50107</v>
      </c>
      <c r="C23" s="36">
        <f t="shared" ref="C23:R23" si="4">C25-C24</f>
        <v>43206</v>
      </c>
      <c r="D23" s="36">
        <f t="shared" si="4"/>
        <v>55647</v>
      </c>
      <c r="E23" s="36">
        <f t="shared" si="4"/>
        <v>63379</v>
      </c>
      <c r="F23" s="36">
        <f t="shared" si="4"/>
        <v>58491</v>
      </c>
      <c r="G23" s="36">
        <f t="shared" si="4"/>
        <v>94696</v>
      </c>
      <c r="H23" s="36">
        <f t="shared" si="4"/>
        <v>-4707</v>
      </c>
      <c r="I23" s="36">
        <f t="shared" si="4"/>
        <v>12022</v>
      </c>
      <c r="J23" s="36">
        <f t="shared" si="4"/>
        <v>26598</v>
      </c>
      <c r="K23" s="36">
        <f t="shared" si="4"/>
        <v>17632</v>
      </c>
      <c r="L23" s="36">
        <f t="shared" si="4"/>
        <v>3403</v>
      </c>
      <c r="M23" s="36">
        <f t="shared" si="4"/>
        <v>-12506</v>
      </c>
      <c r="N23" s="36">
        <f t="shared" si="4"/>
        <v>1057</v>
      </c>
      <c r="O23" s="36">
        <f t="shared" si="4"/>
        <v>2430</v>
      </c>
      <c r="P23" s="36">
        <f t="shared" si="4"/>
        <v>-1168</v>
      </c>
      <c r="Q23" s="36">
        <f t="shared" si="4"/>
        <v>-2816</v>
      </c>
      <c r="R23" s="36">
        <f t="shared" si="4"/>
        <v>1123</v>
      </c>
      <c r="S23" s="81">
        <f>SUM(B23:R23)</f>
        <v>408594</v>
      </c>
    </row>
    <row r="24" spans="1:19">
      <c r="A24" s="46" t="s">
        <v>62</v>
      </c>
      <c r="B24" s="35">
        <v>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-119612</v>
      </c>
      <c r="I24" s="35">
        <v>175</v>
      </c>
      <c r="J24" s="35">
        <v>0</v>
      </c>
      <c r="K24" s="35">
        <v>974</v>
      </c>
      <c r="L24" s="35">
        <v>0</v>
      </c>
      <c r="M24" s="35">
        <v>0</v>
      </c>
      <c r="N24" s="35">
        <v>-5002</v>
      </c>
      <c r="O24" s="35">
        <v>-835</v>
      </c>
      <c r="P24" s="35">
        <v>0</v>
      </c>
      <c r="Q24" s="35">
        <v>0</v>
      </c>
      <c r="R24" s="35">
        <v>0</v>
      </c>
      <c r="S24" s="35">
        <f>SUM(B24:R24)</f>
        <v>-124300</v>
      </c>
    </row>
    <row r="25" spans="1:19">
      <c r="A25" s="84" t="s">
        <v>63</v>
      </c>
      <c r="B25" s="36">
        <v>50107</v>
      </c>
      <c r="C25" s="36">
        <v>43206</v>
      </c>
      <c r="D25" s="36">
        <v>55647</v>
      </c>
      <c r="E25" s="36">
        <v>63379</v>
      </c>
      <c r="F25" s="36">
        <v>58491</v>
      </c>
      <c r="G25" s="36">
        <v>94696</v>
      </c>
      <c r="H25" s="36">
        <v>-124319</v>
      </c>
      <c r="I25" s="36">
        <v>12197</v>
      </c>
      <c r="J25" s="36">
        <v>26598</v>
      </c>
      <c r="K25" s="36">
        <v>18606</v>
      </c>
      <c r="L25" s="36">
        <v>3403</v>
      </c>
      <c r="M25" s="36">
        <v>-12506</v>
      </c>
      <c r="N25" s="36">
        <v>-3945</v>
      </c>
      <c r="O25" s="36">
        <v>1595</v>
      </c>
      <c r="P25" s="36">
        <v>-1168</v>
      </c>
      <c r="Q25" s="36">
        <v>-2816</v>
      </c>
      <c r="R25" s="36">
        <v>1123</v>
      </c>
      <c r="S25" s="81">
        <f>SUM(B25:R25)</f>
        <v>284294</v>
      </c>
    </row>
    <row r="26" spans="1:19" s="74" customFormat="1">
      <c r="A26" s="85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</row>
    <row r="27" spans="1:19" s="74" customFormat="1">
      <c r="A27" s="85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</row>
    <row r="28" spans="1:19">
      <c r="A28" s="422" t="s">
        <v>65</v>
      </c>
      <c r="B28" s="91">
        <f t="shared" ref="B28:S28" si="5">SUM(B2:B5)</f>
        <v>265204</v>
      </c>
      <c r="C28" s="32">
        <f t="shared" si="5"/>
        <v>461073</v>
      </c>
      <c r="D28" s="32">
        <f t="shared" si="5"/>
        <v>314551</v>
      </c>
      <c r="E28" s="32">
        <f t="shared" si="5"/>
        <v>242350</v>
      </c>
      <c r="F28" s="32">
        <f t="shared" si="5"/>
        <v>401840</v>
      </c>
      <c r="G28" s="32">
        <f t="shared" si="5"/>
        <v>509993</v>
      </c>
      <c r="H28" s="32">
        <f t="shared" si="5"/>
        <v>400480</v>
      </c>
      <c r="I28" s="32">
        <f t="shared" si="5"/>
        <v>174417</v>
      </c>
      <c r="J28" s="32">
        <f t="shared" si="5"/>
        <v>237023</v>
      </c>
      <c r="K28" s="32">
        <f t="shared" si="5"/>
        <v>324407</v>
      </c>
      <c r="L28" s="32">
        <f t="shared" si="5"/>
        <v>75487</v>
      </c>
      <c r="M28" s="32">
        <f t="shared" si="5"/>
        <v>42123</v>
      </c>
      <c r="N28" s="32">
        <f t="shared" si="5"/>
        <v>26071</v>
      </c>
      <c r="O28" s="32">
        <f t="shared" si="5"/>
        <v>42266</v>
      </c>
      <c r="P28" s="32">
        <f t="shared" si="5"/>
        <v>37595</v>
      </c>
      <c r="Q28" s="32">
        <f t="shared" si="5"/>
        <v>16431</v>
      </c>
      <c r="R28" s="32">
        <f t="shared" si="5"/>
        <v>11599</v>
      </c>
      <c r="S28" s="91">
        <f t="shared" si="5"/>
        <v>3582910</v>
      </c>
    </row>
    <row r="29" spans="1:19">
      <c r="A29" s="422"/>
      <c r="B29" s="32">
        <f t="shared" ref="B29:S29" si="6">B28-B6</f>
        <v>0</v>
      </c>
      <c r="C29" s="32">
        <f t="shared" si="6"/>
        <v>0</v>
      </c>
      <c r="D29" s="32">
        <f t="shared" si="6"/>
        <v>0</v>
      </c>
      <c r="E29" s="32">
        <f t="shared" si="6"/>
        <v>0</v>
      </c>
      <c r="F29" s="32">
        <f t="shared" si="6"/>
        <v>0</v>
      </c>
      <c r="G29" s="32">
        <f t="shared" si="6"/>
        <v>0</v>
      </c>
      <c r="H29" s="32">
        <f t="shared" si="6"/>
        <v>0</v>
      </c>
      <c r="I29" s="32">
        <f t="shared" si="6"/>
        <v>0</v>
      </c>
      <c r="J29" s="32">
        <f t="shared" si="6"/>
        <v>0</v>
      </c>
      <c r="K29" s="32">
        <f t="shared" si="6"/>
        <v>0</v>
      </c>
      <c r="L29" s="32">
        <f t="shared" si="6"/>
        <v>0</v>
      </c>
      <c r="M29" s="32">
        <f t="shared" si="6"/>
        <v>0</v>
      </c>
      <c r="N29" s="32">
        <f t="shared" si="6"/>
        <v>0</v>
      </c>
      <c r="O29" s="32">
        <f t="shared" si="6"/>
        <v>0</v>
      </c>
      <c r="P29" s="32">
        <f t="shared" si="6"/>
        <v>0</v>
      </c>
      <c r="Q29" s="32">
        <f t="shared" si="6"/>
        <v>0</v>
      </c>
      <c r="R29" s="32">
        <f t="shared" si="6"/>
        <v>0</v>
      </c>
      <c r="S29" s="32">
        <f t="shared" si="6"/>
        <v>0</v>
      </c>
    </row>
    <row r="30" spans="1:19">
      <c r="A30" s="422"/>
      <c r="B30" s="33">
        <f t="shared" ref="B30:S30" si="7">SUM(B7:B9)</f>
        <v>106858</v>
      </c>
      <c r="C30" s="33">
        <f t="shared" si="7"/>
        <v>167490</v>
      </c>
      <c r="D30" s="33">
        <f t="shared" si="7"/>
        <v>97074</v>
      </c>
      <c r="E30" s="33">
        <f t="shared" si="7"/>
        <v>81003</v>
      </c>
      <c r="F30" s="33">
        <f t="shared" si="7"/>
        <v>200347</v>
      </c>
      <c r="G30" s="33">
        <f t="shared" si="7"/>
        <v>128231</v>
      </c>
      <c r="H30" s="33">
        <f t="shared" si="7"/>
        <v>174820</v>
      </c>
      <c r="I30" s="33">
        <f t="shared" si="7"/>
        <v>47729</v>
      </c>
      <c r="J30" s="33">
        <f t="shared" si="7"/>
        <v>76259</v>
      </c>
      <c r="K30" s="33">
        <f t="shared" si="7"/>
        <v>124771</v>
      </c>
      <c r="L30" s="33">
        <f t="shared" si="7"/>
        <v>36120</v>
      </c>
      <c r="M30" s="33">
        <f t="shared" si="7"/>
        <v>15062</v>
      </c>
      <c r="N30" s="33">
        <f t="shared" si="7"/>
        <v>11339</v>
      </c>
      <c r="O30" s="33">
        <f t="shared" si="7"/>
        <v>17237</v>
      </c>
      <c r="P30" s="33">
        <f t="shared" si="7"/>
        <v>12311</v>
      </c>
      <c r="Q30" s="33">
        <f t="shared" si="7"/>
        <v>1248</v>
      </c>
      <c r="R30" s="33">
        <f t="shared" si="7"/>
        <v>2205</v>
      </c>
      <c r="S30" s="33">
        <f t="shared" si="7"/>
        <v>1300104</v>
      </c>
    </row>
    <row r="31" spans="1:19">
      <c r="A31" s="422"/>
      <c r="B31" s="32">
        <f t="shared" ref="B31:S31" si="8">B30-B10</f>
        <v>0</v>
      </c>
      <c r="C31" s="32">
        <f t="shared" si="8"/>
        <v>0</v>
      </c>
      <c r="D31" s="32">
        <f t="shared" si="8"/>
        <v>0</v>
      </c>
      <c r="E31" s="32">
        <f t="shared" si="8"/>
        <v>0</v>
      </c>
      <c r="F31" s="32">
        <f t="shared" si="8"/>
        <v>0</v>
      </c>
      <c r="G31" s="32">
        <f t="shared" si="8"/>
        <v>0</v>
      </c>
      <c r="H31" s="32">
        <f t="shared" si="8"/>
        <v>0</v>
      </c>
      <c r="I31" s="32">
        <f t="shared" si="8"/>
        <v>0</v>
      </c>
      <c r="J31" s="32">
        <f t="shared" si="8"/>
        <v>0</v>
      </c>
      <c r="K31" s="32">
        <f t="shared" si="8"/>
        <v>0</v>
      </c>
      <c r="L31" s="32">
        <f t="shared" si="8"/>
        <v>0</v>
      </c>
      <c r="M31" s="32">
        <f t="shared" si="8"/>
        <v>0</v>
      </c>
      <c r="N31" s="32">
        <f t="shared" si="8"/>
        <v>0</v>
      </c>
      <c r="O31" s="32">
        <f t="shared" si="8"/>
        <v>0</v>
      </c>
      <c r="P31" s="32">
        <f t="shared" si="8"/>
        <v>0</v>
      </c>
      <c r="Q31" s="32">
        <f t="shared" si="8"/>
        <v>0</v>
      </c>
      <c r="R31" s="32">
        <f t="shared" si="8"/>
        <v>0</v>
      </c>
      <c r="S31" s="32">
        <f t="shared" si="8"/>
        <v>0</v>
      </c>
    </row>
    <row r="32" spans="1:19">
      <c r="A32" s="422"/>
      <c r="B32" s="32">
        <f t="shared" ref="B32:S32" si="9">B6-B10</f>
        <v>158346</v>
      </c>
      <c r="C32" s="32">
        <f t="shared" si="9"/>
        <v>293583</v>
      </c>
      <c r="D32" s="32">
        <f t="shared" si="9"/>
        <v>217477</v>
      </c>
      <c r="E32" s="32">
        <f t="shared" si="9"/>
        <v>161347</v>
      </c>
      <c r="F32" s="32">
        <f t="shared" si="9"/>
        <v>201493</v>
      </c>
      <c r="G32" s="32">
        <f t="shared" si="9"/>
        <v>381762</v>
      </c>
      <c r="H32" s="32">
        <f t="shared" si="9"/>
        <v>225660</v>
      </c>
      <c r="I32" s="32">
        <f t="shared" si="9"/>
        <v>126688</v>
      </c>
      <c r="J32" s="32">
        <f t="shared" si="9"/>
        <v>160764</v>
      </c>
      <c r="K32" s="32">
        <f t="shared" si="9"/>
        <v>199636</v>
      </c>
      <c r="L32" s="32">
        <f t="shared" si="9"/>
        <v>39367</v>
      </c>
      <c r="M32" s="32">
        <f t="shared" si="9"/>
        <v>27061</v>
      </c>
      <c r="N32" s="32">
        <f t="shared" si="9"/>
        <v>14732</v>
      </c>
      <c r="O32" s="32">
        <f t="shared" si="9"/>
        <v>25029</v>
      </c>
      <c r="P32" s="32">
        <f t="shared" si="9"/>
        <v>25284</v>
      </c>
      <c r="Q32" s="32">
        <f t="shared" si="9"/>
        <v>15183</v>
      </c>
      <c r="R32" s="32">
        <f t="shared" si="9"/>
        <v>9394</v>
      </c>
      <c r="S32" s="32">
        <f t="shared" si="9"/>
        <v>2282806</v>
      </c>
    </row>
    <row r="33" spans="1:19">
      <c r="A33" s="422"/>
      <c r="B33" s="33">
        <f t="shared" ref="B33:S33" si="10">B11-B32</f>
        <v>0</v>
      </c>
      <c r="C33" s="33">
        <f t="shared" si="10"/>
        <v>0</v>
      </c>
      <c r="D33" s="33">
        <f t="shared" si="10"/>
        <v>0</v>
      </c>
      <c r="E33" s="33">
        <f t="shared" si="10"/>
        <v>0</v>
      </c>
      <c r="F33" s="33">
        <f t="shared" si="10"/>
        <v>0</v>
      </c>
      <c r="G33" s="33">
        <f t="shared" si="10"/>
        <v>0</v>
      </c>
      <c r="H33" s="33">
        <f t="shared" si="10"/>
        <v>0</v>
      </c>
      <c r="I33" s="33">
        <f t="shared" si="10"/>
        <v>0</v>
      </c>
      <c r="J33" s="33">
        <f t="shared" si="10"/>
        <v>0</v>
      </c>
      <c r="K33" s="33">
        <f t="shared" si="10"/>
        <v>0</v>
      </c>
      <c r="L33" s="33">
        <f t="shared" si="10"/>
        <v>0</v>
      </c>
      <c r="M33" s="33">
        <f t="shared" si="10"/>
        <v>0</v>
      </c>
      <c r="N33" s="33">
        <f t="shared" si="10"/>
        <v>0</v>
      </c>
      <c r="O33" s="33">
        <f t="shared" si="10"/>
        <v>0</v>
      </c>
      <c r="P33" s="33">
        <f t="shared" si="10"/>
        <v>0</v>
      </c>
      <c r="Q33" s="33">
        <f t="shared" si="10"/>
        <v>0</v>
      </c>
      <c r="R33" s="33">
        <f t="shared" si="10"/>
        <v>0</v>
      </c>
      <c r="S33" s="33">
        <f t="shared" si="10"/>
        <v>0</v>
      </c>
    </row>
    <row r="34" spans="1:19">
      <c r="A34" s="422"/>
      <c r="B34" s="91">
        <f t="shared" ref="B34:S34" si="11">SUM(B11:B17)</f>
        <v>55956</v>
      </c>
      <c r="C34" s="32">
        <f t="shared" si="11"/>
        <v>52340</v>
      </c>
      <c r="D34" s="32">
        <f t="shared" si="11"/>
        <v>82222</v>
      </c>
      <c r="E34" s="32">
        <f t="shared" si="11"/>
        <v>83332</v>
      </c>
      <c r="F34" s="32">
        <f t="shared" si="11"/>
        <v>68367</v>
      </c>
      <c r="G34" s="32">
        <f t="shared" si="11"/>
        <v>128651</v>
      </c>
      <c r="H34" s="32">
        <f t="shared" si="11"/>
        <v>7736</v>
      </c>
      <c r="I34" s="32">
        <f t="shared" si="11"/>
        <v>18542</v>
      </c>
      <c r="J34" s="32">
        <f t="shared" si="11"/>
        <v>28284</v>
      </c>
      <c r="K34" s="32">
        <f t="shared" si="11"/>
        <v>25139</v>
      </c>
      <c r="L34" s="32">
        <f t="shared" si="11"/>
        <v>3448</v>
      </c>
      <c r="M34" s="32">
        <f t="shared" si="11"/>
        <v>-12398</v>
      </c>
      <c r="N34" s="32">
        <f t="shared" si="11"/>
        <v>1093</v>
      </c>
      <c r="O34" s="32">
        <f t="shared" si="11"/>
        <v>2431</v>
      </c>
      <c r="P34" s="32">
        <f t="shared" si="11"/>
        <v>-1053</v>
      </c>
      <c r="Q34" s="32">
        <f t="shared" si="11"/>
        <v>-2797</v>
      </c>
      <c r="R34" s="32">
        <f t="shared" si="11"/>
        <v>1088</v>
      </c>
      <c r="S34" s="32">
        <f t="shared" si="11"/>
        <v>542381</v>
      </c>
    </row>
    <row r="35" spans="1:19">
      <c r="A35" s="422"/>
      <c r="B35" s="32">
        <f t="shared" ref="B35:S35" si="12">B34-B18</f>
        <v>0</v>
      </c>
      <c r="C35" s="32">
        <f t="shared" si="12"/>
        <v>0</v>
      </c>
      <c r="D35" s="32">
        <f t="shared" si="12"/>
        <v>0</v>
      </c>
      <c r="E35" s="32">
        <f t="shared" si="12"/>
        <v>0</v>
      </c>
      <c r="F35" s="32">
        <f t="shared" si="12"/>
        <v>0</v>
      </c>
      <c r="G35" s="32">
        <f t="shared" si="12"/>
        <v>0</v>
      </c>
      <c r="H35" s="32">
        <f t="shared" si="12"/>
        <v>0</v>
      </c>
      <c r="I35" s="32">
        <f t="shared" si="12"/>
        <v>0</v>
      </c>
      <c r="J35" s="32">
        <f t="shared" si="12"/>
        <v>0</v>
      </c>
      <c r="K35" s="32">
        <f t="shared" si="12"/>
        <v>0</v>
      </c>
      <c r="L35" s="32">
        <f t="shared" si="12"/>
        <v>0</v>
      </c>
      <c r="M35" s="32">
        <f t="shared" si="12"/>
        <v>0</v>
      </c>
      <c r="N35" s="32">
        <f t="shared" si="12"/>
        <v>0</v>
      </c>
      <c r="O35" s="32">
        <f t="shared" si="12"/>
        <v>0</v>
      </c>
      <c r="P35" s="32">
        <f t="shared" si="12"/>
        <v>0</v>
      </c>
      <c r="Q35" s="32">
        <f t="shared" si="12"/>
        <v>0</v>
      </c>
      <c r="R35" s="32">
        <f t="shared" si="12"/>
        <v>0</v>
      </c>
      <c r="S35" s="32">
        <f t="shared" si="12"/>
        <v>0</v>
      </c>
    </row>
    <row r="36" spans="1:19">
      <c r="A36" s="422"/>
      <c r="B36" s="92">
        <f t="shared" ref="B36:S36" si="13">SUM(B18:B20)</f>
        <v>50107</v>
      </c>
      <c r="C36" s="33">
        <f t="shared" si="13"/>
        <v>43206</v>
      </c>
      <c r="D36" s="33">
        <f t="shared" si="13"/>
        <v>55647</v>
      </c>
      <c r="E36" s="33">
        <f t="shared" si="13"/>
        <v>63379</v>
      </c>
      <c r="F36" s="33">
        <f t="shared" si="13"/>
        <v>58491</v>
      </c>
      <c r="G36" s="33">
        <f t="shared" si="13"/>
        <v>94696</v>
      </c>
      <c r="H36" s="33">
        <f t="shared" si="13"/>
        <v>-4707</v>
      </c>
      <c r="I36" s="33">
        <f t="shared" si="13"/>
        <v>12022</v>
      </c>
      <c r="J36" s="33">
        <f t="shared" si="13"/>
        <v>25489</v>
      </c>
      <c r="K36" s="33">
        <f t="shared" si="13"/>
        <v>17632</v>
      </c>
      <c r="L36" s="33">
        <f t="shared" si="13"/>
        <v>3403</v>
      </c>
      <c r="M36" s="33">
        <f t="shared" si="13"/>
        <v>-12506</v>
      </c>
      <c r="N36" s="33">
        <f t="shared" si="13"/>
        <v>1057</v>
      </c>
      <c r="O36" s="33">
        <f t="shared" si="13"/>
        <v>2430</v>
      </c>
      <c r="P36" s="33">
        <f t="shared" si="13"/>
        <v>-1072</v>
      </c>
      <c r="Q36" s="33">
        <f t="shared" si="13"/>
        <v>-2816</v>
      </c>
      <c r="R36" s="33">
        <f t="shared" si="13"/>
        <v>1123</v>
      </c>
      <c r="S36" s="33">
        <f t="shared" si="13"/>
        <v>407581</v>
      </c>
    </row>
    <row r="37" spans="1:19" s="74" customFormat="1">
      <c r="A37" s="422"/>
      <c r="B37" s="259">
        <f t="shared" ref="B37:S37" si="14">B21-B36</f>
        <v>0</v>
      </c>
      <c r="C37" s="261">
        <f t="shared" si="14"/>
        <v>0</v>
      </c>
      <c r="D37" s="261">
        <f t="shared" si="14"/>
        <v>0</v>
      </c>
      <c r="E37" s="261">
        <f t="shared" si="14"/>
        <v>0</v>
      </c>
      <c r="F37" s="261">
        <f t="shared" si="14"/>
        <v>0</v>
      </c>
      <c r="G37" s="261">
        <f t="shared" si="14"/>
        <v>0</v>
      </c>
      <c r="H37" s="261">
        <f t="shared" si="14"/>
        <v>0</v>
      </c>
      <c r="I37" s="261">
        <f t="shared" si="14"/>
        <v>0</v>
      </c>
      <c r="J37" s="261">
        <f t="shared" si="14"/>
        <v>0</v>
      </c>
      <c r="K37" s="261">
        <f t="shared" si="14"/>
        <v>0</v>
      </c>
      <c r="L37" s="261">
        <f t="shared" si="14"/>
        <v>0</v>
      </c>
      <c r="M37" s="261">
        <f t="shared" si="14"/>
        <v>0</v>
      </c>
      <c r="N37" s="261">
        <f t="shared" si="14"/>
        <v>0</v>
      </c>
      <c r="O37" s="261">
        <f t="shared" si="14"/>
        <v>0</v>
      </c>
      <c r="P37" s="261">
        <f t="shared" si="14"/>
        <v>0</v>
      </c>
      <c r="Q37" s="261">
        <f t="shared" si="14"/>
        <v>0</v>
      </c>
      <c r="R37" s="261">
        <f t="shared" si="14"/>
        <v>0</v>
      </c>
      <c r="S37" s="261">
        <f t="shared" si="14"/>
        <v>0</v>
      </c>
    </row>
    <row r="38" spans="1:19" s="74" customFormat="1">
      <c r="A38" s="422"/>
      <c r="B38" s="261">
        <f t="shared" ref="B38:S38" si="15">B23+B24</f>
        <v>50107</v>
      </c>
      <c r="C38" s="261">
        <f t="shared" si="15"/>
        <v>43206</v>
      </c>
      <c r="D38" s="261">
        <f t="shared" si="15"/>
        <v>55647</v>
      </c>
      <c r="E38" s="261">
        <f t="shared" si="15"/>
        <v>63379</v>
      </c>
      <c r="F38" s="261">
        <f t="shared" si="15"/>
        <v>58491</v>
      </c>
      <c r="G38" s="261">
        <f t="shared" si="15"/>
        <v>94696</v>
      </c>
      <c r="H38" s="261">
        <f t="shared" si="15"/>
        <v>-124319</v>
      </c>
      <c r="I38" s="261">
        <f t="shared" si="15"/>
        <v>12197</v>
      </c>
      <c r="J38" s="261">
        <f t="shared" si="15"/>
        <v>26598</v>
      </c>
      <c r="K38" s="261">
        <f t="shared" si="15"/>
        <v>18606</v>
      </c>
      <c r="L38" s="261">
        <f t="shared" si="15"/>
        <v>3403</v>
      </c>
      <c r="M38" s="261">
        <f t="shared" si="15"/>
        <v>-12506</v>
      </c>
      <c r="N38" s="261">
        <f t="shared" si="15"/>
        <v>-3945</v>
      </c>
      <c r="O38" s="261">
        <f t="shared" si="15"/>
        <v>1595</v>
      </c>
      <c r="P38" s="261">
        <f t="shared" si="15"/>
        <v>-1168</v>
      </c>
      <c r="Q38" s="261">
        <f t="shared" si="15"/>
        <v>-2816</v>
      </c>
      <c r="R38" s="261">
        <f t="shared" si="15"/>
        <v>1123</v>
      </c>
      <c r="S38" s="261">
        <f t="shared" si="15"/>
        <v>284294</v>
      </c>
    </row>
    <row r="39" spans="1:19" s="74" customFormat="1">
      <c r="A39" s="422"/>
      <c r="B39" s="261">
        <f t="shared" ref="B39:S39" si="16">B25-B38</f>
        <v>0</v>
      </c>
      <c r="C39" s="261">
        <f t="shared" si="16"/>
        <v>0</v>
      </c>
      <c r="D39" s="261">
        <f t="shared" si="16"/>
        <v>0</v>
      </c>
      <c r="E39" s="261">
        <f t="shared" si="16"/>
        <v>0</v>
      </c>
      <c r="F39" s="261">
        <f t="shared" si="16"/>
        <v>0</v>
      </c>
      <c r="G39" s="261">
        <f t="shared" si="16"/>
        <v>0</v>
      </c>
      <c r="H39" s="261">
        <f t="shared" si="16"/>
        <v>0</v>
      </c>
      <c r="I39" s="261">
        <f t="shared" si="16"/>
        <v>0</v>
      </c>
      <c r="J39" s="261">
        <f t="shared" si="16"/>
        <v>0</v>
      </c>
      <c r="K39" s="261">
        <f t="shared" si="16"/>
        <v>0</v>
      </c>
      <c r="L39" s="261">
        <f t="shared" si="16"/>
        <v>0</v>
      </c>
      <c r="M39" s="261">
        <f t="shared" si="16"/>
        <v>0</v>
      </c>
      <c r="N39" s="261">
        <f t="shared" si="16"/>
        <v>0</v>
      </c>
      <c r="O39" s="261">
        <f t="shared" si="16"/>
        <v>0</v>
      </c>
      <c r="P39" s="261">
        <f t="shared" si="16"/>
        <v>0</v>
      </c>
      <c r="Q39" s="261">
        <f t="shared" si="16"/>
        <v>0</v>
      </c>
      <c r="R39" s="261">
        <f t="shared" si="16"/>
        <v>0</v>
      </c>
      <c r="S39" s="261">
        <f t="shared" si="16"/>
        <v>0</v>
      </c>
    </row>
    <row r="40" spans="1:19" s="74" customFormat="1">
      <c r="A40" s="85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</row>
    <row r="41" spans="1:19" s="74" customFormat="1">
      <c r="A41" s="85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</row>
    <row r="42" spans="1:19" s="74" customFormat="1">
      <c r="A42" s="85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</row>
    <row r="43" spans="1:19" s="74" customFormat="1">
      <c r="A43" s="85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</row>
    <row r="44" spans="1:19" s="74" customFormat="1">
      <c r="A44" s="85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</row>
    <row r="45" spans="1:19" s="74" customFormat="1">
      <c r="A45" s="85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</row>
    <row r="46" spans="1:19" s="74" customFormat="1">
      <c r="A46" s="85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</row>
    <row r="47" spans="1:19" s="74" customFormat="1">
      <c r="A47" s="85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</row>
    <row r="48" spans="1:19" s="74" customFormat="1">
      <c r="A48" s="85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</row>
    <row r="49" spans="1:18" s="74" customFormat="1">
      <c r="A49" s="85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</row>
    <row r="50" spans="1:18" s="74" customFormat="1">
      <c r="A50" s="85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</row>
    <row r="51" spans="1:18" s="74" customFormat="1">
      <c r="A51" s="85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</row>
    <row r="52" spans="1:18" s="74" customFormat="1">
      <c r="A52" s="85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</row>
    <row r="53" spans="1:18" s="74" customFormat="1">
      <c r="A53" s="85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</row>
    <row r="54" spans="1:18" s="74" customFormat="1">
      <c r="A54" s="85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</row>
    <row r="55" spans="1:18" s="74" customFormat="1">
      <c r="A55" s="85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</row>
    <row r="56" spans="1:18" s="74" customFormat="1">
      <c r="A56" s="85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</row>
    <row r="57" spans="1:18" s="74" customFormat="1">
      <c r="A57" s="85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</row>
    <row r="58" spans="1:18" s="74" customFormat="1">
      <c r="A58" s="85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</row>
    <row r="59" spans="1:18" s="74" customFormat="1">
      <c r="A59" s="85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</row>
    <row r="60" spans="1:18" s="74" customFormat="1">
      <c r="A60" s="85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</row>
    <row r="61" spans="1:18" s="74" customFormat="1">
      <c r="A61" s="85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</row>
    <row r="62" spans="1:18" s="74" customFormat="1">
      <c r="A62" s="85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</row>
    <row r="63" spans="1:18" s="74" customFormat="1">
      <c r="A63" s="85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</row>
    <row r="64" spans="1:18" s="74" customFormat="1">
      <c r="A64" s="85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</row>
    <row r="65" spans="1:18" s="74" customFormat="1">
      <c r="A65" s="85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</row>
    <row r="66" spans="1:18" s="74" customFormat="1">
      <c r="A66" s="85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</row>
    <row r="67" spans="1:18" s="74" customFormat="1">
      <c r="A67" s="85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</row>
    <row r="68" spans="1:18" s="74" customFormat="1">
      <c r="A68" s="85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</row>
    <row r="69" spans="1:18" s="74" customFormat="1">
      <c r="A69" s="85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</row>
    <row r="70" spans="1:18" s="74" customFormat="1">
      <c r="A70" s="85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</row>
    <row r="71" spans="1:18" s="74" customFormat="1">
      <c r="A71" s="85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</row>
    <row r="72" spans="1:18" s="74" customFormat="1">
      <c r="A72" s="85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</row>
    <row r="73" spans="1:18" s="74" customFormat="1">
      <c r="A73" s="85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</row>
    <row r="74" spans="1:18" s="74" customFormat="1">
      <c r="A74" s="85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</row>
    <row r="75" spans="1:18" s="74" customFormat="1">
      <c r="A75" s="85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</row>
    <row r="76" spans="1:18" s="74" customFormat="1">
      <c r="A76" s="85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</row>
    <row r="77" spans="1:18" s="74" customFormat="1">
      <c r="A77" s="85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</row>
    <row r="78" spans="1:18" s="74" customFormat="1">
      <c r="A78" s="85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</row>
    <row r="79" spans="1:18" s="74" customFormat="1">
      <c r="A79" s="85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</row>
    <row r="80" spans="1:18" s="74" customFormat="1">
      <c r="A80" s="85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</row>
    <row r="81" spans="1:18" s="74" customFormat="1">
      <c r="A81" s="85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</row>
    <row r="82" spans="1:18" s="74" customFormat="1">
      <c r="A82" s="85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</row>
    <row r="83" spans="1:18" s="74" customFormat="1">
      <c r="A83" s="85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</row>
    <row r="84" spans="1:18" s="74" customFormat="1">
      <c r="A84" s="85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</row>
    <row r="85" spans="1:18" s="74" customFormat="1">
      <c r="A85" s="85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</row>
    <row r="86" spans="1:18" s="74" customFormat="1">
      <c r="A86" s="85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</row>
    <row r="87" spans="1:18" s="74" customFormat="1">
      <c r="A87" s="85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</row>
    <row r="88" spans="1:18" s="74" customFormat="1">
      <c r="A88" s="85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</row>
    <row r="89" spans="1:18" s="74" customFormat="1">
      <c r="A89" s="85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</row>
    <row r="90" spans="1:18" s="74" customFormat="1">
      <c r="A90" s="85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</row>
    <row r="91" spans="1:18" s="74" customFormat="1">
      <c r="A91" s="85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</row>
    <row r="92" spans="1:18" s="74" customFormat="1">
      <c r="A92" s="85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</row>
    <row r="93" spans="1:18" s="74" customFormat="1">
      <c r="A93" s="85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</row>
    <row r="94" spans="1:18" s="74" customFormat="1">
      <c r="A94" s="85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</row>
    <row r="95" spans="1:18" s="74" customFormat="1">
      <c r="A95" s="85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</row>
    <row r="96" spans="1:18" s="74" customFormat="1">
      <c r="A96" s="85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</row>
    <row r="97" spans="1:18" s="74" customFormat="1">
      <c r="A97" s="85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</row>
    <row r="98" spans="1:18" s="74" customFormat="1">
      <c r="A98" s="85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</row>
    <row r="99" spans="1:18" s="74" customFormat="1">
      <c r="A99" s="85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</row>
    <row r="100" spans="1:18" s="74" customFormat="1">
      <c r="A100" s="85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</row>
    <row r="101" spans="1:18" s="74" customFormat="1">
      <c r="A101" s="85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</row>
    <row r="102" spans="1:18" s="74" customFormat="1">
      <c r="A102" s="85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</row>
    <row r="103" spans="1:18" s="74" customFormat="1">
      <c r="A103" s="85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</row>
    <row r="104" spans="1:18" s="74" customFormat="1">
      <c r="A104" s="85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</row>
    <row r="105" spans="1:18" s="74" customFormat="1">
      <c r="A105" s="85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</row>
    <row r="106" spans="1:18" s="74" customFormat="1">
      <c r="A106" s="85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</row>
    <row r="107" spans="1:18" s="74" customFormat="1">
      <c r="A107" s="85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</row>
    <row r="108" spans="1:18" s="74" customFormat="1">
      <c r="A108" s="85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</row>
    <row r="109" spans="1:18" s="74" customFormat="1">
      <c r="A109" s="85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</row>
    <row r="110" spans="1:18" s="74" customFormat="1">
      <c r="A110" s="85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</row>
    <row r="111" spans="1:18" s="74" customFormat="1">
      <c r="A111" s="85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</row>
    <row r="112" spans="1:18" s="74" customFormat="1">
      <c r="A112" s="85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</row>
    <row r="113" spans="1:18" s="74" customFormat="1">
      <c r="A113" s="85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</row>
    <row r="114" spans="1:18" s="74" customFormat="1">
      <c r="A114" s="85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</row>
    <row r="115" spans="1:18" s="74" customFormat="1">
      <c r="A115" s="85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</row>
    <row r="116" spans="1:18" s="74" customFormat="1">
      <c r="A116" s="85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</row>
    <row r="117" spans="1:18" s="74" customFormat="1">
      <c r="A117" s="85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</row>
    <row r="118" spans="1:18" s="74" customFormat="1">
      <c r="A118" s="85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</row>
    <row r="119" spans="1:18" s="74" customFormat="1">
      <c r="A119" s="85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</row>
    <row r="120" spans="1:18" s="74" customFormat="1">
      <c r="A120" s="85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</row>
    <row r="121" spans="1:18" s="74" customFormat="1">
      <c r="A121" s="85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</row>
    <row r="122" spans="1:18" s="74" customFormat="1">
      <c r="A122" s="85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</row>
    <row r="123" spans="1:18" s="74" customFormat="1">
      <c r="A123" s="85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</row>
    <row r="124" spans="1:18" s="74" customFormat="1">
      <c r="A124" s="85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</row>
    <row r="125" spans="1:18" s="74" customFormat="1">
      <c r="A125" s="85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</row>
    <row r="126" spans="1:18" s="74" customFormat="1">
      <c r="A126" s="85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</row>
    <row r="127" spans="1:18" s="74" customFormat="1">
      <c r="A127" s="85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</row>
    <row r="128" spans="1:18" s="74" customFormat="1">
      <c r="A128" s="85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</row>
    <row r="129" spans="1:18" s="74" customFormat="1">
      <c r="A129" s="85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</row>
    <row r="130" spans="1:18" s="74" customFormat="1">
      <c r="A130" s="85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</row>
    <row r="131" spans="1:18" s="74" customFormat="1">
      <c r="A131" s="85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</row>
    <row r="132" spans="1:18" s="74" customFormat="1">
      <c r="A132" s="85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</row>
    <row r="133" spans="1:18" s="74" customFormat="1">
      <c r="A133" s="85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</row>
    <row r="134" spans="1:18" s="74" customFormat="1">
      <c r="A134" s="85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</row>
    <row r="135" spans="1:18" s="74" customFormat="1">
      <c r="A135" s="85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</row>
    <row r="136" spans="1:18" s="74" customFormat="1">
      <c r="A136" s="85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</row>
    <row r="137" spans="1:18" s="74" customFormat="1">
      <c r="A137" s="85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</row>
    <row r="138" spans="1:18" s="74" customFormat="1">
      <c r="A138" s="85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</row>
    <row r="139" spans="1:18" s="74" customFormat="1">
      <c r="A139" s="85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</row>
    <row r="140" spans="1:18" s="74" customFormat="1">
      <c r="A140" s="85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</row>
    <row r="141" spans="1:18" s="74" customFormat="1">
      <c r="A141" s="85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</row>
    <row r="142" spans="1:18" s="74" customFormat="1">
      <c r="A142" s="85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</row>
    <row r="143" spans="1:18" s="74" customFormat="1">
      <c r="A143" s="85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</row>
    <row r="144" spans="1:18" s="74" customFormat="1">
      <c r="A144" s="85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</row>
    <row r="145" spans="1:18" s="74" customFormat="1">
      <c r="A145" s="85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</row>
    <row r="146" spans="1:18" s="74" customFormat="1">
      <c r="A146" s="85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</row>
    <row r="147" spans="1:18" s="74" customFormat="1">
      <c r="A147" s="85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</row>
    <row r="148" spans="1:18" s="74" customFormat="1">
      <c r="A148" s="85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</row>
    <row r="149" spans="1:18" s="74" customFormat="1">
      <c r="A149" s="85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</row>
    <row r="150" spans="1:18" s="74" customFormat="1">
      <c r="A150" s="85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</row>
    <row r="151" spans="1:18" s="74" customFormat="1">
      <c r="A151" s="85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</row>
    <row r="152" spans="1:18" s="74" customFormat="1">
      <c r="A152" s="85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</row>
    <row r="153" spans="1:18" s="74" customFormat="1">
      <c r="A153" s="85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</row>
    <row r="154" spans="1:18" s="74" customFormat="1">
      <c r="A154" s="85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</row>
    <row r="155" spans="1:18" s="74" customFormat="1">
      <c r="A155" s="85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</row>
    <row r="156" spans="1:18" s="74" customFormat="1">
      <c r="A156" s="85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</row>
    <row r="157" spans="1:18" s="74" customFormat="1">
      <c r="A157" s="85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</row>
    <row r="158" spans="1:18" s="74" customFormat="1">
      <c r="A158" s="85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</row>
    <row r="159" spans="1:18" s="74" customFormat="1">
      <c r="A159" s="85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</row>
    <row r="160" spans="1:18" s="74" customFormat="1">
      <c r="A160" s="85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</row>
    <row r="161" spans="1:18" s="74" customFormat="1">
      <c r="A161" s="85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</row>
    <row r="162" spans="1:18" s="74" customFormat="1">
      <c r="A162" s="85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</row>
    <row r="163" spans="1:18" s="74" customFormat="1">
      <c r="A163" s="85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</row>
    <row r="164" spans="1:18" s="74" customFormat="1">
      <c r="A164" s="85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</row>
    <row r="165" spans="1:18" s="74" customFormat="1">
      <c r="A165" s="85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</row>
    <row r="166" spans="1:18" s="74" customFormat="1">
      <c r="A166" s="85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</row>
    <row r="167" spans="1:18" s="74" customFormat="1">
      <c r="A167" s="85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</row>
    <row r="168" spans="1:18" s="74" customFormat="1">
      <c r="A168" s="85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</row>
    <row r="169" spans="1:18" s="74" customFormat="1">
      <c r="A169" s="85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</row>
    <row r="170" spans="1:18" s="74" customFormat="1">
      <c r="A170" s="85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</row>
    <row r="171" spans="1:18" s="74" customFormat="1">
      <c r="A171" s="85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</row>
    <row r="172" spans="1:18" s="74" customFormat="1">
      <c r="A172" s="85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</row>
    <row r="173" spans="1:18" s="74" customFormat="1">
      <c r="A173" s="85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</row>
    <row r="174" spans="1:18" s="74" customFormat="1">
      <c r="A174" s="85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</row>
    <row r="175" spans="1:18" s="74" customFormat="1">
      <c r="A175" s="85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</row>
    <row r="176" spans="1:18" s="74" customFormat="1">
      <c r="A176" s="85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</row>
    <row r="177" spans="1:18" s="74" customFormat="1">
      <c r="A177" s="85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</row>
    <row r="178" spans="1:18" s="74" customFormat="1">
      <c r="A178" s="85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</row>
    <row r="179" spans="1:18" s="74" customFormat="1">
      <c r="A179" s="85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</row>
    <row r="180" spans="1:18" s="74" customFormat="1">
      <c r="A180" s="85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</row>
    <row r="181" spans="1:18" s="74" customFormat="1">
      <c r="A181" s="85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</row>
    <row r="182" spans="1:18" s="74" customFormat="1">
      <c r="A182" s="85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</row>
    <row r="183" spans="1:18" s="74" customFormat="1">
      <c r="A183" s="85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</row>
    <row r="184" spans="1:18" s="74" customFormat="1">
      <c r="A184" s="85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</row>
    <row r="185" spans="1:18" s="74" customFormat="1">
      <c r="A185" s="85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</row>
    <row r="186" spans="1:18" s="74" customFormat="1">
      <c r="A186" s="85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</row>
    <row r="187" spans="1:18" s="74" customFormat="1">
      <c r="A187" s="85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</row>
    <row r="188" spans="1:18" s="74" customFormat="1">
      <c r="A188" s="85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</row>
    <row r="189" spans="1:18" s="74" customFormat="1">
      <c r="A189" s="85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</row>
    <row r="190" spans="1:18" s="74" customFormat="1">
      <c r="A190" s="85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</row>
    <row r="191" spans="1:18" s="74" customFormat="1">
      <c r="A191" s="85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</row>
    <row r="192" spans="1:18" s="74" customFormat="1">
      <c r="A192" s="85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</row>
    <row r="193" spans="1:18" s="74" customFormat="1">
      <c r="A193" s="85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</row>
    <row r="194" spans="1:18" s="74" customFormat="1">
      <c r="A194" s="85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</row>
    <row r="195" spans="1:18" s="74" customFormat="1">
      <c r="A195" s="85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</row>
    <row r="196" spans="1:18" s="74" customFormat="1">
      <c r="A196" s="85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</row>
    <row r="197" spans="1:18" s="74" customFormat="1">
      <c r="A197" s="85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</row>
    <row r="198" spans="1:18" s="74" customFormat="1">
      <c r="A198" s="85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</row>
    <row r="199" spans="1:18" s="74" customFormat="1">
      <c r="A199" s="85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</row>
    <row r="200" spans="1:18" s="74" customFormat="1">
      <c r="A200" s="85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</row>
    <row r="201" spans="1:18" s="74" customFormat="1">
      <c r="A201" s="85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</row>
    <row r="202" spans="1:18" s="74" customFormat="1">
      <c r="A202" s="85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</row>
    <row r="203" spans="1:18" s="74" customFormat="1">
      <c r="A203" s="85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</row>
    <row r="204" spans="1:18" s="74" customFormat="1">
      <c r="A204" s="85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</row>
    <row r="205" spans="1:18" s="74" customFormat="1">
      <c r="A205" s="85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</row>
    <row r="206" spans="1:18" s="74" customFormat="1">
      <c r="A206" s="85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</row>
    <row r="207" spans="1:18" s="74" customFormat="1">
      <c r="A207" s="85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</row>
    <row r="208" spans="1:18" s="74" customFormat="1">
      <c r="A208" s="85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</row>
    <row r="209" spans="1:18" s="74" customFormat="1">
      <c r="A209" s="85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</row>
    <row r="210" spans="1:18" s="74" customFormat="1">
      <c r="A210" s="85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</row>
    <row r="211" spans="1:18" s="74" customFormat="1">
      <c r="A211" s="85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</row>
    <row r="212" spans="1:18" s="74" customFormat="1">
      <c r="A212" s="85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</row>
    <row r="213" spans="1:18" s="74" customFormat="1">
      <c r="A213" s="85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</row>
    <row r="214" spans="1:18" s="74" customFormat="1">
      <c r="A214" s="85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</row>
    <row r="215" spans="1:18" s="74" customFormat="1">
      <c r="A215" s="85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</row>
    <row r="216" spans="1:18" s="74" customFormat="1">
      <c r="A216" s="85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</row>
    <row r="217" spans="1:18" s="74" customFormat="1">
      <c r="A217" s="85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</row>
    <row r="218" spans="1:18" s="74" customFormat="1">
      <c r="A218" s="85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</row>
    <row r="219" spans="1:18" s="74" customFormat="1">
      <c r="A219" s="85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</row>
    <row r="220" spans="1:18" s="74" customFormat="1">
      <c r="A220" s="85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</row>
    <row r="221" spans="1:18" s="74" customFormat="1">
      <c r="A221" s="85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</row>
    <row r="222" spans="1:18" s="74" customFormat="1">
      <c r="A222" s="85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</row>
    <row r="223" spans="1:18" s="74" customFormat="1">
      <c r="A223" s="85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</row>
    <row r="224" spans="1:18" s="74" customFormat="1">
      <c r="A224" s="85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</row>
    <row r="225" spans="1:18" s="74" customFormat="1">
      <c r="A225" s="85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</row>
    <row r="226" spans="1:18" s="74" customFormat="1">
      <c r="A226" s="85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</row>
    <row r="227" spans="1:18" s="74" customFormat="1">
      <c r="A227" s="85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</row>
    <row r="228" spans="1:18" s="74" customFormat="1">
      <c r="A228" s="85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</row>
    <row r="229" spans="1:18" s="74" customFormat="1">
      <c r="A229" s="85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</row>
    <row r="230" spans="1:18" s="74" customFormat="1">
      <c r="A230" s="85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</row>
    <row r="231" spans="1:18" s="74" customFormat="1">
      <c r="A231" s="85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</row>
    <row r="232" spans="1:18" s="74" customFormat="1">
      <c r="A232" s="85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</row>
    <row r="233" spans="1:18" s="74" customFormat="1">
      <c r="A233" s="85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</row>
    <row r="234" spans="1:18" s="74" customFormat="1">
      <c r="A234" s="85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</row>
    <row r="235" spans="1:18" s="74" customFormat="1">
      <c r="A235" s="85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</row>
    <row r="236" spans="1:18" s="74" customFormat="1">
      <c r="A236" s="85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</row>
    <row r="237" spans="1:18" s="74" customFormat="1">
      <c r="A237" s="85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</row>
    <row r="238" spans="1:18" s="74" customFormat="1">
      <c r="A238" s="85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</row>
    <row r="239" spans="1:18" s="74" customFormat="1">
      <c r="A239" s="85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</row>
    <row r="240" spans="1:18" s="74" customFormat="1">
      <c r="A240" s="85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</row>
    <row r="241" spans="1:18" s="74" customFormat="1">
      <c r="A241" s="85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</row>
    <row r="242" spans="1:18" s="74" customFormat="1">
      <c r="A242" s="85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</row>
    <row r="243" spans="1:18" s="74" customFormat="1">
      <c r="A243" s="85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</row>
    <row r="244" spans="1:18" s="74" customFormat="1">
      <c r="A244" s="85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</row>
    <row r="245" spans="1:18" s="74" customFormat="1">
      <c r="A245" s="85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</row>
    <row r="246" spans="1:18" s="74" customFormat="1">
      <c r="A246" s="85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</row>
    <row r="247" spans="1:18" s="74" customFormat="1">
      <c r="A247" s="85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</row>
    <row r="248" spans="1:18" s="74" customFormat="1">
      <c r="A248" s="85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</row>
    <row r="249" spans="1:18" s="74" customFormat="1">
      <c r="A249" s="85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</row>
    <row r="250" spans="1:18" s="74" customFormat="1">
      <c r="A250" s="85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</row>
    <row r="251" spans="1:18" s="74" customFormat="1">
      <c r="A251" s="85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</row>
    <row r="252" spans="1:18" s="74" customFormat="1">
      <c r="A252" s="85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</row>
    <row r="253" spans="1:18" s="74" customFormat="1">
      <c r="A253" s="85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</row>
    <row r="254" spans="1:18" s="74" customFormat="1">
      <c r="A254" s="85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</row>
    <row r="255" spans="1:18" s="74" customFormat="1">
      <c r="A255" s="85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</row>
    <row r="256" spans="1:18" s="74" customFormat="1">
      <c r="A256" s="85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</row>
    <row r="257" spans="1:18" s="74" customFormat="1">
      <c r="A257" s="85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</row>
    <row r="258" spans="1:18" s="74" customFormat="1">
      <c r="A258" s="85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</row>
    <row r="259" spans="1:18" s="74" customFormat="1">
      <c r="A259" s="85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</row>
    <row r="260" spans="1:18" s="74" customFormat="1">
      <c r="A260" s="85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</row>
    <row r="261" spans="1:18" s="74" customFormat="1">
      <c r="A261" s="85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</row>
    <row r="262" spans="1:18" s="74" customFormat="1">
      <c r="A262" s="85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</row>
    <row r="263" spans="1:18" s="74" customFormat="1">
      <c r="A263" s="85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</row>
    <row r="264" spans="1:18" s="74" customFormat="1">
      <c r="A264" s="85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</row>
    <row r="265" spans="1:18" s="74" customFormat="1">
      <c r="A265" s="85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</row>
    <row r="266" spans="1:18" s="74" customFormat="1">
      <c r="A266" s="85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</row>
    <row r="267" spans="1:18" s="74" customFormat="1">
      <c r="A267" s="85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</row>
    <row r="268" spans="1:18" s="74" customFormat="1">
      <c r="A268" s="85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</row>
    <row r="269" spans="1:18" s="74" customFormat="1">
      <c r="A269" s="85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</row>
    <row r="270" spans="1:18" s="74" customFormat="1">
      <c r="A270" s="85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</row>
    <row r="271" spans="1:18" s="74" customFormat="1">
      <c r="A271" s="85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</row>
    <row r="272" spans="1:18" s="74" customFormat="1">
      <c r="A272" s="85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</row>
    <row r="273" spans="1:18" s="74" customFormat="1">
      <c r="A273" s="85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</row>
    <row r="274" spans="1:18" s="74" customFormat="1">
      <c r="A274" s="85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</row>
    <row r="275" spans="1:18" s="74" customFormat="1">
      <c r="A275" s="85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</row>
    <row r="276" spans="1:18" s="74" customFormat="1">
      <c r="A276" s="85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</row>
    <row r="277" spans="1:18" s="74" customFormat="1">
      <c r="A277" s="85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</row>
    <row r="278" spans="1:18" s="74" customFormat="1">
      <c r="A278" s="85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</row>
    <row r="279" spans="1:18" s="74" customFormat="1">
      <c r="A279" s="85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</row>
    <row r="280" spans="1:18" s="74" customFormat="1">
      <c r="A280" s="85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</row>
    <row r="281" spans="1:18" s="74" customFormat="1">
      <c r="A281" s="85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</row>
    <row r="282" spans="1:18" s="74" customFormat="1">
      <c r="A282" s="85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</row>
    <row r="283" spans="1:18" s="74" customFormat="1">
      <c r="A283" s="85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</row>
    <row r="284" spans="1:18" s="74" customFormat="1">
      <c r="A284" s="85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</row>
    <row r="285" spans="1:18" s="74" customFormat="1">
      <c r="A285" s="85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</row>
    <row r="286" spans="1:18" s="74" customFormat="1">
      <c r="A286" s="85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</row>
    <row r="287" spans="1:18" s="74" customFormat="1">
      <c r="A287" s="85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</row>
    <row r="288" spans="1:18" s="74" customFormat="1">
      <c r="A288" s="85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</row>
    <row r="289" spans="1:18" s="74" customFormat="1">
      <c r="A289" s="85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</row>
    <row r="290" spans="1:18" s="74" customFormat="1">
      <c r="A290" s="85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</row>
    <row r="291" spans="1:18" s="74" customFormat="1">
      <c r="A291" s="85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</row>
    <row r="292" spans="1:18" s="74" customFormat="1">
      <c r="A292" s="85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</row>
    <row r="293" spans="1:18" s="74" customFormat="1">
      <c r="A293" s="85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</row>
    <row r="294" spans="1:18" s="74" customFormat="1">
      <c r="A294" s="85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</row>
    <row r="295" spans="1:18" s="74" customFormat="1">
      <c r="A295" s="85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</row>
    <row r="296" spans="1:18" s="74" customFormat="1">
      <c r="A296" s="85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</row>
    <row r="297" spans="1:18" s="74" customFormat="1">
      <c r="A297" s="85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</row>
    <row r="298" spans="1:18" s="74" customFormat="1">
      <c r="A298" s="85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</row>
    <row r="299" spans="1:18" s="74" customFormat="1">
      <c r="A299" s="85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</row>
    <row r="300" spans="1:18" s="74" customFormat="1">
      <c r="A300" s="85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</row>
    <row r="301" spans="1:18" s="74" customFormat="1">
      <c r="A301" s="85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</row>
    <row r="302" spans="1:18" s="74" customFormat="1">
      <c r="A302" s="85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</row>
    <row r="303" spans="1:18" s="74" customFormat="1">
      <c r="A303" s="85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</row>
    <row r="304" spans="1:18" s="74" customFormat="1">
      <c r="A304" s="85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</row>
    <row r="305" spans="1:18" s="74" customFormat="1">
      <c r="A305" s="85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</row>
    <row r="306" spans="1:18" s="74" customFormat="1">
      <c r="A306" s="85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</row>
    <row r="307" spans="1:18" s="74" customFormat="1">
      <c r="A307" s="85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</row>
    <row r="308" spans="1:18" s="74" customFormat="1">
      <c r="A308" s="85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</row>
    <row r="309" spans="1:18" s="74" customFormat="1">
      <c r="A309" s="85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</row>
    <row r="310" spans="1:18" s="74" customFormat="1">
      <c r="A310" s="85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</row>
    <row r="311" spans="1:18" s="74" customFormat="1">
      <c r="A311" s="85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</row>
    <row r="312" spans="1:18" s="74" customFormat="1">
      <c r="A312" s="85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</row>
    <row r="313" spans="1:18" s="74" customFormat="1">
      <c r="A313" s="85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</row>
    <row r="314" spans="1:18" s="74" customFormat="1">
      <c r="A314" s="85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</row>
    <row r="315" spans="1:18" s="74" customFormat="1">
      <c r="A315" s="85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</row>
    <row r="316" spans="1:18" s="74" customFormat="1">
      <c r="A316" s="85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</row>
    <row r="317" spans="1:18" s="74" customFormat="1">
      <c r="A317" s="85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</row>
    <row r="318" spans="1:18" s="74" customFormat="1">
      <c r="A318" s="85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</row>
    <row r="319" spans="1:18" s="74" customFormat="1">
      <c r="A319" s="85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</row>
    <row r="320" spans="1:18" s="74" customFormat="1">
      <c r="A320" s="85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</row>
    <row r="321" spans="1:18" s="74" customFormat="1">
      <c r="A321" s="85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</row>
    <row r="322" spans="1:18" s="74" customFormat="1">
      <c r="A322" s="85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</row>
    <row r="323" spans="1:18" s="74" customFormat="1">
      <c r="A323" s="85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</row>
    <row r="324" spans="1:18" s="74" customFormat="1">
      <c r="A324" s="85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</row>
    <row r="325" spans="1:18" s="74" customFormat="1">
      <c r="A325" s="85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</row>
    <row r="326" spans="1:18" s="74" customFormat="1">
      <c r="A326" s="85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</row>
    <row r="327" spans="1:18" s="74" customFormat="1">
      <c r="A327" s="85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</row>
    <row r="328" spans="1:18" s="74" customFormat="1">
      <c r="A328" s="85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</row>
    <row r="329" spans="1:18" s="74" customFormat="1">
      <c r="A329" s="85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</row>
    <row r="330" spans="1:18" s="74" customFormat="1">
      <c r="A330" s="85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</row>
    <row r="331" spans="1:18" s="74" customFormat="1">
      <c r="A331" s="85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</row>
    <row r="332" spans="1:18" s="74" customFormat="1">
      <c r="A332" s="85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</row>
    <row r="333" spans="1:18" s="74" customFormat="1">
      <c r="A333" s="85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</row>
    <row r="334" spans="1:18" s="74" customFormat="1">
      <c r="A334" s="85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</row>
    <row r="335" spans="1:18" s="74" customFormat="1">
      <c r="A335" s="85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</row>
    <row r="336" spans="1:18" s="74" customFormat="1">
      <c r="A336" s="85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</row>
    <row r="337" spans="1:18" s="74" customFormat="1">
      <c r="A337" s="85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</row>
    <row r="338" spans="1:18" s="74" customFormat="1">
      <c r="A338" s="85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</row>
    <row r="339" spans="1:18" s="74" customFormat="1">
      <c r="A339" s="85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</row>
    <row r="340" spans="1:18" s="74" customFormat="1">
      <c r="A340" s="85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</row>
    <row r="341" spans="1:18" s="74" customFormat="1">
      <c r="A341" s="85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</row>
    <row r="342" spans="1:18" s="74" customFormat="1">
      <c r="A342" s="85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</row>
    <row r="343" spans="1:18" s="74" customFormat="1">
      <c r="A343" s="85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</row>
    <row r="344" spans="1:18" s="74" customFormat="1">
      <c r="A344" s="85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</row>
    <row r="345" spans="1:18" s="74" customFormat="1">
      <c r="A345" s="85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</row>
    <row r="346" spans="1:18" s="74" customFormat="1">
      <c r="A346" s="85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</row>
    <row r="347" spans="1:18" s="74" customFormat="1">
      <c r="A347" s="85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</row>
    <row r="348" spans="1:18" s="74" customFormat="1">
      <c r="A348" s="85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</row>
    <row r="349" spans="1:18" s="74" customFormat="1">
      <c r="A349" s="85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</row>
    <row r="350" spans="1:18" s="74" customFormat="1">
      <c r="A350" s="85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</row>
    <row r="351" spans="1:18" s="74" customFormat="1">
      <c r="A351" s="85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</row>
    <row r="352" spans="1:18" s="74" customFormat="1">
      <c r="A352" s="85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</row>
    <row r="353" spans="1:18" s="74" customFormat="1">
      <c r="A353" s="85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</row>
    <row r="354" spans="1:18" s="74" customFormat="1">
      <c r="A354" s="85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</row>
    <row r="355" spans="1:18" s="74" customFormat="1">
      <c r="A355" s="85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</row>
    <row r="356" spans="1:18" s="74" customFormat="1">
      <c r="A356" s="85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</row>
    <row r="357" spans="1:18" s="74" customFormat="1">
      <c r="A357" s="85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</row>
    <row r="358" spans="1:18" s="74" customFormat="1">
      <c r="A358" s="85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</row>
    <row r="359" spans="1:18" s="74" customFormat="1">
      <c r="A359" s="85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</row>
    <row r="360" spans="1:18" s="74" customFormat="1">
      <c r="A360" s="85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</row>
    <row r="361" spans="1:18" s="74" customFormat="1">
      <c r="A361" s="85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</row>
    <row r="362" spans="1:18" s="74" customFormat="1">
      <c r="A362" s="85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</row>
    <row r="363" spans="1:18" s="74" customFormat="1">
      <c r="A363" s="85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</row>
    <row r="364" spans="1:18" s="74" customFormat="1">
      <c r="A364" s="85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</row>
    <row r="365" spans="1:18" s="74" customFormat="1">
      <c r="A365" s="85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</row>
    <row r="366" spans="1:18" s="74" customFormat="1">
      <c r="A366" s="85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</row>
    <row r="367" spans="1:18" s="74" customFormat="1">
      <c r="A367" s="85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</row>
    <row r="368" spans="1:18" s="74" customFormat="1">
      <c r="A368" s="85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</row>
    <row r="369" spans="1:18" s="74" customFormat="1">
      <c r="A369" s="85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</row>
    <row r="370" spans="1:18" s="74" customFormat="1">
      <c r="A370" s="85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</row>
    <row r="371" spans="1:18" s="74" customFormat="1">
      <c r="A371" s="85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</row>
    <row r="372" spans="1:18" s="74" customFormat="1">
      <c r="A372" s="85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</row>
    <row r="373" spans="1:18" s="74" customFormat="1">
      <c r="A373" s="85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</row>
    <row r="374" spans="1:18" s="74" customFormat="1">
      <c r="A374" s="85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</row>
    <row r="375" spans="1:18" s="74" customFormat="1">
      <c r="A375" s="85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</row>
    <row r="376" spans="1:18" s="74" customFormat="1">
      <c r="A376" s="85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</row>
    <row r="377" spans="1:18" s="74" customFormat="1">
      <c r="A377" s="85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</row>
    <row r="378" spans="1:18" s="74" customFormat="1">
      <c r="A378" s="85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</row>
    <row r="379" spans="1:18" s="74" customFormat="1">
      <c r="A379" s="85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</row>
    <row r="380" spans="1:18" s="74" customFormat="1">
      <c r="A380" s="85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</row>
    <row r="381" spans="1:18" s="74" customFormat="1">
      <c r="A381" s="85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</row>
    <row r="382" spans="1:18" s="74" customFormat="1">
      <c r="A382" s="85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</row>
    <row r="383" spans="1:18" s="74" customFormat="1">
      <c r="A383" s="85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</row>
    <row r="384" spans="1:18" s="74" customFormat="1">
      <c r="A384" s="85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</row>
    <row r="385" spans="1:18" s="74" customFormat="1">
      <c r="A385" s="85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</row>
    <row r="386" spans="1:18" s="74" customFormat="1">
      <c r="A386" s="85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</row>
    <row r="387" spans="1:18" s="74" customFormat="1">
      <c r="A387" s="85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</row>
    <row r="388" spans="1:18" s="74" customFormat="1">
      <c r="A388" s="85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</row>
    <row r="389" spans="1:18" s="74" customFormat="1">
      <c r="A389" s="85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</row>
    <row r="390" spans="1:18" s="74" customFormat="1">
      <c r="A390" s="85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</row>
    <row r="391" spans="1:18" s="74" customFormat="1">
      <c r="A391" s="85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</row>
    <row r="392" spans="1:18" s="74" customFormat="1">
      <c r="A392" s="85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</row>
    <row r="393" spans="1:18" s="74" customFormat="1">
      <c r="A393" s="85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</row>
    <row r="394" spans="1:18" s="74" customFormat="1">
      <c r="A394" s="85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</row>
    <row r="395" spans="1:18" s="74" customFormat="1">
      <c r="A395" s="85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</row>
    <row r="396" spans="1:18" s="74" customFormat="1">
      <c r="A396" s="85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</row>
    <row r="397" spans="1:18" s="74" customFormat="1">
      <c r="A397" s="85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</row>
    <row r="398" spans="1:18" s="74" customFormat="1">
      <c r="A398" s="85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</row>
    <row r="399" spans="1:18" s="74" customFormat="1">
      <c r="A399" s="85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</row>
    <row r="400" spans="1:18" s="74" customFormat="1">
      <c r="A400" s="85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</row>
    <row r="401" spans="1:18" s="74" customFormat="1">
      <c r="A401" s="85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</row>
    <row r="402" spans="1:18" s="74" customFormat="1">
      <c r="A402" s="85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</row>
    <row r="403" spans="1:18" s="74" customFormat="1">
      <c r="A403" s="85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</row>
    <row r="404" spans="1:18" s="74" customFormat="1">
      <c r="A404" s="85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</row>
    <row r="405" spans="1:18" s="74" customFormat="1">
      <c r="A405" s="85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</row>
  </sheetData>
  <mergeCells count="1">
    <mergeCell ref="A28:A39"/>
  </mergeCells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3"/>
  </sheetPr>
  <dimension ref="A1:S39"/>
  <sheetViews>
    <sheetView topLeftCell="B1" zoomScale="91" zoomScaleNormal="57" workbookViewId="0">
      <selection activeCell="P1" sqref="P1:P1048576"/>
    </sheetView>
  </sheetViews>
  <sheetFormatPr baseColWidth="10" defaultColWidth="11.44140625" defaultRowHeight="11.4"/>
  <cols>
    <col min="1" max="1" width="58.5546875" style="44" customWidth="1"/>
    <col min="2" max="5" width="11.77734375" style="10" bestFit="1" customWidth="1"/>
    <col min="6" max="6" width="13.77734375" style="10" bestFit="1" customWidth="1"/>
    <col min="7" max="18" width="11.77734375" style="10" bestFit="1" customWidth="1"/>
    <col min="19" max="19" width="13.21875" style="10" bestFit="1" customWidth="1"/>
    <col min="20" max="16384" width="11.44140625" style="44"/>
  </cols>
  <sheetData>
    <row r="1" spans="1:19">
      <c r="A1" s="7" t="s">
        <v>132</v>
      </c>
      <c r="B1" s="8" t="s">
        <v>21</v>
      </c>
      <c r="C1" s="8" t="s">
        <v>22</v>
      </c>
      <c r="D1" s="8" t="s">
        <v>38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32</v>
      </c>
      <c r="N1" s="8" t="s">
        <v>33</v>
      </c>
      <c r="O1" s="8" t="s">
        <v>34</v>
      </c>
      <c r="P1" s="8" t="s">
        <v>36</v>
      </c>
      <c r="Q1" s="8" t="s">
        <v>37</v>
      </c>
      <c r="R1" s="8" t="s">
        <v>39</v>
      </c>
      <c r="S1" s="8" t="s">
        <v>71</v>
      </c>
    </row>
    <row r="2" spans="1:19">
      <c r="A2" s="12" t="s">
        <v>0</v>
      </c>
      <c r="B2" s="35">
        <v>111580</v>
      </c>
      <c r="C2" s="35">
        <v>149540</v>
      </c>
      <c r="D2" s="35">
        <v>285481</v>
      </c>
      <c r="E2" s="35">
        <v>166380</v>
      </c>
      <c r="F2" s="35">
        <v>318400</v>
      </c>
      <c r="G2" s="35">
        <v>140830</v>
      </c>
      <c r="H2" s="35">
        <v>144052</v>
      </c>
      <c r="I2" s="35">
        <v>70905</v>
      </c>
      <c r="J2" s="35">
        <v>71019</v>
      </c>
      <c r="K2" s="35">
        <v>293272</v>
      </c>
      <c r="L2" s="35">
        <v>48465</v>
      </c>
      <c r="M2" s="35">
        <v>15515</v>
      </c>
      <c r="N2" s="35">
        <v>17388</v>
      </c>
      <c r="O2" s="35">
        <v>73011</v>
      </c>
      <c r="P2" s="35">
        <v>3120</v>
      </c>
      <c r="Q2" s="35">
        <v>6679</v>
      </c>
      <c r="R2" s="304">
        <v>113202</v>
      </c>
      <c r="S2" s="35">
        <f>SUM(B2:R2)</f>
        <v>2028839</v>
      </c>
    </row>
    <row r="3" spans="1:19">
      <c r="A3" s="12" t="s">
        <v>1</v>
      </c>
      <c r="B3" s="35">
        <v>485481</v>
      </c>
      <c r="C3" s="35">
        <v>92459</v>
      </c>
      <c r="D3" s="35">
        <v>462893</v>
      </c>
      <c r="E3" s="35">
        <v>108049</v>
      </c>
      <c r="F3" s="35">
        <v>228783</v>
      </c>
      <c r="G3" s="35">
        <v>1554831</v>
      </c>
      <c r="H3" s="35">
        <v>235276</v>
      </c>
      <c r="I3" s="35">
        <v>296868</v>
      </c>
      <c r="J3" s="35">
        <v>271808</v>
      </c>
      <c r="K3" s="35">
        <v>255069</v>
      </c>
      <c r="L3" s="35">
        <v>31833</v>
      </c>
      <c r="M3" s="35">
        <v>135268</v>
      </c>
      <c r="N3" s="35">
        <v>199301</v>
      </c>
      <c r="O3" s="35">
        <v>183578</v>
      </c>
      <c r="P3" s="35">
        <v>113942</v>
      </c>
      <c r="Q3" s="35">
        <v>194415</v>
      </c>
      <c r="R3" s="304">
        <v>276443</v>
      </c>
      <c r="S3" s="35">
        <f>SUM(B3:R3)</f>
        <v>5126297</v>
      </c>
    </row>
    <row r="4" spans="1:19">
      <c r="A4" s="30" t="s">
        <v>2</v>
      </c>
      <c r="B4" s="35">
        <v>2689979</v>
      </c>
      <c r="C4" s="35">
        <v>6612307</v>
      </c>
      <c r="D4" s="35">
        <v>3401083</v>
      </c>
      <c r="E4" s="35">
        <v>3057252</v>
      </c>
      <c r="F4" s="35">
        <v>5484548</v>
      </c>
      <c r="G4" s="35">
        <v>5550364</v>
      </c>
      <c r="H4" s="35">
        <v>5469127</v>
      </c>
      <c r="I4" s="35">
        <v>2128570</v>
      </c>
      <c r="J4" s="35">
        <v>3151486</v>
      </c>
      <c r="K4" s="35">
        <v>4178551</v>
      </c>
      <c r="L4" s="35">
        <v>1131784</v>
      </c>
      <c r="M4" s="35">
        <v>488164</v>
      </c>
      <c r="N4" s="35">
        <v>512271</v>
      </c>
      <c r="O4" s="35">
        <v>647169</v>
      </c>
      <c r="P4" s="35">
        <v>691978</v>
      </c>
      <c r="Q4" s="35">
        <v>115888</v>
      </c>
      <c r="R4" s="304">
        <v>450438</v>
      </c>
      <c r="S4" s="35">
        <f>SUM(B4:R4)</f>
        <v>45760959</v>
      </c>
    </row>
    <row r="5" spans="1:19">
      <c r="A5" s="30" t="s">
        <v>3</v>
      </c>
      <c r="B5" s="35">
        <v>1079183</v>
      </c>
      <c r="C5" s="35">
        <v>193851</v>
      </c>
      <c r="D5" s="35">
        <v>342715</v>
      </c>
      <c r="E5" s="35">
        <v>179932</v>
      </c>
      <c r="F5" s="35">
        <v>435616</v>
      </c>
      <c r="G5" s="35">
        <v>804405</v>
      </c>
      <c r="H5" s="35">
        <v>215475</v>
      </c>
      <c r="I5" s="35">
        <v>2610</v>
      </c>
      <c r="J5" s="35">
        <v>0</v>
      </c>
      <c r="K5" s="35">
        <v>291306</v>
      </c>
      <c r="L5" s="35">
        <v>49944</v>
      </c>
      <c r="M5" s="35">
        <v>26376</v>
      </c>
      <c r="N5" s="35">
        <v>0</v>
      </c>
      <c r="O5" s="35">
        <v>10</v>
      </c>
      <c r="P5" s="35">
        <v>0</v>
      </c>
      <c r="Q5" s="35">
        <v>5756</v>
      </c>
      <c r="R5" s="304">
        <v>355673</v>
      </c>
      <c r="S5" s="35">
        <f>SUM(B5:R5)</f>
        <v>3982852</v>
      </c>
    </row>
    <row r="6" spans="1:19">
      <c r="A6" s="30" t="s">
        <v>4</v>
      </c>
      <c r="B6" s="35">
        <v>368310</v>
      </c>
      <c r="C6" s="35">
        <v>399154</v>
      </c>
      <c r="D6" s="35">
        <v>71810</v>
      </c>
      <c r="E6" s="35">
        <v>244685</v>
      </c>
      <c r="F6" s="35">
        <v>550493</v>
      </c>
      <c r="G6" s="35">
        <v>237859</v>
      </c>
      <c r="H6" s="35">
        <v>274583</v>
      </c>
      <c r="I6" s="35">
        <v>147054</v>
      </c>
      <c r="J6" s="35">
        <v>46031</v>
      </c>
      <c r="K6" s="35">
        <v>228314</v>
      </c>
      <c r="L6" s="35">
        <v>38474</v>
      </c>
      <c r="M6" s="35">
        <v>105099</v>
      </c>
      <c r="N6" s="35">
        <v>68883</v>
      </c>
      <c r="O6" s="35">
        <v>4703</v>
      </c>
      <c r="P6" s="35">
        <v>2537</v>
      </c>
      <c r="Q6" s="35">
        <v>52</v>
      </c>
      <c r="R6" s="304">
        <v>24831</v>
      </c>
      <c r="S6" s="35">
        <f>SUM(B6:R6)</f>
        <v>2812872</v>
      </c>
    </row>
    <row r="7" spans="1:19">
      <c r="A7" s="30" t="s">
        <v>5</v>
      </c>
      <c r="B7" s="35">
        <v>59083</v>
      </c>
      <c r="C7" s="35">
        <v>55841</v>
      </c>
      <c r="D7" s="35">
        <v>156302</v>
      </c>
      <c r="E7" s="35">
        <v>38163</v>
      </c>
      <c r="F7" s="35">
        <v>111765</v>
      </c>
      <c r="G7" s="35">
        <v>193267</v>
      </c>
      <c r="H7" s="35">
        <v>83458</v>
      </c>
      <c r="I7" s="35">
        <v>46573</v>
      </c>
      <c r="J7" s="35">
        <v>43418</v>
      </c>
      <c r="K7" s="35">
        <v>61777</v>
      </c>
      <c r="L7" s="35">
        <v>28085</v>
      </c>
      <c r="M7" s="35">
        <v>18491</v>
      </c>
      <c r="N7" s="35">
        <v>14277</v>
      </c>
      <c r="O7" s="35">
        <v>48421</v>
      </c>
      <c r="P7" s="35">
        <v>6618</v>
      </c>
      <c r="Q7" s="35">
        <v>1767</v>
      </c>
      <c r="R7" s="304">
        <v>17690</v>
      </c>
      <c r="S7" s="35">
        <f>SUM(B7:R7)</f>
        <v>984996</v>
      </c>
    </row>
    <row r="8" spans="1:19">
      <c r="A8" s="30" t="s">
        <v>6</v>
      </c>
      <c r="B8" s="35">
        <v>71573</v>
      </c>
      <c r="C8" s="35">
        <v>116877</v>
      </c>
      <c r="D8" s="35">
        <v>233783</v>
      </c>
      <c r="E8" s="35">
        <v>31888</v>
      </c>
      <c r="F8" s="35">
        <v>96026</v>
      </c>
      <c r="G8" s="35">
        <v>261828</v>
      </c>
      <c r="H8" s="35">
        <v>593203</v>
      </c>
      <c r="I8" s="35">
        <v>38930</v>
      </c>
      <c r="J8" s="35">
        <v>38470</v>
      </c>
      <c r="K8" s="35">
        <v>90780</v>
      </c>
      <c r="L8" s="35">
        <v>28384</v>
      </c>
      <c r="M8" s="35">
        <v>8458</v>
      </c>
      <c r="N8" s="35">
        <v>9695</v>
      </c>
      <c r="O8" s="35">
        <v>34717</v>
      </c>
      <c r="P8" s="35">
        <v>22499</v>
      </c>
      <c r="Q8" s="35">
        <v>7727</v>
      </c>
      <c r="R8" s="304">
        <v>9026</v>
      </c>
      <c r="S8" s="35">
        <f>SUM(B8:R8)</f>
        <v>1693864</v>
      </c>
    </row>
    <row r="9" spans="1:19">
      <c r="A9" s="15" t="s">
        <v>66</v>
      </c>
      <c r="B9" s="36">
        <v>4865189</v>
      </c>
      <c r="C9" s="36">
        <v>7620029</v>
      </c>
      <c r="D9" s="36">
        <v>4954067</v>
      </c>
      <c r="E9" s="36">
        <v>3826349</v>
      </c>
      <c r="F9" s="36">
        <v>7225631</v>
      </c>
      <c r="G9" s="36">
        <v>8743384</v>
      </c>
      <c r="H9" s="36">
        <v>7015174</v>
      </c>
      <c r="I9" s="36">
        <v>2731510</v>
      </c>
      <c r="J9" s="36">
        <v>3622232</v>
      </c>
      <c r="K9" s="36">
        <v>5399069</v>
      </c>
      <c r="L9" s="36">
        <v>1356969</v>
      </c>
      <c r="M9" s="36">
        <v>797371</v>
      </c>
      <c r="N9" s="36">
        <v>821815</v>
      </c>
      <c r="O9" s="36">
        <v>991609</v>
      </c>
      <c r="P9" s="36">
        <v>840694</v>
      </c>
      <c r="Q9" s="36">
        <v>332284</v>
      </c>
      <c r="R9" s="304">
        <v>1247303</v>
      </c>
      <c r="S9" s="36">
        <f>SUM(B9:R9)</f>
        <v>62390679</v>
      </c>
    </row>
    <row r="10" spans="1:19">
      <c r="A10" s="45" t="s">
        <v>7</v>
      </c>
      <c r="B10" s="35">
        <v>0</v>
      </c>
      <c r="C10" s="35">
        <v>556102</v>
      </c>
      <c r="D10" s="35">
        <v>262049</v>
      </c>
      <c r="E10" s="35">
        <v>0</v>
      </c>
      <c r="F10" s="35">
        <v>490081</v>
      </c>
      <c r="G10" s="35">
        <v>18798</v>
      </c>
      <c r="H10" s="35">
        <v>544286</v>
      </c>
      <c r="I10" s="35">
        <v>170022</v>
      </c>
      <c r="J10" s="35">
        <v>0</v>
      </c>
      <c r="K10" s="35">
        <v>0</v>
      </c>
      <c r="L10" s="35">
        <v>124016</v>
      </c>
      <c r="M10" s="35">
        <v>0</v>
      </c>
      <c r="N10" s="35">
        <v>0</v>
      </c>
      <c r="O10" s="35">
        <v>0</v>
      </c>
      <c r="P10" s="35">
        <v>3711</v>
      </c>
      <c r="Q10" s="35">
        <v>135</v>
      </c>
      <c r="R10" s="304">
        <v>28</v>
      </c>
      <c r="S10" s="35">
        <f>SUM(B10:R10)</f>
        <v>2169228</v>
      </c>
    </row>
    <row r="11" spans="1:19">
      <c r="A11" s="46" t="s">
        <v>8</v>
      </c>
      <c r="B11" s="35">
        <v>469564</v>
      </c>
      <c r="C11" s="35">
        <v>357683</v>
      </c>
      <c r="D11" s="35">
        <v>56134</v>
      </c>
      <c r="E11" s="35">
        <v>394039</v>
      </c>
      <c r="F11" s="35">
        <v>166556</v>
      </c>
      <c r="G11" s="35">
        <v>634386</v>
      </c>
      <c r="H11" s="35">
        <v>188226</v>
      </c>
      <c r="I11" s="35">
        <v>170135</v>
      </c>
      <c r="J11" s="35">
        <v>154353</v>
      </c>
      <c r="K11" s="35">
        <v>2003</v>
      </c>
      <c r="L11" s="35">
        <v>4879</v>
      </c>
      <c r="M11" s="35">
        <v>355702</v>
      </c>
      <c r="N11" s="35">
        <v>32450</v>
      </c>
      <c r="O11" s="35">
        <v>11537</v>
      </c>
      <c r="P11" s="35">
        <v>1047</v>
      </c>
      <c r="Q11" s="35">
        <v>19622</v>
      </c>
      <c r="R11" s="304">
        <v>166741</v>
      </c>
      <c r="S11" s="35">
        <f>SUM(B11:R11)</f>
        <v>3185057</v>
      </c>
    </row>
    <row r="12" spans="1:19">
      <c r="A12" s="46" t="s">
        <v>9</v>
      </c>
      <c r="B12" s="35">
        <v>3712899</v>
      </c>
      <c r="C12" s="35">
        <v>5519652</v>
      </c>
      <c r="D12" s="35">
        <v>4047534</v>
      </c>
      <c r="E12" s="35">
        <v>2680214</v>
      </c>
      <c r="F12" s="35">
        <v>4964477</v>
      </c>
      <c r="G12" s="35">
        <v>7099580</v>
      </c>
      <c r="H12" s="35">
        <v>5175396</v>
      </c>
      <c r="I12" s="35">
        <v>1908054</v>
      </c>
      <c r="J12" s="35">
        <v>2956445</v>
      </c>
      <c r="K12" s="35">
        <v>4071526</v>
      </c>
      <c r="L12" s="35">
        <v>854804</v>
      </c>
      <c r="M12" s="35">
        <v>378961</v>
      </c>
      <c r="N12" s="35">
        <v>489440</v>
      </c>
      <c r="O12" s="35">
        <v>866978</v>
      </c>
      <c r="P12" s="35">
        <v>52360</v>
      </c>
      <c r="Q12" s="35">
        <v>274555</v>
      </c>
      <c r="R12" s="304">
        <v>789882</v>
      </c>
      <c r="S12" s="35">
        <f>SUM(B12:R12)</f>
        <v>45842757</v>
      </c>
    </row>
    <row r="13" spans="1:19">
      <c r="A13" s="45" t="s">
        <v>10</v>
      </c>
      <c r="B13" s="35">
        <v>167862</v>
      </c>
      <c r="C13" s="35">
        <v>394589</v>
      </c>
      <c r="D13" s="35">
        <v>65804</v>
      </c>
      <c r="E13" s="35">
        <v>44152</v>
      </c>
      <c r="F13" s="35">
        <v>846029</v>
      </c>
      <c r="G13" s="35">
        <v>90175</v>
      </c>
      <c r="H13" s="35">
        <v>519003</v>
      </c>
      <c r="I13" s="35">
        <v>115623</v>
      </c>
      <c r="J13" s="35">
        <v>332662</v>
      </c>
      <c r="K13" s="35">
        <v>922497</v>
      </c>
      <c r="L13" s="35">
        <v>194160</v>
      </c>
      <c r="M13" s="35">
        <v>356</v>
      </c>
      <c r="N13" s="35">
        <v>148259</v>
      </c>
      <c r="O13" s="35">
        <v>9253</v>
      </c>
      <c r="P13" s="35">
        <v>725622</v>
      </c>
      <c r="Q13" s="35">
        <v>0</v>
      </c>
      <c r="R13" s="304">
        <v>123270</v>
      </c>
      <c r="S13" s="35">
        <f>SUM(B13:R13)</f>
        <v>4699316</v>
      </c>
    </row>
    <row r="14" spans="1:19">
      <c r="A14" s="45" t="s">
        <v>11</v>
      </c>
      <c r="B14" s="35">
        <v>48974</v>
      </c>
      <c r="C14" s="35">
        <v>233101</v>
      </c>
      <c r="D14" s="35">
        <v>135081</v>
      </c>
      <c r="E14" s="35">
        <v>128669</v>
      </c>
      <c r="F14" s="35">
        <v>190029</v>
      </c>
      <c r="G14" s="35">
        <v>290342</v>
      </c>
      <c r="H14" s="35">
        <v>702086</v>
      </c>
      <c r="I14" s="35">
        <v>122520</v>
      </c>
      <c r="J14" s="35">
        <v>117437</v>
      </c>
      <c r="K14" s="35">
        <v>176499</v>
      </c>
      <c r="L14" s="35">
        <v>26448</v>
      </c>
      <c r="M14" s="35">
        <v>14649</v>
      </c>
      <c r="N14" s="35">
        <v>12897</v>
      </c>
      <c r="O14" s="35">
        <v>46898</v>
      </c>
      <c r="P14" s="35">
        <v>19107</v>
      </c>
      <c r="Q14" s="35">
        <v>10447</v>
      </c>
      <c r="R14" s="304">
        <v>9901</v>
      </c>
      <c r="S14" s="35">
        <f>SUM(B14:R14)</f>
        <v>2285085</v>
      </c>
    </row>
    <row r="15" spans="1:19">
      <c r="A15" s="15" t="s">
        <v>67</v>
      </c>
      <c r="B15" s="36">
        <v>4399299</v>
      </c>
      <c r="C15" s="36">
        <v>7061127</v>
      </c>
      <c r="D15" s="36">
        <v>4566602</v>
      </c>
      <c r="E15" s="36">
        <v>3247074</v>
      </c>
      <c r="F15" s="36">
        <v>6657172</v>
      </c>
      <c r="G15" s="36">
        <v>8133281</v>
      </c>
      <c r="H15" s="36">
        <v>7128997</v>
      </c>
      <c r="I15" s="36">
        <v>2486354</v>
      </c>
      <c r="J15" s="36">
        <v>3560897</v>
      </c>
      <c r="K15" s="36">
        <v>5172525</v>
      </c>
      <c r="L15" s="36">
        <v>1204307</v>
      </c>
      <c r="M15" s="36">
        <v>749668</v>
      </c>
      <c r="N15" s="36">
        <v>683046</v>
      </c>
      <c r="O15" s="36">
        <v>934666</v>
      </c>
      <c r="P15" s="36">
        <v>801847</v>
      </c>
      <c r="Q15" s="36">
        <v>304759</v>
      </c>
      <c r="R15" s="304">
        <v>1089822</v>
      </c>
      <c r="S15" s="36">
        <f>SUM(B15:R15)</f>
        <v>58181443</v>
      </c>
    </row>
    <row r="16" spans="1:19">
      <c r="A16" s="30" t="s">
        <v>12</v>
      </c>
      <c r="B16" s="35">
        <v>100000</v>
      </c>
      <c r="C16" s="35">
        <v>160000</v>
      </c>
      <c r="D16" s="35">
        <v>198741</v>
      </c>
      <c r="E16" s="35">
        <v>150000</v>
      </c>
      <c r="F16" s="35">
        <v>122220</v>
      </c>
      <c r="G16" s="35">
        <v>170000</v>
      </c>
      <c r="H16" s="35">
        <v>124300</v>
      </c>
      <c r="I16" s="35">
        <v>100008</v>
      </c>
      <c r="J16" s="35">
        <v>196000</v>
      </c>
      <c r="K16" s="35">
        <v>90000</v>
      </c>
      <c r="L16" s="35">
        <v>100000</v>
      </c>
      <c r="M16" s="35">
        <v>60000</v>
      </c>
      <c r="N16" s="35">
        <v>90000</v>
      </c>
      <c r="O16" s="35">
        <v>70000</v>
      </c>
      <c r="P16" s="35">
        <v>40000</v>
      </c>
      <c r="Q16" s="35">
        <v>50000</v>
      </c>
      <c r="R16" s="304">
        <v>82065</v>
      </c>
      <c r="S16" s="35">
        <f>SUM(B16:R16)</f>
        <v>1903334</v>
      </c>
    </row>
    <row r="17" spans="1:19">
      <c r="A17" s="30" t="s">
        <v>13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117000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04">
        <v>0</v>
      </c>
      <c r="S17" s="35">
        <f>SUM(B17:R17)</f>
        <v>117000</v>
      </c>
    </row>
    <row r="18" spans="1:19">
      <c r="A18" s="30" t="s">
        <v>14</v>
      </c>
      <c r="B18" s="35">
        <v>338073</v>
      </c>
      <c r="C18" s="35">
        <v>300141</v>
      </c>
      <c r="D18" s="35">
        <v>146072</v>
      </c>
      <c r="E18" s="35">
        <v>305872</v>
      </c>
      <c r="F18" s="35">
        <v>346012</v>
      </c>
      <c r="G18" s="35">
        <v>367215</v>
      </c>
      <c r="H18" s="35">
        <v>359295</v>
      </c>
      <c r="I18" s="35">
        <v>138623</v>
      </c>
      <c r="J18" s="35">
        <v>14506</v>
      </c>
      <c r="K18" s="35">
        <v>355227</v>
      </c>
      <c r="L18" s="35">
        <v>62692</v>
      </c>
      <c r="M18" s="35">
        <v>720</v>
      </c>
      <c r="N18" s="35">
        <v>53232</v>
      </c>
      <c r="O18" s="35">
        <v>10000</v>
      </c>
      <c r="P18" s="35">
        <v>4021</v>
      </c>
      <c r="Q18" s="35">
        <v>277</v>
      </c>
      <c r="R18" s="304">
        <v>63627</v>
      </c>
      <c r="S18" s="35">
        <f>SUM(B18:R18)</f>
        <v>2865605</v>
      </c>
    </row>
    <row r="19" spans="1:19">
      <c r="A19" s="30" t="s">
        <v>15</v>
      </c>
      <c r="B19" s="35">
        <v>0</v>
      </c>
      <c r="C19" s="35">
        <v>-1367</v>
      </c>
      <c r="D19" s="35">
        <v>0</v>
      </c>
      <c r="E19" s="35">
        <v>0</v>
      </c>
      <c r="F19" s="35">
        <v>0</v>
      </c>
      <c r="G19" s="35">
        <v>0</v>
      </c>
      <c r="H19" s="35">
        <v>-2859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-840</v>
      </c>
      <c r="O19" s="35">
        <v>0</v>
      </c>
      <c r="P19" s="35">
        <v>0</v>
      </c>
      <c r="Q19" s="35">
        <v>0</v>
      </c>
      <c r="R19" s="304">
        <v>0</v>
      </c>
      <c r="S19" s="35">
        <f>SUM(B19:R19)</f>
        <v>-5066</v>
      </c>
    </row>
    <row r="20" spans="1:19">
      <c r="A20" s="30" t="s">
        <v>16</v>
      </c>
      <c r="B20" s="35">
        <v>0</v>
      </c>
      <c r="C20" s="35">
        <v>133000</v>
      </c>
      <c r="D20" s="35">
        <v>3646</v>
      </c>
      <c r="E20" s="35">
        <v>49277</v>
      </c>
      <c r="F20" s="35">
        <v>423</v>
      </c>
      <c r="G20" s="35">
        <v>9</v>
      </c>
      <c r="H20" s="35">
        <v>37324</v>
      </c>
      <c r="I20" s="35">
        <v>304</v>
      </c>
      <c r="J20" s="35">
        <v>0</v>
      </c>
      <c r="K20" s="35">
        <v>414</v>
      </c>
      <c r="L20" s="35">
        <v>3980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04">
        <v>0</v>
      </c>
      <c r="S20" s="35">
        <f>SUM(B20:R20)</f>
        <v>228377</v>
      </c>
    </row>
    <row r="21" spans="1:19">
      <c r="A21" s="30" t="s">
        <v>17</v>
      </c>
      <c r="B21" s="35">
        <v>7</v>
      </c>
      <c r="C21" s="35">
        <v>90</v>
      </c>
      <c r="D21" s="35">
        <v>-43668</v>
      </c>
      <c r="E21" s="35">
        <v>394</v>
      </c>
      <c r="F21" s="35">
        <v>0</v>
      </c>
      <c r="G21" s="35">
        <v>-34779</v>
      </c>
      <c r="H21" s="35">
        <v>-633430</v>
      </c>
      <c r="I21" s="35">
        <v>0</v>
      </c>
      <c r="J21" s="35">
        <v>-61852</v>
      </c>
      <c r="K21" s="35">
        <v>-59731</v>
      </c>
      <c r="L21" s="35">
        <v>-24100</v>
      </c>
      <c r="M21" s="35">
        <v>369</v>
      </c>
      <c r="N21" s="35">
        <v>-5893</v>
      </c>
      <c r="O21" s="35">
        <v>-24736</v>
      </c>
      <c r="P21" s="35">
        <v>-5054</v>
      </c>
      <c r="Q21" s="35">
        <v>-24286</v>
      </c>
      <c r="R21" s="304">
        <v>1017</v>
      </c>
      <c r="S21" s="35">
        <f>SUM(B21:R21)</f>
        <v>-915652</v>
      </c>
    </row>
    <row r="22" spans="1:19">
      <c r="A22" s="30" t="s">
        <v>18</v>
      </c>
      <c r="B22" s="35">
        <v>-17215</v>
      </c>
      <c r="C22" s="35">
        <v>-47515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-14206</v>
      </c>
      <c r="J22" s="35">
        <v>-125335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04">
        <v>0</v>
      </c>
      <c r="S22" s="35">
        <f>SUM(B22:R22)</f>
        <v>-204271</v>
      </c>
    </row>
    <row r="23" spans="1:19">
      <c r="A23" s="30" t="s">
        <v>19</v>
      </c>
      <c r="B23" s="35">
        <v>45025</v>
      </c>
      <c r="C23" s="35">
        <v>14553</v>
      </c>
      <c r="D23" s="35">
        <v>82674</v>
      </c>
      <c r="E23" s="35">
        <v>73732</v>
      </c>
      <c r="F23" s="35">
        <v>99804</v>
      </c>
      <c r="G23" s="35">
        <v>107658</v>
      </c>
      <c r="H23" s="35">
        <v>-115453</v>
      </c>
      <c r="I23" s="35">
        <v>20427</v>
      </c>
      <c r="J23" s="35">
        <v>38016</v>
      </c>
      <c r="K23" s="35">
        <v>-159366</v>
      </c>
      <c r="L23" s="35">
        <v>10090</v>
      </c>
      <c r="M23" s="35">
        <v>-13386</v>
      </c>
      <c r="N23" s="35">
        <v>2270</v>
      </c>
      <c r="O23" s="35">
        <v>1679</v>
      </c>
      <c r="P23" s="35">
        <v>-120</v>
      </c>
      <c r="Q23" s="35">
        <v>1534</v>
      </c>
      <c r="R23" s="304">
        <v>10772</v>
      </c>
      <c r="S23" s="35">
        <f>SUM(B23:R23)</f>
        <v>219909</v>
      </c>
    </row>
    <row r="24" spans="1:19">
      <c r="A24" s="15" t="s">
        <v>20</v>
      </c>
      <c r="B24" s="36">
        <v>465890</v>
      </c>
      <c r="C24" s="36">
        <v>558902</v>
      </c>
      <c r="D24" s="36">
        <v>387465</v>
      </c>
      <c r="E24" s="36">
        <v>579275</v>
      </c>
      <c r="F24" s="36">
        <v>568459</v>
      </c>
      <c r="G24" s="36">
        <v>610103</v>
      </c>
      <c r="H24" s="36">
        <v>-113823</v>
      </c>
      <c r="I24" s="36">
        <v>245156</v>
      </c>
      <c r="J24" s="36">
        <v>61335</v>
      </c>
      <c r="K24" s="36">
        <v>226544</v>
      </c>
      <c r="L24" s="36">
        <v>152662</v>
      </c>
      <c r="M24" s="36">
        <v>47703</v>
      </c>
      <c r="N24" s="36">
        <v>138769</v>
      </c>
      <c r="O24" s="36">
        <v>56943</v>
      </c>
      <c r="P24" s="36">
        <v>38847</v>
      </c>
      <c r="Q24" s="36">
        <v>27525</v>
      </c>
      <c r="R24" s="304">
        <v>157481</v>
      </c>
      <c r="S24" s="36">
        <f>SUM(B24:R24)</f>
        <v>4209236</v>
      </c>
    </row>
    <row r="25" spans="1:19">
      <c r="A25" s="15" t="s">
        <v>154</v>
      </c>
      <c r="B25" s="36">
        <v>4865189</v>
      </c>
      <c r="C25" s="36">
        <v>7620029</v>
      </c>
      <c r="D25" s="36">
        <v>4954067</v>
      </c>
      <c r="E25" s="36">
        <v>3826349</v>
      </c>
      <c r="F25" s="36">
        <v>7225631</v>
      </c>
      <c r="G25" s="36">
        <v>8743384</v>
      </c>
      <c r="H25" s="36">
        <v>7015174</v>
      </c>
      <c r="I25" s="36">
        <v>2731510</v>
      </c>
      <c r="J25" s="36">
        <v>3622232</v>
      </c>
      <c r="K25" s="36">
        <v>5399069</v>
      </c>
      <c r="L25" s="36">
        <v>1356969</v>
      </c>
      <c r="M25" s="36">
        <v>797371</v>
      </c>
      <c r="N25" s="36">
        <v>821815</v>
      </c>
      <c r="O25" s="36">
        <v>991609</v>
      </c>
      <c r="P25" s="36">
        <v>840694</v>
      </c>
      <c r="Q25" s="36">
        <v>332284</v>
      </c>
      <c r="R25" s="304">
        <v>1247303</v>
      </c>
      <c r="S25" s="36">
        <f>SUM(B25:R25)</f>
        <v>62390679</v>
      </c>
    </row>
    <row r="31" spans="1:19">
      <c r="A31" s="421" t="s">
        <v>65</v>
      </c>
      <c r="B31" s="18">
        <f>SUM(B2:B8)</f>
        <v>4865189</v>
      </c>
      <c r="C31" s="18">
        <f t="shared" ref="C31:R31" si="0">SUM(C2:C8)</f>
        <v>7620029</v>
      </c>
      <c r="D31" s="18">
        <f t="shared" si="0"/>
        <v>4954067</v>
      </c>
      <c r="E31" s="18">
        <f t="shared" si="0"/>
        <v>3826349</v>
      </c>
      <c r="F31" s="18">
        <f t="shared" si="0"/>
        <v>7225631</v>
      </c>
      <c r="G31" s="18">
        <f t="shared" si="0"/>
        <v>8743384</v>
      </c>
      <c r="H31" s="18">
        <f t="shared" si="0"/>
        <v>7015174</v>
      </c>
      <c r="I31" s="18">
        <f t="shared" si="0"/>
        <v>2731510</v>
      </c>
      <c r="J31" s="18">
        <f t="shared" si="0"/>
        <v>3622232</v>
      </c>
      <c r="K31" s="18">
        <f t="shared" si="0"/>
        <v>5399069</v>
      </c>
      <c r="L31" s="18">
        <f t="shared" si="0"/>
        <v>1356969</v>
      </c>
      <c r="M31" s="18">
        <f t="shared" si="0"/>
        <v>797371</v>
      </c>
      <c r="N31" s="18">
        <f t="shared" si="0"/>
        <v>821815</v>
      </c>
      <c r="O31" s="18">
        <f t="shared" si="0"/>
        <v>991609</v>
      </c>
      <c r="P31" s="18">
        <f t="shared" si="0"/>
        <v>840694</v>
      </c>
      <c r="Q31" s="18">
        <f t="shared" si="0"/>
        <v>332284</v>
      </c>
      <c r="R31" s="18">
        <f t="shared" si="0"/>
        <v>1247303</v>
      </c>
      <c r="S31" s="18">
        <f>SUM(S2:S8)</f>
        <v>62390679</v>
      </c>
    </row>
    <row r="32" spans="1:19">
      <c r="A32" s="421"/>
      <c r="B32" s="33">
        <f>B31-B9</f>
        <v>0</v>
      </c>
      <c r="C32" s="33">
        <f t="shared" ref="C32:R32" si="1">C31-C9</f>
        <v>0</v>
      </c>
      <c r="D32" s="33">
        <f t="shared" si="1"/>
        <v>0</v>
      </c>
      <c r="E32" s="33">
        <f t="shared" si="1"/>
        <v>0</v>
      </c>
      <c r="F32" s="33">
        <f t="shared" si="1"/>
        <v>0</v>
      </c>
      <c r="G32" s="33">
        <f t="shared" si="1"/>
        <v>0</v>
      </c>
      <c r="H32" s="33">
        <f t="shared" si="1"/>
        <v>0</v>
      </c>
      <c r="I32" s="33">
        <f t="shared" si="1"/>
        <v>0</v>
      </c>
      <c r="J32" s="33">
        <f t="shared" si="1"/>
        <v>0</v>
      </c>
      <c r="K32" s="33">
        <f t="shared" si="1"/>
        <v>0</v>
      </c>
      <c r="L32" s="33">
        <f t="shared" si="1"/>
        <v>0</v>
      </c>
      <c r="M32" s="33">
        <f t="shared" si="1"/>
        <v>0</v>
      </c>
      <c r="N32" s="33">
        <f t="shared" si="1"/>
        <v>0</v>
      </c>
      <c r="O32" s="33">
        <f t="shared" si="1"/>
        <v>0</v>
      </c>
      <c r="P32" s="33">
        <f t="shared" si="1"/>
        <v>0</v>
      </c>
      <c r="Q32" s="33">
        <f t="shared" si="1"/>
        <v>0</v>
      </c>
      <c r="R32" s="33">
        <f t="shared" si="1"/>
        <v>0</v>
      </c>
      <c r="S32" s="33">
        <f>S31-S9</f>
        <v>0</v>
      </c>
    </row>
    <row r="33" spans="1:19">
      <c r="A33" s="421"/>
      <c r="B33" s="18">
        <f>SUM(B10:B14)</f>
        <v>4399299</v>
      </c>
      <c r="C33" s="18">
        <f t="shared" ref="C33:R33" si="2">SUM(C10:C14)</f>
        <v>7061127</v>
      </c>
      <c r="D33" s="18">
        <f t="shared" si="2"/>
        <v>4566602</v>
      </c>
      <c r="E33" s="18">
        <f t="shared" si="2"/>
        <v>3247074</v>
      </c>
      <c r="F33" s="18">
        <f t="shared" si="2"/>
        <v>6657172</v>
      </c>
      <c r="G33" s="18">
        <f t="shared" si="2"/>
        <v>8133281</v>
      </c>
      <c r="H33" s="18">
        <f t="shared" si="2"/>
        <v>7128997</v>
      </c>
      <c r="I33" s="18">
        <f t="shared" si="2"/>
        <v>2486354</v>
      </c>
      <c r="J33" s="18">
        <f t="shared" si="2"/>
        <v>3560897</v>
      </c>
      <c r="K33" s="18">
        <f t="shared" si="2"/>
        <v>5172525</v>
      </c>
      <c r="L33" s="18">
        <f t="shared" si="2"/>
        <v>1204307</v>
      </c>
      <c r="M33" s="18">
        <f t="shared" si="2"/>
        <v>749668</v>
      </c>
      <c r="N33" s="18">
        <f t="shared" si="2"/>
        <v>683046</v>
      </c>
      <c r="O33" s="18">
        <f t="shared" si="2"/>
        <v>934666</v>
      </c>
      <c r="P33" s="18">
        <f t="shared" si="2"/>
        <v>801847</v>
      </c>
      <c r="Q33" s="18">
        <f t="shared" si="2"/>
        <v>304759</v>
      </c>
      <c r="R33" s="18">
        <f t="shared" si="2"/>
        <v>1089822</v>
      </c>
      <c r="S33" s="18">
        <f>SUM(S10:S14)</f>
        <v>58181443</v>
      </c>
    </row>
    <row r="34" spans="1:19">
      <c r="A34" s="421"/>
      <c r="B34" s="18">
        <f>B15</f>
        <v>4399299</v>
      </c>
      <c r="C34" s="18">
        <f t="shared" ref="C34:R34" si="3">C15</f>
        <v>7061127</v>
      </c>
      <c r="D34" s="18">
        <f t="shared" si="3"/>
        <v>4566602</v>
      </c>
      <c r="E34" s="18">
        <f t="shared" si="3"/>
        <v>3247074</v>
      </c>
      <c r="F34" s="18">
        <f t="shared" si="3"/>
        <v>6657172</v>
      </c>
      <c r="G34" s="18">
        <f t="shared" si="3"/>
        <v>8133281</v>
      </c>
      <c r="H34" s="18">
        <f t="shared" si="3"/>
        <v>7128997</v>
      </c>
      <c r="I34" s="18">
        <f t="shared" si="3"/>
        <v>2486354</v>
      </c>
      <c r="J34" s="18">
        <f t="shared" si="3"/>
        <v>3560897</v>
      </c>
      <c r="K34" s="18">
        <f t="shared" si="3"/>
        <v>5172525</v>
      </c>
      <c r="L34" s="18">
        <f t="shared" si="3"/>
        <v>1204307</v>
      </c>
      <c r="M34" s="18">
        <f t="shared" si="3"/>
        <v>749668</v>
      </c>
      <c r="N34" s="18">
        <f t="shared" si="3"/>
        <v>683046</v>
      </c>
      <c r="O34" s="18">
        <f t="shared" si="3"/>
        <v>934666</v>
      </c>
      <c r="P34" s="18">
        <f t="shared" si="3"/>
        <v>801847</v>
      </c>
      <c r="Q34" s="18">
        <f t="shared" si="3"/>
        <v>304759</v>
      </c>
      <c r="R34" s="18">
        <f t="shared" si="3"/>
        <v>1089822</v>
      </c>
      <c r="S34" s="18">
        <f>S15</f>
        <v>58181443</v>
      </c>
    </row>
    <row r="35" spans="1:19">
      <c r="A35" s="421"/>
      <c r="B35" s="33">
        <f>B33-B34</f>
        <v>0</v>
      </c>
      <c r="C35" s="33">
        <f t="shared" ref="C35:R35" si="4">C33-C34</f>
        <v>0</v>
      </c>
      <c r="D35" s="33">
        <f t="shared" si="4"/>
        <v>0</v>
      </c>
      <c r="E35" s="33">
        <f t="shared" si="4"/>
        <v>0</v>
      </c>
      <c r="F35" s="33">
        <f t="shared" si="4"/>
        <v>0</v>
      </c>
      <c r="G35" s="33">
        <f t="shared" si="4"/>
        <v>0</v>
      </c>
      <c r="H35" s="33">
        <f t="shared" si="4"/>
        <v>0</v>
      </c>
      <c r="I35" s="33">
        <f t="shared" si="4"/>
        <v>0</v>
      </c>
      <c r="J35" s="33">
        <f t="shared" si="4"/>
        <v>0</v>
      </c>
      <c r="K35" s="33">
        <f t="shared" si="4"/>
        <v>0</v>
      </c>
      <c r="L35" s="33">
        <f t="shared" si="4"/>
        <v>0</v>
      </c>
      <c r="M35" s="33">
        <f t="shared" si="4"/>
        <v>0</v>
      </c>
      <c r="N35" s="33">
        <f t="shared" si="4"/>
        <v>0</v>
      </c>
      <c r="O35" s="33">
        <f t="shared" si="4"/>
        <v>0</v>
      </c>
      <c r="P35" s="33">
        <f t="shared" si="4"/>
        <v>0</v>
      </c>
      <c r="Q35" s="33">
        <f t="shared" si="4"/>
        <v>0</v>
      </c>
      <c r="R35" s="33">
        <f t="shared" si="4"/>
        <v>0</v>
      </c>
      <c r="S35" s="33">
        <f>S33-S34</f>
        <v>0</v>
      </c>
    </row>
    <row r="36" spans="1:19">
      <c r="A36" s="421"/>
      <c r="B36" s="18">
        <f>SUM(B16:B23)</f>
        <v>465890</v>
      </c>
      <c r="C36" s="18">
        <f t="shared" ref="C36:R36" si="5">SUM(C16:C23)</f>
        <v>558902</v>
      </c>
      <c r="D36" s="18">
        <f t="shared" si="5"/>
        <v>387465</v>
      </c>
      <c r="E36" s="18">
        <f t="shared" si="5"/>
        <v>579275</v>
      </c>
      <c r="F36" s="18">
        <f t="shared" si="5"/>
        <v>568459</v>
      </c>
      <c r="G36" s="18">
        <f t="shared" si="5"/>
        <v>610103</v>
      </c>
      <c r="H36" s="18">
        <f t="shared" si="5"/>
        <v>-113823</v>
      </c>
      <c r="I36" s="18">
        <f t="shared" si="5"/>
        <v>245156</v>
      </c>
      <c r="J36" s="18">
        <f t="shared" si="5"/>
        <v>61335</v>
      </c>
      <c r="K36" s="18">
        <f t="shared" si="5"/>
        <v>226544</v>
      </c>
      <c r="L36" s="18">
        <f t="shared" si="5"/>
        <v>152662</v>
      </c>
      <c r="M36" s="18">
        <f t="shared" si="5"/>
        <v>47703</v>
      </c>
      <c r="N36" s="18">
        <f t="shared" si="5"/>
        <v>138769</v>
      </c>
      <c r="O36" s="18">
        <f t="shared" si="5"/>
        <v>56943</v>
      </c>
      <c r="P36" s="18">
        <f t="shared" si="5"/>
        <v>38847</v>
      </c>
      <c r="Q36" s="18">
        <f t="shared" si="5"/>
        <v>27525</v>
      </c>
      <c r="R36" s="18">
        <f t="shared" si="5"/>
        <v>157481</v>
      </c>
      <c r="S36" s="18">
        <f>SUM(S16:S23)</f>
        <v>4209236</v>
      </c>
    </row>
    <row r="37" spans="1:19">
      <c r="A37" s="421"/>
      <c r="B37" s="18">
        <f>B24</f>
        <v>465890</v>
      </c>
      <c r="C37" s="18">
        <f t="shared" ref="C37:R37" si="6">C24</f>
        <v>558902</v>
      </c>
      <c r="D37" s="18">
        <f t="shared" si="6"/>
        <v>387465</v>
      </c>
      <c r="E37" s="18">
        <f t="shared" si="6"/>
        <v>579275</v>
      </c>
      <c r="F37" s="18">
        <f t="shared" si="6"/>
        <v>568459</v>
      </c>
      <c r="G37" s="18">
        <f t="shared" si="6"/>
        <v>610103</v>
      </c>
      <c r="H37" s="18">
        <f t="shared" si="6"/>
        <v>-113823</v>
      </c>
      <c r="I37" s="18">
        <f t="shared" si="6"/>
        <v>245156</v>
      </c>
      <c r="J37" s="18">
        <f t="shared" si="6"/>
        <v>61335</v>
      </c>
      <c r="K37" s="18">
        <f t="shared" si="6"/>
        <v>226544</v>
      </c>
      <c r="L37" s="18">
        <f t="shared" si="6"/>
        <v>152662</v>
      </c>
      <c r="M37" s="18">
        <f t="shared" si="6"/>
        <v>47703</v>
      </c>
      <c r="N37" s="18">
        <f t="shared" si="6"/>
        <v>138769</v>
      </c>
      <c r="O37" s="18">
        <f t="shared" si="6"/>
        <v>56943</v>
      </c>
      <c r="P37" s="18">
        <f t="shared" si="6"/>
        <v>38847</v>
      </c>
      <c r="Q37" s="18">
        <f t="shared" si="6"/>
        <v>27525</v>
      </c>
      <c r="R37" s="18">
        <f t="shared" si="6"/>
        <v>157481</v>
      </c>
      <c r="S37" s="18">
        <f>S24</f>
        <v>4209236</v>
      </c>
    </row>
    <row r="38" spans="1:19">
      <c r="A38" s="421"/>
      <c r="B38" s="33">
        <f>B36-B37</f>
        <v>0</v>
      </c>
      <c r="C38" s="33">
        <f t="shared" ref="C38:R38" si="7">C36-C37</f>
        <v>0</v>
      </c>
      <c r="D38" s="33">
        <f t="shared" si="7"/>
        <v>0</v>
      </c>
      <c r="E38" s="33">
        <f t="shared" si="7"/>
        <v>0</v>
      </c>
      <c r="F38" s="33">
        <f t="shared" si="7"/>
        <v>0</v>
      </c>
      <c r="G38" s="33">
        <f t="shared" si="7"/>
        <v>0</v>
      </c>
      <c r="H38" s="33">
        <f t="shared" si="7"/>
        <v>0</v>
      </c>
      <c r="I38" s="33">
        <f t="shared" si="7"/>
        <v>0</v>
      </c>
      <c r="J38" s="33">
        <f t="shared" si="7"/>
        <v>0</v>
      </c>
      <c r="K38" s="33">
        <f t="shared" si="7"/>
        <v>0</v>
      </c>
      <c r="L38" s="33">
        <f t="shared" si="7"/>
        <v>0</v>
      </c>
      <c r="M38" s="33">
        <f t="shared" si="7"/>
        <v>0</v>
      </c>
      <c r="N38" s="33">
        <f t="shared" si="7"/>
        <v>0</v>
      </c>
      <c r="O38" s="33">
        <f t="shared" si="7"/>
        <v>0</v>
      </c>
      <c r="P38" s="33">
        <f t="shared" si="7"/>
        <v>0</v>
      </c>
      <c r="Q38" s="33">
        <f t="shared" si="7"/>
        <v>0</v>
      </c>
      <c r="R38" s="33">
        <f t="shared" si="7"/>
        <v>0</v>
      </c>
      <c r="S38" s="33">
        <f>S36-S37</f>
        <v>0</v>
      </c>
    </row>
    <row r="39" spans="1:19">
      <c r="A39" s="421"/>
      <c r="B39" s="33">
        <f>B25-B31</f>
        <v>0</v>
      </c>
      <c r="C39" s="33">
        <f t="shared" ref="C39:R39" si="8">C25-C31</f>
        <v>0</v>
      </c>
      <c r="D39" s="33">
        <f t="shared" si="8"/>
        <v>0</v>
      </c>
      <c r="E39" s="33">
        <f t="shared" si="8"/>
        <v>0</v>
      </c>
      <c r="F39" s="33">
        <f t="shared" si="8"/>
        <v>0</v>
      </c>
      <c r="G39" s="33">
        <f t="shared" si="8"/>
        <v>0</v>
      </c>
      <c r="H39" s="33">
        <f t="shared" si="8"/>
        <v>0</v>
      </c>
      <c r="I39" s="33">
        <f t="shared" si="8"/>
        <v>0</v>
      </c>
      <c r="J39" s="33">
        <f t="shared" si="8"/>
        <v>0</v>
      </c>
      <c r="K39" s="33">
        <f t="shared" si="8"/>
        <v>0</v>
      </c>
      <c r="L39" s="33">
        <f t="shared" si="8"/>
        <v>0</v>
      </c>
      <c r="M39" s="33">
        <f t="shared" si="8"/>
        <v>0</v>
      </c>
      <c r="N39" s="33">
        <f t="shared" si="8"/>
        <v>0</v>
      </c>
      <c r="O39" s="33">
        <f t="shared" si="8"/>
        <v>0</v>
      </c>
      <c r="P39" s="33">
        <f t="shared" si="8"/>
        <v>0</v>
      </c>
      <c r="Q39" s="33">
        <f t="shared" si="8"/>
        <v>0</v>
      </c>
      <c r="R39" s="33">
        <f t="shared" si="8"/>
        <v>0</v>
      </c>
      <c r="S39" s="33">
        <f>S25-S31</f>
        <v>0</v>
      </c>
    </row>
  </sheetData>
  <mergeCells count="1">
    <mergeCell ref="A31:A3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3" tint="0.79998168889431442"/>
  </sheetPr>
  <dimension ref="A1:EH234"/>
  <sheetViews>
    <sheetView zoomScale="60" zoomScaleNormal="60" workbookViewId="0">
      <selection activeCell="M1" sqref="M1:M1048576"/>
    </sheetView>
  </sheetViews>
  <sheetFormatPr baseColWidth="10" defaultColWidth="11.44140625" defaultRowHeight="11.4"/>
  <cols>
    <col min="1" max="1" width="67.21875" style="20" customWidth="1"/>
    <col min="2" max="2" width="10.77734375" style="11" bestFit="1" customWidth="1"/>
    <col min="3" max="3" width="11.44140625" style="11" bestFit="1" customWidth="1"/>
    <col min="4" max="5" width="10.77734375" style="11" bestFit="1" customWidth="1"/>
    <col min="6" max="6" width="11.77734375" style="11" bestFit="1" customWidth="1"/>
    <col min="7" max="7" width="10.77734375" style="11" bestFit="1" customWidth="1"/>
    <col min="8" max="8" width="11.44140625" style="11" bestFit="1" customWidth="1"/>
    <col min="9" max="9" width="10.77734375" style="11" bestFit="1" customWidth="1"/>
    <col min="10" max="11" width="11.44140625" style="11" bestFit="1" customWidth="1"/>
    <col min="12" max="12" width="10.77734375" style="11" bestFit="1" customWidth="1"/>
    <col min="13" max="13" width="10.21875" style="11" bestFit="1" customWidth="1"/>
    <col min="14" max="17" width="9.5546875" style="11" bestFit="1" customWidth="1"/>
    <col min="18" max="18" width="11.77734375" style="11" bestFit="1" customWidth="1"/>
    <col min="19" max="19" width="11.77734375" style="10" bestFit="1" customWidth="1"/>
    <col min="20" max="138" width="11.44140625" style="10"/>
    <col min="139" max="16384" width="11.44140625" style="11"/>
  </cols>
  <sheetData>
    <row r="1" spans="1:21" ht="27.75" customHeight="1">
      <c r="A1" s="7" t="s">
        <v>132</v>
      </c>
      <c r="B1" s="8" t="s">
        <v>21</v>
      </c>
      <c r="C1" s="8" t="s">
        <v>22</v>
      </c>
      <c r="D1" s="8" t="s">
        <v>38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32</v>
      </c>
      <c r="N1" s="8" t="s">
        <v>33</v>
      </c>
      <c r="O1" s="8" t="s">
        <v>34</v>
      </c>
      <c r="P1" s="8" t="s">
        <v>36</v>
      </c>
      <c r="Q1" s="8" t="s">
        <v>37</v>
      </c>
      <c r="R1" s="8" t="s">
        <v>39</v>
      </c>
      <c r="S1" s="9" t="s">
        <v>71</v>
      </c>
    </row>
    <row r="2" spans="1:21">
      <c r="A2" s="12" t="s">
        <v>40</v>
      </c>
      <c r="B2" s="47">
        <v>184864</v>
      </c>
      <c r="C2" s="47">
        <v>430945</v>
      </c>
      <c r="D2" s="47">
        <v>246018</v>
      </c>
      <c r="E2" s="47">
        <v>212924</v>
      </c>
      <c r="F2" s="47">
        <v>394012</v>
      </c>
      <c r="G2" s="47">
        <v>390868</v>
      </c>
      <c r="H2" s="47">
        <v>351735</v>
      </c>
      <c r="I2" s="47">
        <v>136342</v>
      </c>
      <c r="J2" s="47">
        <v>214131</v>
      </c>
      <c r="K2" s="47">
        <v>291742</v>
      </c>
      <c r="L2" s="47">
        <v>74694</v>
      </c>
      <c r="M2" s="47">
        <v>30402</v>
      </c>
      <c r="N2" s="47">
        <v>34023</v>
      </c>
      <c r="O2" s="47">
        <v>44013</v>
      </c>
      <c r="P2" s="47">
        <v>16199</v>
      </c>
      <c r="Q2" s="47">
        <v>8756</v>
      </c>
      <c r="R2" s="47">
        <v>36376</v>
      </c>
      <c r="S2" s="48">
        <f>SUM(B2:R2)</f>
        <v>3098044</v>
      </c>
    </row>
    <row r="3" spans="1:21">
      <c r="A3" s="12" t="s">
        <v>41</v>
      </c>
      <c r="B3" s="47">
        <v>42560</v>
      </c>
      <c r="C3" s="47">
        <v>54758</v>
      </c>
      <c r="D3" s="47">
        <v>67819</v>
      </c>
      <c r="E3" s="47">
        <v>39108</v>
      </c>
      <c r="F3" s="47">
        <v>58135</v>
      </c>
      <c r="G3" s="47">
        <v>94796</v>
      </c>
      <c r="H3" s="47">
        <v>59643</v>
      </c>
      <c r="I3" s="47">
        <v>39980</v>
      </c>
      <c r="J3" s="47">
        <v>49612</v>
      </c>
      <c r="K3" s="47">
        <v>41757</v>
      </c>
      <c r="L3" s="47">
        <v>12705</v>
      </c>
      <c r="M3" s="47">
        <v>3405</v>
      </c>
      <c r="N3" s="47">
        <v>8710</v>
      </c>
      <c r="O3" s="47">
        <v>9682</v>
      </c>
      <c r="P3" s="47">
        <v>2775</v>
      </c>
      <c r="Q3" s="47">
        <v>3382</v>
      </c>
      <c r="R3" s="47">
        <v>6905</v>
      </c>
      <c r="S3" s="48">
        <f>SUM(B3:R3)</f>
        <v>595732</v>
      </c>
    </row>
    <row r="4" spans="1:21">
      <c r="A4" s="12" t="s">
        <v>42</v>
      </c>
      <c r="B4" s="47">
        <v>61773</v>
      </c>
      <c r="C4" s="47">
        <v>34771</v>
      </c>
      <c r="D4" s="47">
        <v>42226</v>
      </c>
      <c r="E4" s="47">
        <v>18368</v>
      </c>
      <c r="F4" s="47">
        <v>38486</v>
      </c>
      <c r="G4" s="47">
        <v>98677</v>
      </c>
      <c r="H4" s="47">
        <v>28047</v>
      </c>
      <c r="I4" s="47">
        <v>13284</v>
      </c>
      <c r="J4" s="47">
        <v>11258</v>
      </c>
      <c r="K4" s="47">
        <v>21971</v>
      </c>
      <c r="L4" s="47">
        <v>9289</v>
      </c>
      <c r="M4" s="47">
        <v>1975</v>
      </c>
      <c r="N4" s="47">
        <v>2262</v>
      </c>
      <c r="O4" s="47">
        <v>3612</v>
      </c>
      <c r="P4" s="47">
        <v>14</v>
      </c>
      <c r="Q4" s="47">
        <v>143</v>
      </c>
      <c r="R4" s="47">
        <v>5464</v>
      </c>
      <c r="S4" s="48">
        <f>SUM(B4:R4)</f>
        <v>391620</v>
      </c>
      <c r="T4" s="10" t="s">
        <v>127</v>
      </c>
    </row>
    <row r="5" spans="1:21">
      <c r="A5" s="12" t="s">
        <v>43</v>
      </c>
      <c r="B5" s="47">
        <v>13866</v>
      </c>
      <c r="C5" s="47">
        <v>19372</v>
      </c>
      <c r="D5" s="47">
        <v>6433</v>
      </c>
      <c r="E5" s="47">
        <v>11477</v>
      </c>
      <c r="F5" s="47">
        <v>20075</v>
      </c>
      <c r="G5" s="47">
        <v>8614</v>
      </c>
      <c r="H5" s="47">
        <v>9680</v>
      </c>
      <c r="I5" s="47">
        <v>5257</v>
      </c>
      <c r="J5" s="47">
        <v>2451</v>
      </c>
      <c r="K5" s="47">
        <v>1261</v>
      </c>
      <c r="L5" s="47">
        <v>5762</v>
      </c>
      <c r="M5" s="47">
        <v>5928</v>
      </c>
      <c r="N5" s="47">
        <v>2844</v>
      </c>
      <c r="O5" s="47">
        <v>0</v>
      </c>
      <c r="P5" s="47">
        <v>0</v>
      </c>
      <c r="Q5" s="47">
        <v>0</v>
      </c>
      <c r="R5" s="47">
        <v>883</v>
      </c>
      <c r="S5" s="48">
        <f>SUM(B5:R5)</f>
        <v>113903</v>
      </c>
    </row>
    <row r="6" spans="1:21">
      <c r="A6" s="15" t="s">
        <v>44</v>
      </c>
      <c r="B6" s="36">
        <v>303063</v>
      </c>
      <c r="C6" s="36">
        <v>539846</v>
      </c>
      <c r="D6" s="36">
        <v>362496</v>
      </c>
      <c r="E6" s="36">
        <v>281877</v>
      </c>
      <c r="F6" s="36">
        <v>510708</v>
      </c>
      <c r="G6" s="36">
        <v>592955</v>
      </c>
      <c r="H6" s="36">
        <v>449105</v>
      </c>
      <c r="I6" s="36">
        <v>194863</v>
      </c>
      <c r="J6" s="36">
        <v>277452</v>
      </c>
      <c r="K6" s="36">
        <v>356731</v>
      </c>
      <c r="L6" s="36">
        <v>102450</v>
      </c>
      <c r="M6" s="36">
        <v>41710</v>
      </c>
      <c r="N6" s="36">
        <v>47839</v>
      </c>
      <c r="O6" s="36">
        <v>57307</v>
      </c>
      <c r="P6" s="36">
        <v>18988</v>
      </c>
      <c r="Q6" s="36">
        <v>12281</v>
      </c>
      <c r="R6" s="36">
        <v>49628</v>
      </c>
      <c r="S6" s="36">
        <f>SUM(B6:R6)</f>
        <v>4199299</v>
      </c>
    </row>
    <row r="7" spans="1:21">
      <c r="A7" s="12" t="s">
        <v>45</v>
      </c>
      <c r="B7" s="47">
        <v>128423</v>
      </c>
      <c r="C7" s="47">
        <v>214844</v>
      </c>
      <c r="D7" s="47">
        <v>107819</v>
      </c>
      <c r="E7" s="47">
        <v>101054</v>
      </c>
      <c r="F7" s="47">
        <v>255194</v>
      </c>
      <c r="G7" s="47">
        <v>148195</v>
      </c>
      <c r="H7" s="47">
        <v>196567</v>
      </c>
      <c r="I7" s="47">
        <v>51071</v>
      </c>
      <c r="J7" s="47">
        <v>90811</v>
      </c>
      <c r="K7" s="47">
        <v>144666</v>
      </c>
      <c r="L7" s="47">
        <v>48949</v>
      </c>
      <c r="M7" s="47">
        <v>15934</v>
      </c>
      <c r="N7" s="47">
        <v>19443</v>
      </c>
      <c r="O7" s="47">
        <v>16761</v>
      </c>
      <c r="P7" s="47">
        <v>1664</v>
      </c>
      <c r="Q7" s="47">
        <v>2328</v>
      </c>
      <c r="R7" s="47">
        <v>16006</v>
      </c>
      <c r="S7" s="47">
        <f>SUM(B7:R7)</f>
        <v>1559729</v>
      </c>
    </row>
    <row r="8" spans="1:21">
      <c r="A8" s="12" t="s">
        <v>46</v>
      </c>
      <c r="B8" s="47">
        <v>7976</v>
      </c>
      <c r="C8" s="47">
        <v>1554</v>
      </c>
      <c r="D8" s="47">
        <v>3397</v>
      </c>
      <c r="E8" s="47">
        <v>1026</v>
      </c>
      <c r="F8" s="47">
        <v>6050</v>
      </c>
      <c r="G8" s="47">
        <v>4283</v>
      </c>
      <c r="H8" s="47">
        <v>5325</v>
      </c>
      <c r="I8" s="47">
        <v>2994</v>
      </c>
      <c r="J8" s="47">
        <v>2686</v>
      </c>
      <c r="K8" s="47">
        <v>4821</v>
      </c>
      <c r="L8" s="47">
        <v>593</v>
      </c>
      <c r="M8" s="47">
        <v>267</v>
      </c>
      <c r="N8" s="47">
        <v>363</v>
      </c>
      <c r="O8" s="47">
        <v>640</v>
      </c>
      <c r="P8" s="47">
        <v>0</v>
      </c>
      <c r="Q8" s="47">
        <v>272</v>
      </c>
      <c r="R8" s="47">
        <v>1489</v>
      </c>
      <c r="S8" s="47">
        <f>SUM(B8:R8)</f>
        <v>43736</v>
      </c>
    </row>
    <row r="9" spans="1:21">
      <c r="A9" s="12" t="s">
        <v>47</v>
      </c>
      <c r="B9" s="47">
        <v>0</v>
      </c>
      <c r="C9" s="47">
        <v>0</v>
      </c>
      <c r="D9" s="47">
        <v>0</v>
      </c>
      <c r="E9" s="47">
        <v>0</v>
      </c>
      <c r="F9" s="47">
        <v>0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  <c r="M9" s="47">
        <v>2654</v>
      </c>
      <c r="N9" s="47">
        <v>0</v>
      </c>
      <c r="O9" s="47">
        <v>0</v>
      </c>
      <c r="P9" s="47">
        <v>0</v>
      </c>
      <c r="Q9" s="47">
        <v>0</v>
      </c>
      <c r="R9" s="47">
        <v>0</v>
      </c>
      <c r="S9" s="47">
        <f>SUM(B9:R9)</f>
        <v>2654</v>
      </c>
    </row>
    <row r="10" spans="1:21">
      <c r="A10" s="15" t="s">
        <v>48</v>
      </c>
      <c r="B10" s="36">
        <v>136399</v>
      </c>
      <c r="C10" s="36">
        <v>216398</v>
      </c>
      <c r="D10" s="36">
        <v>111216</v>
      </c>
      <c r="E10" s="36">
        <v>102080</v>
      </c>
      <c r="F10" s="36">
        <v>261244</v>
      </c>
      <c r="G10" s="36">
        <v>152478</v>
      </c>
      <c r="H10" s="36">
        <v>201892</v>
      </c>
      <c r="I10" s="36">
        <v>54065</v>
      </c>
      <c r="J10" s="36">
        <v>93497</v>
      </c>
      <c r="K10" s="36">
        <v>149487</v>
      </c>
      <c r="L10" s="36">
        <v>49542</v>
      </c>
      <c r="M10" s="36">
        <v>18855</v>
      </c>
      <c r="N10" s="36">
        <v>19806</v>
      </c>
      <c r="O10" s="36">
        <v>17401</v>
      </c>
      <c r="P10" s="36">
        <v>1664</v>
      </c>
      <c r="Q10" s="36">
        <v>2600</v>
      </c>
      <c r="R10" s="36">
        <v>17495</v>
      </c>
      <c r="S10" s="36">
        <f>SUM(B10:R10)</f>
        <v>1606119</v>
      </c>
    </row>
    <row r="11" spans="1:21">
      <c r="A11" s="15" t="s">
        <v>49</v>
      </c>
      <c r="B11" s="36">
        <v>166664</v>
      </c>
      <c r="C11" s="36">
        <v>323448</v>
      </c>
      <c r="D11" s="36">
        <v>251280</v>
      </c>
      <c r="E11" s="36">
        <v>179797</v>
      </c>
      <c r="F11" s="36">
        <v>249464</v>
      </c>
      <c r="G11" s="36">
        <v>440477</v>
      </c>
      <c r="H11" s="36">
        <v>247213</v>
      </c>
      <c r="I11" s="36">
        <v>140798</v>
      </c>
      <c r="J11" s="36">
        <v>183955</v>
      </c>
      <c r="K11" s="36">
        <v>207244</v>
      </c>
      <c r="L11" s="36">
        <v>52908</v>
      </c>
      <c r="M11" s="36">
        <v>22855</v>
      </c>
      <c r="N11" s="36">
        <v>28033</v>
      </c>
      <c r="O11" s="36">
        <v>39906</v>
      </c>
      <c r="P11" s="36">
        <v>17324</v>
      </c>
      <c r="Q11" s="36">
        <v>9681</v>
      </c>
      <c r="R11" s="36">
        <v>32133</v>
      </c>
      <c r="S11" s="36">
        <f>SUM(B11:R11)</f>
        <v>2593180</v>
      </c>
    </row>
    <row r="12" spans="1:21" ht="22.8">
      <c r="A12" s="12" t="s">
        <v>50</v>
      </c>
      <c r="B12" s="47">
        <v>-22614</v>
      </c>
      <c r="C12" s="47">
        <v>-152968</v>
      </c>
      <c r="D12" s="47">
        <v>-17116</v>
      </c>
      <c r="E12" s="47">
        <v>-27406</v>
      </c>
      <c r="F12" s="47">
        <v>-62921</v>
      </c>
      <c r="G12" s="47">
        <v>-50819</v>
      </c>
      <c r="H12" s="47">
        <v>-226804</v>
      </c>
      <c r="I12" s="47">
        <v>-21812</v>
      </c>
      <c r="J12" s="47">
        <v>-31826</v>
      </c>
      <c r="K12" s="47">
        <v>-249824</v>
      </c>
      <c r="L12" s="47">
        <v>-14292</v>
      </c>
      <c r="M12" s="47">
        <v>-20992</v>
      </c>
      <c r="N12" s="47">
        <v>-7705</v>
      </c>
      <c r="O12" s="47">
        <v>-2268</v>
      </c>
      <c r="P12" s="47">
        <v>-3713</v>
      </c>
      <c r="Q12" s="47">
        <v>-454</v>
      </c>
      <c r="R12" s="47">
        <v>-2828</v>
      </c>
      <c r="S12" s="47">
        <f>SUM(B12:R12)</f>
        <v>-916362</v>
      </c>
    </row>
    <row r="13" spans="1:21" ht="22.8">
      <c r="A13" s="12" t="s">
        <v>51</v>
      </c>
      <c r="B13" s="47">
        <v>-3509</v>
      </c>
      <c r="C13" s="47">
        <v>-5188</v>
      </c>
      <c r="D13" s="47">
        <v>-44</v>
      </c>
      <c r="E13" s="47">
        <v>-1344</v>
      </c>
      <c r="F13" s="47">
        <v>1731</v>
      </c>
      <c r="G13" s="47">
        <v>-9042</v>
      </c>
      <c r="H13" s="47">
        <v>-12791</v>
      </c>
      <c r="I13" s="47">
        <v>1924</v>
      </c>
      <c r="J13" s="47">
        <v>-1207</v>
      </c>
      <c r="K13" s="47">
        <v>-20382</v>
      </c>
      <c r="L13" s="47">
        <v>3423</v>
      </c>
      <c r="M13" s="47">
        <v>-311</v>
      </c>
      <c r="N13" s="47">
        <v>-861</v>
      </c>
      <c r="O13" s="47">
        <v>0</v>
      </c>
      <c r="P13" s="47">
        <v>0</v>
      </c>
      <c r="Q13" s="47">
        <v>0</v>
      </c>
      <c r="R13" s="47">
        <v>561</v>
      </c>
      <c r="S13" s="47">
        <f>SUM(B13:R13)</f>
        <v>-47040</v>
      </c>
      <c r="U13" s="253"/>
    </row>
    <row r="14" spans="1:21">
      <c r="A14" s="12" t="s">
        <v>52</v>
      </c>
      <c r="B14" s="47">
        <v>99</v>
      </c>
      <c r="C14" s="47">
        <v>640</v>
      </c>
      <c r="D14" s="47">
        <v>3956</v>
      </c>
      <c r="E14" s="47">
        <v>1015</v>
      </c>
      <c r="F14" s="47">
        <v>1907</v>
      </c>
      <c r="G14" s="47">
        <v>5603</v>
      </c>
      <c r="H14" s="47">
        <v>4759</v>
      </c>
      <c r="I14" s="47">
        <v>2963</v>
      </c>
      <c r="J14" s="47">
        <v>108</v>
      </c>
      <c r="K14" s="47">
        <v>13446</v>
      </c>
      <c r="L14" s="47">
        <v>915</v>
      </c>
      <c r="M14" s="47">
        <v>34</v>
      </c>
      <c r="N14" s="47">
        <v>48</v>
      </c>
      <c r="O14" s="47">
        <v>158</v>
      </c>
      <c r="P14" s="47">
        <v>18</v>
      </c>
      <c r="Q14" s="47">
        <v>273</v>
      </c>
      <c r="R14" s="47">
        <v>66</v>
      </c>
      <c r="S14" s="47">
        <f>SUM(B14:R14)</f>
        <v>36008</v>
      </c>
    </row>
    <row r="15" spans="1:21">
      <c r="A15" s="12" t="s">
        <v>53</v>
      </c>
      <c r="B15" s="47">
        <v>-54074</v>
      </c>
      <c r="C15" s="47">
        <v>-126975</v>
      </c>
      <c r="D15" s="47">
        <v>-79972</v>
      </c>
      <c r="E15" s="47">
        <v>-42199</v>
      </c>
      <c r="F15" s="47">
        <v>-62127</v>
      </c>
      <c r="G15" s="47">
        <v>-155994</v>
      </c>
      <c r="H15" s="47">
        <v>-99178</v>
      </c>
      <c r="I15" s="47">
        <v>-62540</v>
      </c>
      <c r="J15" s="47">
        <v>-67573</v>
      </c>
      <c r="K15" s="47">
        <v>-80950</v>
      </c>
      <c r="L15" s="47">
        <v>-19156</v>
      </c>
      <c r="M15" s="47">
        <v>-8110</v>
      </c>
      <c r="N15" s="47">
        <v>-10902</v>
      </c>
      <c r="O15" s="47">
        <v>-19844</v>
      </c>
      <c r="P15" s="47">
        <v>-9652</v>
      </c>
      <c r="Q15" s="47">
        <v>-4680</v>
      </c>
      <c r="R15" s="47">
        <v>-12112</v>
      </c>
      <c r="S15" s="47">
        <f>SUM(B15:R15)</f>
        <v>-916038</v>
      </c>
    </row>
    <row r="16" spans="1:21">
      <c r="A16" s="12" t="s">
        <v>54</v>
      </c>
      <c r="B16" s="47">
        <v>-28818</v>
      </c>
      <c r="C16" s="47">
        <v>-28114</v>
      </c>
      <c r="D16" s="47">
        <v>-31593</v>
      </c>
      <c r="E16" s="47">
        <v>-13374</v>
      </c>
      <c r="F16" s="47">
        <v>-15203</v>
      </c>
      <c r="G16" s="47">
        <v>-50488</v>
      </c>
      <c r="H16" s="47">
        <v>-21182</v>
      </c>
      <c r="I16" s="47">
        <v>-22935</v>
      </c>
      <c r="J16" s="47">
        <v>-18428</v>
      </c>
      <c r="K16" s="47">
        <v>-20159</v>
      </c>
      <c r="L16" s="47">
        <v>-9618</v>
      </c>
      <c r="M16" s="47">
        <v>-5376</v>
      </c>
      <c r="N16" s="47">
        <v>-5016</v>
      </c>
      <c r="O16" s="47">
        <v>-9448</v>
      </c>
      <c r="P16" s="47">
        <v>-3211</v>
      </c>
      <c r="Q16" s="47">
        <v>-3043</v>
      </c>
      <c r="R16" s="47">
        <v>-3849</v>
      </c>
      <c r="S16" s="47">
        <f>SUM(B16:R16)</f>
        <v>-289855</v>
      </c>
    </row>
    <row r="17" spans="1:19">
      <c r="A17" s="12" t="s">
        <v>55</v>
      </c>
      <c r="B17" s="47">
        <v>-10073</v>
      </c>
      <c r="C17" s="47">
        <v>-5642</v>
      </c>
      <c r="D17" s="47">
        <v>-15061</v>
      </c>
      <c r="E17" s="47">
        <v>-6155</v>
      </c>
      <c r="F17" s="47">
        <v>-5589</v>
      </c>
      <c r="G17" s="47">
        <v>-26222</v>
      </c>
      <c r="H17" s="47">
        <v>-6530</v>
      </c>
      <c r="I17" s="47">
        <v>-10914</v>
      </c>
      <c r="J17" s="47">
        <v>-7513</v>
      </c>
      <c r="K17" s="47">
        <v>-8031</v>
      </c>
      <c r="L17" s="47">
        <v>-3750</v>
      </c>
      <c r="M17" s="47">
        <v>-1380</v>
      </c>
      <c r="N17" s="47">
        <v>-1615</v>
      </c>
      <c r="O17" s="47">
        <v>-6777</v>
      </c>
      <c r="P17" s="47">
        <v>-848</v>
      </c>
      <c r="Q17" s="47">
        <v>-252</v>
      </c>
      <c r="R17" s="47">
        <v>-1474</v>
      </c>
      <c r="S17" s="47">
        <f>SUM(B17:R17)</f>
        <v>-117826</v>
      </c>
    </row>
    <row r="18" spans="1:19">
      <c r="A18" s="15" t="s">
        <v>56</v>
      </c>
      <c r="B18" s="36">
        <v>47675</v>
      </c>
      <c r="C18" s="36">
        <v>5201</v>
      </c>
      <c r="D18" s="36">
        <v>111450</v>
      </c>
      <c r="E18" s="36">
        <v>90334</v>
      </c>
      <c r="F18" s="36">
        <v>107262</v>
      </c>
      <c r="G18" s="36">
        <v>153515</v>
      </c>
      <c r="H18" s="36">
        <v>-114513</v>
      </c>
      <c r="I18" s="36">
        <v>27484</v>
      </c>
      <c r="J18" s="36">
        <v>57516</v>
      </c>
      <c r="K18" s="36">
        <v>-158656</v>
      </c>
      <c r="L18" s="36">
        <v>10430</v>
      </c>
      <c r="M18" s="36">
        <v>-13280</v>
      </c>
      <c r="N18" s="36">
        <v>1982</v>
      </c>
      <c r="O18" s="36">
        <v>1727</v>
      </c>
      <c r="P18" s="36">
        <v>-82</v>
      </c>
      <c r="Q18" s="36">
        <v>1525</v>
      </c>
      <c r="R18" s="36">
        <v>12497</v>
      </c>
      <c r="S18" s="36">
        <f>SUM(B18:R18)</f>
        <v>342067</v>
      </c>
    </row>
    <row r="19" spans="1:19">
      <c r="A19" s="12" t="s">
        <v>57</v>
      </c>
      <c r="B19" s="47">
        <v>-287</v>
      </c>
      <c r="C19" s="47">
        <v>14423</v>
      </c>
      <c r="D19" s="47">
        <v>840</v>
      </c>
      <c r="E19" s="47">
        <v>214</v>
      </c>
      <c r="F19" s="47">
        <v>-546</v>
      </c>
      <c r="G19" s="47">
        <v>-726</v>
      </c>
      <c r="H19" s="47">
        <v>-3</v>
      </c>
      <c r="I19" s="47">
        <v>172</v>
      </c>
      <c r="J19" s="47">
        <v>284</v>
      </c>
      <c r="K19" s="47">
        <v>22</v>
      </c>
      <c r="L19" s="47">
        <v>-140</v>
      </c>
      <c r="M19" s="47">
        <v>0</v>
      </c>
      <c r="N19" s="47">
        <v>383</v>
      </c>
      <c r="O19" s="47">
        <v>-45</v>
      </c>
      <c r="P19" s="47">
        <v>1</v>
      </c>
      <c r="Q19" s="47">
        <v>20</v>
      </c>
      <c r="R19" s="47">
        <v>10</v>
      </c>
      <c r="S19" s="47">
        <f>SUM(B19:R19)</f>
        <v>14622</v>
      </c>
    </row>
    <row r="20" spans="1:19">
      <c r="A20" s="12" t="s">
        <v>58</v>
      </c>
      <c r="B20" s="47">
        <v>-2363</v>
      </c>
      <c r="C20" s="47">
        <v>-5071</v>
      </c>
      <c r="D20" s="47">
        <v>-29616</v>
      </c>
      <c r="E20" s="47">
        <v>-16816</v>
      </c>
      <c r="F20" s="47">
        <v>-6912</v>
      </c>
      <c r="G20" s="47">
        <v>-45131</v>
      </c>
      <c r="H20" s="47">
        <v>-937</v>
      </c>
      <c r="I20" s="47">
        <v>-10620</v>
      </c>
      <c r="J20" s="47">
        <v>-20002</v>
      </c>
      <c r="K20" s="47">
        <v>-732</v>
      </c>
      <c r="L20" s="47">
        <v>-200</v>
      </c>
      <c r="M20" s="47">
        <v>-106</v>
      </c>
      <c r="N20" s="47">
        <v>-95</v>
      </c>
      <c r="O20" s="47">
        <v>0</v>
      </c>
      <c r="P20" s="47">
        <v>-39</v>
      </c>
      <c r="Q20" s="47">
        <v>-11</v>
      </c>
      <c r="R20" s="47">
        <v>-1735</v>
      </c>
      <c r="S20" s="47">
        <f>SUM(B20:R20)</f>
        <v>-140386</v>
      </c>
    </row>
    <row r="21" spans="1:19">
      <c r="A21" s="15" t="s">
        <v>59</v>
      </c>
      <c r="B21" s="36">
        <v>45025</v>
      </c>
      <c r="C21" s="36">
        <v>14553</v>
      </c>
      <c r="D21" s="36">
        <v>82674</v>
      </c>
      <c r="E21" s="36">
        <v>73732</v>
      </c>
      <c r="F21" s="36">
        <v>99804</v>
      </c>
      <c r="G21" s="36">
        <v>107658</v>
      </c>
      <c r="H21" s="36">
        <v>-115453</v>
      </c>
      <c r="I21" s="36">
        <v>17036</v>
      </c>
      <c r="J21" s="36">
        <v>37798</v>
      </c>
      <c r="K21" s="36">
        <v>-159366</v>
      </c>
      <c r="L21" s="36">
        <v>10090</v>
      </c>
      <c r="M21" s="36">
        <v>-13386</v>
      </c>
      <c r="N21" s="36">
        <v>2270</v>
      </c>
      <c r="O21" s="36">
        <v>1682</v>
      </c>
      <c r="P21" s="36">
        <v>-120</v>
      </c>
      <c r="Q21" s="36">
        <v>1534</v>
      </c>
      <c r="R21" s="36">
        <v>10772</v>
      </c>
      <c r="S21" s="36">
        <f>SUM(B21:R21)</f>
        <v>216303</v>
      </c>
    </row>
    <row r="22" spans="1:19">
      <c r="A22" s="12" t="s">
        <v>60</v>
      </c>
      <c r="B22" s="47">
        <v>0</v>
      </c>
      <c r="C22" s="47">
        <v>0</v>
      </c>
      <c r="D22" s="47">
        <v>0</v>
      </c>
      <c r="E22" s="47">
        <v>0</v>
      </c>
      <c r="F22" s="47">
        <v>0</v>
      </c>
      <c r="G22" s="47">
        <v>0</v>
      </c>
      <c r="H22" s="47">
        <v>0</v>
      </c>
      <c r="I22" s="47">
        <v>3391</v>
      </c>
      <c r="J22" s="47">
        <v>218</v>
      </c>
      <c r="K22" s="47">
        <v>0</v>
      </c>
      <c r="L22" s="47">
        <v>0</v>
      </c>
      <c r="M22" s="47">
        <v>0</v>
      </c>
      <c r="N22" s="47">
        <v>0</v>
      </c>
      <c r="O22" s="47">
        <v>-3</v>
      </c>
      <c r="P22" s="47">
        <v>0</v>
      </c>
      <c r="Q22" s="47">
        <v>0</v>
      </c>
      <c r="R22" s="47">
        <v>0</v>
      </c>
      <c r="S22" s="47">
        <f>SUM(B22:R22)</f>
        <v>3606</v>
      </c>
    </row>
    <row r="23" spans="1:19">
      <c r="A23" s="15" t="s">
        <v>61</v>
      </c>
      <c r="B23" s="36">
        <v>45025</v>
      </c>
      <c r="C23" s="36">
        <v>14553</v>
      </c>
      <c r="D23" s="36">
        <v>82674</v>
      </c>
      <c r="E23" s="36">
        <v>73732</v>
      </c>
      <c r="F23" s="36">
        <v>99804</v>
      </c>
      <c r="G23" s="36">
        <v>107658</v>
      </c>
      <c r="H23" s="36">
        <v>-115453</v>
      </c>
      <c r="I23" s="36">
        <v>20427</v>
      </c>
      <c r="J23" s="36">
        <v>38016</v>
      </c>
      <c r="K23" s="36">
        <v>-159366</v>
      </c>
      <c r="L23" s="36">
        <v>10090</v>
      </c>
      <c r="M23" s="36">
        <v>-13386</v>
      </c>
      <c r="N23" s="36">
        <v>2270</v>
      </c>
      <c r="O23" s="36">
        <v>1679</v>
      </c>
      <c r="P23" s="36">
        <v>-120</v>
      </c>
      <c r="Q23" s="36">
        <v>1534</v>
      </c>
      <c r="R23" s="36">
        <v>10772</v>
      </c>
      <c r="S23" s="36">
        <f>SUM(B23:R23)</f>
        <v>219909</v>
      </c>
    </row>
    <row r="24" spans="1:19">
      <c r="A24" s="12" t="s">
        <v>62</v>
      </c>
      <c r="B24" s="47">
        <v>-17215</v>
      </c>
      <c r="C24" s="47">
        <v>-47515</v>
      </c>
      <c r="D24" s="47">
        <v>-43958</v>
      </c>
      <c r="E24" s="47">
        <v>0</v>
      </c>
      <c r="F24" s="47">
        <v>-76412</v>
      </c>
      <c r="G24" s="47">
        <v>-35613</v>
      </c>
      <c r="H24" s="47">
        <v>-403221</v>
      </c>
      <c r="I24" s="47">
        <v>-14381</v>
      </c>
      <c r="J24" s="47">
        <v>-125335</v>
      </c>
      <c r="K24" s="47">
        <v>-60774</v>
      </c>
      <c r="L24" s="47">
        <v>-24959</v>
      </c>
      <c r="M24" s="47">
        <v>0</v>
      </c>
      <c r="N24" s="47">
        <v>-6737</v>
      </c>
      <c r="O24" s="47">
        <v>0</v>
      </c>
      <c r="P24" s="47">
        <v>0</v>
      </c>
      <c r="Q24" s="47">
        <v>-1999</v>
      </c>
      <c r="R24" s="47">
        <v>0</v>
      </c>
      <c r="S24" s="47">
        <f>SUM(B24:R24)</f>
        <v>-858119</v>
      </c>
    </row>
    <row r="25" spans="1:19">
      <c r="A25" s="15" t="s">
        <v>63</v>
      </c>
      <c r="B25" s="36">
        <v>27810</v>
      </c>
      <c r="C25" s="36">
        <v>-32962</v>
      </c>
      <c r="D25" s="36">
        <v>38716</v>
      </c>
      <c r="E25" s="36">
        <v>73732</v>
      </c>
      <c r="F25" s="36">
        <v>23392</v>
      </c>
      <c r="G25" s="36">
        <v>72045</v>
      </c>
      <c r="H25" s="36">
        <v>-518674</v>
      </c>
      <c r="I25" s="36">
        <v>6046</v>
      </c>
      <c r="J25" s="36">
        <v>-87319</v>
      </c>
      <c r="K25" s="36">
        <v>-220140</v>
      </c>
      <c r="L25" s="36">
        <v>-14869</v>
      </c>
      <c r="M25" s="36">
        <v>-13386</v>
      </c>
      <c r="N25" s="36">
        <v>-4467</v>
      </c>
      <c r="O25" s="36">
        <v>1679</v>
      </c>
      <c r="P25" s="36">
        <v>-120</v>
      </c>
      <c r="Q25" s="36">
        <v>-465</v>
      </c>
      <c r="R25" s="36">
        <v>10772</v>
      </c>
      <c r="S25" s="36">
        <f>SUM(B25:R25)</f>
        <v>-638210</v>
      </c>
    </row>
    <row r="26" spans="1:19" s="10" customFormat="1">
      <c r="A26" s="17"/>
    </row>
    <row r="27" spans="1:19" s="10" customFormat="1">
      <c r="A27" s="17"/>
    </row>
    <row r="28" spans="1:19" s="10" customFormat="1">
      <c r="A28" s="423" t="s">
        <v>65</v>
      </c>
      <c r="B28" s="264">
        <f t="shared" ref="B28:S28" si="0">SUM(B2:B5)</f>
        <v>303063</v>
      </c>
      <c r="C28" s="264">
        <f t="shared" si="0"/>
        <v>539846</v>
      </c>
      <c r="D28" s="264">
        <f t="shared" si="0"/>
        <v>362496</v>
      </c>
      <c r="E28" s="264">
        <f t="shared" si="0"/>
        <v>281877</v>
      </c>
      <c r="F28" s="264">
        <f t="shared" si="0"/>
        <v>510708</v>
      </c>
      <c r="G28" s="264">
        <f t="shared" si="0"/>
        <v>592955</v>
      </c>
      <c r="H28" s="264">
        <f t="shared" si="0"/>
        <v>449105</v>
      </c>
      <c r="I28" s="264">
        <f t="shared" si="0"/>
        <v>194863</v>
      </c>
      <c r="J28" s="264">
        <f t="shared" si="0"/>
        <v>277452</v>
      </c>
      <c r="K28" s="264">
        <f t="shared" si="0"/>
        <v>356731</v>
      </c>
      <c r="L28" s="264">
        <f t="shared" si="0"/>
        <v>102450</v>
      </c>
      <c r="M28" s="264">
        <f t="shared" si="0"/>
        <v>41710</v>
      </c>
      <c r="N28" s="264">
        <f t="shared" si="0"/>
        <v>47839</v>
      </c>
      <c r="O28" s="264">
        <f t="shared" si="0"/>
        <v>57307</v>
      </c>
      <c r="P28" s="264">
        <f t="shared" si="0"/>
        <v>18988</v>
      </c>
      <c r="Q28" s="264">
        <f t="shared" si="0"/>
        <v>12281</v>
      </c>
      <c r="R28" s="264">
        <f t="shared" si="0"/>
        <v>49628</v>
      </c>
      <c r="S28" s="264">
        <f t="shared" si="0"/>
        <v>4199299</v>
      </c>
    </row>
    <row r="29" spans="1:19" s="10" customFormat="1">
      <c r="A29" s="423"/>
      <c r="B29" s="267">
        <f t="shared" ref="B29:S29" si="1">B28-B6</f>
        <v>0</v>
      </c>
      <c r="C29" s="267">
        <f t="shared" si="1"/>
        <v>0</v>
      </c>
      <c r="D29" s="267">
        <f t="shared" si="1"/>
        <v>0</v>
      </c>
      <c r="E29" s="267">
        <f t="shared" si="1"/>
        <v>0</v>
      </c>
      <c r="F29" s="267">
        <f t="shared" si="1"/>
        <v>0</v>
      </c>
      <c r="G29" s="267">
        <f t="shared" si="1"/>
        <v>0</v>
      </c>
      <c r="H29" s="267">
        <f t="shared" si="1"/>
        <v>0</v>
      </c>
      <c r="I29" s="267">
        <f t="shared" si="1"/>
        <v>0</v>
      </c>
      <c r="J29" s="267">
        <f t="shared" si="1"/>
        <v>0</v>
      </c>
      <c r="K29" s="267">
        <f t="shared" si="1"/>
        <v>0</v>
      </c>
      <c r="L29" s="267">
        <f t="shared" si="1"/>
        <v>0</v>
      </c>
      <c r="M29" s="267">
        <f t="shared" si="1"/>
        <v>0</v>
      </c>
      <c r="N29" s="267">
        <f t="shared" si="1"/>
        <v>0</v>
      </c>
      <c r="O29" s="267">
        <f t="shared" si="1"/>
        <v>0</v>
      </c>
      <c r="P29" s="267">
        <f t="shared" si="1"/>
        <v>0</v>
      </c>
      <c r="Q29" s="267">
        <f t="shared" si="1"/>
        <v>0</v>
      </c>
      <c r="R29" s="267">
        <f t="shared" si="1"/>
        <v>0</v>
      </c>
      <c r="S29" s="267">
        <f t="shared" si="1"/>
        <v>0</v>
      </c>
    </row>
    <row r="30" spans="1:19" s="10" customFormat="1">
      <c r="A30" s="423"/>
      <c r="B30" s="274">
        <f t="shared" ref="B30:S30" si="2">SUM(B7:B9)</f>
        <v>136399</v>
      </c>
      <c r="C30" s="274">
        <f t="shared" si="2"/>
        <v>216398</v>
      </c>
      <c r="D30" s="274">
        <f t="shared" si="2"/>
        <v>111216</v>
      </c>
      <c r="E30" s="274">
        <f t="shared" si="2"/>
        <v>102080</v>
      </c>
      <c r="F30" s="274">
        <f t="shared" si="2"/>
        <v>261244</v>
      </c>
      <c r="G30" s="274">
        <f t="shared" si="2"/>
        <v>152478</v>
      </c>
      <c r="H30" s="274">
        <f t="shared" si="2"/>
        <v>201892</v>
      </c>
      <c r="I30" s="274">
        <f t="shared" si="2"/>
        <v>54065</v>
      </c>
      <c r="J30" s="274">
        <f t="shared" si="2"/>
        <v>93497</v>
      </c>
      <c r="K30" s="274">
        <f t="shared" si="2"/>
        <v>149487</v>
      </c>
      <c r="L30" s="274">
        <f t="shared" si="2"/>
        <v>49542</v>
      </c>
      <c r="M30" s="274">
        <f t="shared" si="2"/>
        <v>18855</v>
      </c>
      <c r="N30" s="274">
        <f t="shared" si="2"/>
        <v>19806</v>
      </c>
      <c r="O30" s="274">
        <f t="shared" si="2"/>
        <v>17401</v>
      </c>
      <c r="P30" s="274">
        <f t="shared" si="2"/>
        <v>1664</v>
      </c>
      <c r="Q30" s="274">
        <f t="shared" si="2"/>
        <v>2600</v>
      </c>
      <c r="R30" s="274">
        <f t="shared" si="2"/>
        <v>17495</v>
      </c>
      <c r="S30" s="274">
        <f t="shared" si="2"/>
        <v>1606119</v>
      </c>
    </row>
    <row r="31" spans="1:19" s="10" customFormat="1">
      <c r="A31" s="423"/>
      <c r="B31" s="267">
        <f t="shared" ref="B31:S31" si="3">B30-B10</f>
        <v>0</v>
      </c>
      <c r="C31" s="267">
        <f t="shared" si="3"/>
        <v>0</v>
      </c>
      <c r="D31" s="267">
        <f t="shared" si="3"/>
        <v>0</v>
      </c>
      <c r="E31" s="267">
        <f t="shared" si="3"/>
        <v>0</v>
      </c>
      <c r="F31" s="267">
        <f t="shared" si="3"/>
        <v>0</v>
      </c>
      <c r="G31" s="267">
        <f t="shared" si="3"/>
        <v>0</v>
      </c>
      <c r="H31" s="267">
        <f t="shared" si="3"/>
        <v>0</v>
      </c>
      <c r="I31" s="267">
        <f t="shared" si="3"/>
        <v>0</v>
      </c>
      <c r="J31" s="267">
        <f t="shared" si="3"/>
        <v>0</v>
      </c>
      <c r="K31" s="267">
        <f t="shared" si="3"/>
        <v>0</v>
      </c>
      <c r="L31" s="267">
        <f t="shared" si="3"/>
        <v>0</v>
      </c>
      <c r="M31" s="267">
        <f t="shared" si="3"/>
        <v>0</v>
      </c>
      <c r="N31" s="267">
        <f t="shared" si="3"/>
        <v>0</v>
      </c>
      <c r="O31" s="267">
        <f t="shared" si="3"/>
        <v>0</v>
      </c>
      <c r="P31" s="267">
        <f t="shared" si="3"/>
        <v>0</v>
      </c>
      <c r="Q31" s="267">
        <f t="shared" si="3"/>
        <v>0</v>
      </c>
      <c r="R31" s="267">
        <f t="shared" si="3"/>
        <v>0</v>
      </c>
      <c r="S31" s="267">
        <f t="shared" si="3"/>
        <v>0</v>
      </c>
    </row>
    <row r="32" spans="1:19" s="10" customFormat="1">
      <c r="A32" s="423"/>
      <c r="B32" s="268">
        <f t="shared" ref="B32:S32" si="4">B6-B10</f>
        <v>166664</v>
      </c>
      <c r="C32" s="264">
        <f t="shared" si="4"/>
        <v>323448</v>
      </c>
      <c r="D32" s="264">
        <f t="shared" si="4"/>
        <v>251280</v>
      </c>
      <c r="E32" s="264">
        <f t="shared" si="4"/>
        <v>179797</v>
      </c>
      <c r="F32" s="264">
        <f t="shared" si="4"/>
        <v>249464</v>
      </c>
      <c r="G32" s="264">
        <f t="shared" si="4"/>
        <v>440477</v>
      </c>
      <c r="H32" s="264">
        <f t="shared" si="4"/>
        <v>247213</v>
      </c>
      <c r="I32" s="264">
        <f t="shared" si="4"/>
        <v>140798</v>
      </c>
      <c r="J32" s="264">
        <f t="shared" si="4"/>
        <v>183955</v>
      </c>
      <c r="K32" s="264">
        <f t="shared" si="4"/>
        <v>207244</v>
      </c>
      <c r="L32" s="264">
        <f t="shared" si="4"/>
        <v>52908</v>
      </c>
      <c r="M32" s="264">
        <f t="shared" si="4"/>
        <v>22855</v>
      </c>
      <c r="N32" s="264">
        <f t="shared" si="4"/>
        <v>28033</v>
      </c>
      <c r="O32" s="264">
        <f t="shared" si="4"/>
        <v>39906</v>
      </c>
      <c r="P32" s="264">
        <f t="shared" si="4"/>
        <v>17324</v>
      </c>
      <c r="Q32" s="264">
        <f t="shared" si="4"/>
        <v>9681</v>
      </c>
      <c r="R32" s="264">
        <f t="shared" si="4"/>
        <v>32133</v>
      </c>
      <c r="S32" s="264">
        <f t="shared" si="4"/>
        <v>2593180</v>
      </c>
    </row>
    <row r="33" spans="1:19" s="10" customFormat="1">
      <c r="A33" s="423"/>
      <c r="B33" s="270">
        <f t="shared" ref="B33:S33" si="5">B11-B32</f>
        <v>0</v>
      </c>
      <c r="C33" s="263">
        <f t="shared" si="5"/>
        <v>0</v>
      </c>
      <c r="D33" s="263">
        <f t="shared" si="5"/>
        <v>0</v>
      </c>
      <c r="E33" s="263">
        <f t="shared" si="5"/>
        <v>0</v>
      </c>
      <c r="F33" s="263">
        <f t="shared" si="5"/>
        <v>0</v>
      </c>
      <c r="G33" s="263">
        <f t="shared" si="5"/>
        <v>0</v>
      </c>
      <c r="H33" s="263">
        <f t="shared" si="5"/>
        <v>0</v>
      </c>
      <c r="I33" s="263">
        <f t="shared" si="5"/>
        <v>0</v>
      </c>
      <c r="J33" s="263">
        <f t="shared" si="5"/>
        <v>0</v>
      </c>
      <c r="K33" s="263">
        <f t="shared" si="5"/>
        <v>0</v>
      </c>
      <c r="L33" s="263">
        <f t="shared" si="5"/>
        <v>0</v>
      </c>
      <c r="M33" s="263">
        <f t="shared" si="5"/>
        <v>0</v>
      </c>
      <c r="N33" s="263">
        <f t="shared" si="5"/>
        <v>0</v>
      </c>
      <c r="O33" s="263">
        <f t="shared" si="5"/>
        <v>0</v>
      </c>
      <c r="P33" s="263">
        <f t="shared" si="5"/>
        <v>0</v>
      </c>
      <c r="Q33" s="263">
        <f t="shared" si="5"/>
        <v>0</v>
      </c>
      <c r="R33" s="263">
        <f t="shared" si="5"/>
        <v>0</v>
      </c>
      <c r="S33" s="263">
        <f t="shared" si="5"/>
        <v>0</v>
      </c>
    </row>
    <row r="34" spans="1:19" s="10" customFormat="1">
      <c r="A34" s="423"/>
      <c r="B34" s="268">
        <f t="shared" ref="B34:S34" si="6">SUM(B11:B17)</f>
        <v>47675</v>
      </c>
      <c r="C34" s="264">
        <f t="shared" si="6"/>
        <v>5201</v>
      </c>
      <c r="D34" s="264">
        <f t="shared" si="6"/>
        <v>111450</v>
      </c>
      <c r="E34" s="264">
        <f t="shared" si="6"/>
        <v>90334</v>
      </c>
      <c r="F34" s="264">
        <f t="shared" si="6"/>
        <v>107262</v>
      </c>
      <c r="G34" s="264">
        <f t="shared" si="6"/>
        <v>153515</v>
      </c>
      <c r="H34" s="264">
        <f t="shared" si="6"/>
        <v>-114513</v>
      </c>
      <c r="I34" s="264">
        <f t="shared" si="6"/>
        <v>27484</v>
      </c>
      <c r="J34" s="264">
        <f t="shared" si="6"/>
        <v>57516</v>
      </c>
      <c r="K34" s="264">
        <f t="shared" si="6"/>
        <v>-158656</v>
      </c>
      <c r="L34" s="264">
        <f t="shared" si="6"/>
        <v>10430</v>
      </c>
      <c r="M34" s="264">
        <f t="shared" si="6"/>
        <v>-13280</v>
      </c>
      <c r="N34" s="264">
        <f t="shared" si="6"/>
        <v>1982</v>
      </c>
      <c r="O34" s="264">
        <f t="shared" si="6"/>
        <v>1727</v>
      </c>
      <c r="P34" s="264">
        <f t="shared" si="6"/>
        <v>-82</v>
      </c>
      <c r="Q34" s="264">
        <f t="shared" si="6"/>
        <v>1525</v>
      </c>
      <c r="R34" s="264">
        <f t="shared" si="6"/>
        <v>12497</v>
      </c>
      <c r="S34" s="268">
        <f t="shared" si="6"/>
        <v>342067</v>
      </c>
    </row>
    <row r="35" spans="1:19" s="10" customFormat="1">
      <c r="A35" s="423"/>
      <c r="B35" s="267">
        <f t="shared" ref="B35:S35" si="7">B34-B18</f>
        <v>0</v>
      </c>
      <c r="C35" s="267">
        <f t="shared" si="7"/>
        <v>0</v>
      </c>
      <c r="D35" s="267">
        <f t="shared" si="7"/>
        <v>0</v>
      </c>
      <c r="E35" s="267">
        <f t="shared" si="7"/>
        <v>0</v>
      </c>
      <c r="F35" s="267">
        <f t="shared" si="7"/>
        <v>0</v>
      </c>
      <c r="G35" s="267">
        <f t="shared" si="7"/>
        <v>0</v>
      </c>
      <c r="H35" s="267">
        <f t="shared" si="7"/>
        <v>0</v>
      </c>
      <c r="I35" s="267">
        <f t="shared" si="7"/>
        <v>0</v>
      </c>
      <c r="J35" s="267">
        <f t="shared" si="7"/>
        <v>0</v>
      </c>
      <c r="K35" s="267">
        <f t="shared" si="7"/>
        <v>0</v>
      </c>
      <c r="L35" s="267">
        <f t="shared" si="7"/>
        <v>0</v>
      </c>
      <c r="M35" s="267">
        <f t="shared" si="7"/>
        <v>0</v>
      </c>
      <c r="N35" s="267">
        <f t="shared" si="7"/>
        <v>0</v>
      </c>
      <c r="O35" s="267">
        <f t="shared" si="7"/>
        <v>0</v>
      </c>
      <c r="P35" s="267">
        <f t="shared" si="7"/>
        <v>0</v>
      </c>
      <c r="Q35" s="267">
        <f t="shared" si="7"/>
        <v>0</v>
      </c>
      <c r="R35" s="267">
        <f t="shared" si="7"/>
        <v>0</v>
      </c>
      <c r="S35" s="271">
        <f t="shared" si="7"/>
        <v>0</v>
      </c>
    </row>
    <row r="36" spans="1:19" s="10" customFormat="1">
      <c r="A36" s="423"/>
      <c r="B36" s="274">
        <f t="shared" ref="B36:S36" si="8">SUM(B18:B20)</f>
        <v>45025</v>
      </c>
      <c r="C36" s="274">
        <f t="shared" si="8"/>
        <v>14553</v>
      </c>
      <c r="D36" s="274">
        <f t="shared" si="8"/>
        <v>82674</v>
      </c>
      <c r="E36" s="274">
        <f t="shared" si="8"/>
        <v>73732</v>
      </c>
      <c r="F36" s="274">
        <f t="shared" si="8"/>
        <v>99804</v>
      </c>
      <c r="G36" s="274">
        <f t="shared" si="8"/>
        <v>107658</v>
      </c>
      <c r="H36" s="274">
        <f t="shared" si="8"/>
        <v>-115453</v>
      </c>
      <c r="I36" s="274">
        <f t="shared" si="8"/>
        <v>17036</v>
      </c>
      <c r="J36" s="274">
        <f t="shared" si="8"/>
        <v>37798</v>
      </c>
      <c r="K36" s="274">
        <f t="shared" si="8"/>
        <v>-159366</v>
      </c>
      <c r="L36" s="274">
        <f t="shared" si="8"/>
        <v>10090</v>
      </c>
      <c r="M36" s="274">
        <f t="shared" si="8"/>
        <v>-13386</v>
      </c>
      <c r="N36" s="274">
        <f t="shared" si="8"/>
        <v>2270</v>
      </c>
      <c r="O36" s="274">
        <f t="shared" si="8"/>
        <v>1682</v>
      </c>
      <c r="P36" s="274">
        <f t="shared" si="8"/>
        <v>-120</v>
      </c>
      <c r="Q36" s="274">
        <f t="shared" si="8"/>
        <v>1534</v>
      </c>
      <c r="R36" s="274">
        <f t="shared" si="8"/>
        <v>10772</v>
      </c>
      <c r="S36" s="257">
        <f t="shared" si="8"/>
        <v>216303</v>
      </c>
    </row>
    <row r="37" spans="1:19" s="10" customFormat="1">
      <c r="A37" s="423"/>
      <c r="B37" s="272">
        <f t="shared" ref="B37:S37" si="9">B21-B36</f>
        <v>0</v>
      </c>
      <c r="C37" s="272">
        <f t="shared" si="9"/>
        <v>0</v>
      </c>
      <c r="D37" s="272">
        <f t="shared" si="9"/>
        <v>0</v>
      </c>
      <c r="E37" s="272">
        <f t="shared" si="9"/>
        <v>0</v>
      </c>
      <c r="F37" s="272">
        <f t="shared" si="9"/>
        <v>0</v>
      </c>
      <c r="G37" s="272">
        <f t="shared" si="9"/>
        <v>0</v>
      </c>
      <c r="H37" s="272">
        <f t="shared" si="9"/>
        <v>0</v>
      </c>
      <c r="I37" s="272">
        <f t="shared" si="9"/>
        <v>0</v>
      </c>
      <c r="J37" s="272">
        <f t="shared" si="9"/>
        <v>0</v>
      </c>
      <c r="K37" s="272">
        <f t="shared" si="9"/>
        <v>0</v>
      </c>
      <c r="L37" s="272">
        <f t="shared" si="9"/>
        <v>0</v>
      </c>
      <c r="M37" s="272">
        <f t="shared" si="9"/>
        <v>0</v>
      </c>
      <c r="N37" s="272">
        <f t="shared" si="9"/>
        <v>0</v>
      </c>
      <c r="O37" s="272">
        <f t="shared" si="9"/>
        <v>0</v>
      </c>
      <c r="P37" s="272">
        <f t="shared" si="9"/>
        <v>0</v>
      </c>
      <c r="Q37" s="272">
        <f t="shared" si="9"/>
        <v>0</v>
      </c>
      <c r="R37" s="272">
        <f t="shared" si="9"/>
        <v>0</v>
      </c>
      <c r="S37" s="273">
        <f t="shared" si="9"/>
        <v>0</v>
      </c>
    </row>
    <row r="38" spans="1:19" s="10" customFormat="1">
      <c r="A38" s="423"/>
      <c r="B38" s="266">
        <f t="shared" ref="B38:S38" si="10">B23+B24</f>
        <v>27810</v>
      </c>
      <c r="C38" s="266">
        <f t="shared" si="10"/>
        <v>-32962</v>
      </c>
      <c r="D38" s="266">
        <f t="shared" si="10"/>
        <v>38716</v>
      </c>
      <c r="E38" s="266">
        <f t="shared" si="10"/>
        <v>73732</v>
      </c>
      <c r="F38" s="266">
        <f t="shared" si="10"/>
        <v>23392</v>
      </c>
      <c r="G38" s="266">
        <f t="shared" si="10"/>
        <v>72045</v>
      </c>
      <c r="H38" s="266">
        <f t="shared" si="10"/>
        <v>-518674</v>
      </c>
      <c r="I38" s="266">
        <f t="shared" si="10"/>
        <v>6046</v>
      </c>
      <c r="J38" s="266">
        <f t="shared" si="10"/>
        <v>-87319</v>
      </c>
      <c r="K38" s="266">
        <f t="shared" si="10"/>
        <v>-220140</v>
      </c>
      <c r="L38" s="266">
        <f t="shared" si="10"/>
        <v>-14869</v>
      </c>
      <c r="M38" s="266">
        <f t="shared" si="10"/>
        <v>-13386</v>
      </c>
      <c r="N38" s="266">
        <f t="shared" si="10"/>
        <v>-4467</v>
      </c>
      <c r="O38" s="266">
        <f t="shared" si="10"/>
        <v>1679</v>
      </c>
      <c r="P38" s="266">
        <f t="shared" si="10"/>
        <v>-120</v>
      </c>
      <c r="Q38" s="266">
        <f t="shared" si="10"/>
        <v>-465</v>
      </c>
      <c r="R38" s="266">
        <f t="shared" si="10"/>
        <v>10772</v>
      </c>
      <c r="S38" s="266">
        <f t="shared" si="10"/>
        <v>-638210</v>
      </c>
    </row>
    <row r="39" spans="1:19" s="10" customFormat="1">
      <c r="A39" s="423"/>
      <c r="B39" s="272">
        <f t="shared" ref="B39:S39" si="11">B25-B38</f>
        <v>0</v>
      </c>
      <c r="C39" s="272">
        <f t="shared" si="11"/>
        <v>0</v>
      </c>
      <c r="D39" s="272">
        <f t="shared" si="11"/>
        <v>0</v>
      </c>
      <c r="E39" s="272">
        <f t="shared" si="11"/>
        <v>0</v>
      </c>
      <c r="F39" s="272">
        <f t="shared" si="11"/>
        <v>0</v>
      </c>
      <c r="G39" s="272">
        <f t="shared" si="11"/>
        <v>0</v>
      </c>
      <c r="H39" s="272">
        <f t="shared" si="11"/>
        <v>0</v>
      </c>
      <c r="I39" s="272">
        <f t="shared" si="11"/>
        <v>0</v>
      </c>
      <c r="J39" s="272">
        <f t="shared" si="11"/>
        <v>0</v>
      </c>
      <c r="K39" s="272">
        <f t="shared" si="11"/>
        <v>0</v>
      </c>
      <c r="L39" s="272">
        <f t="shared" si="11"/>
        <v>0</v>
      </c>
      <c r="M39" s="272">
        <f t="shared" si="11"/>
        <v>0</v>
      </c>
      <c r="N39" s="272">
        <f t="shared" si="11"/>
        <v>0</v>
      </c>
      <c r="O39" s="272">
        <f t="shared" si="11"/>
        <v>0</v>
      </c>
      <c r="P39" s="272">
        <f t="shared" si="11"/>
        <v>0</v>
      </c>
      <c r="Q39" s="272">
        <f t="shared" si="11"/>
        <v>0</v>
      </c>
      <c r="R39" s="272">
        <f t="shared" si="11"/>
        <v>0</v>
      </c>
      <c r="S39" s="272">
        <f t="shared" si="11"/>
        <v>0</v>
      </c>
    </row>
    <row r="40" spans="1:19" s="10" customFormat="1">
      <c r="A40" s="265"/>
      <c r="B40" s="253"/>
      <c r="C40" s="253"/>
      <c r="D40" s="253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</row>
    <row r="41" spans="1:19" s="10" customFormat="1">
      <c r="A41" s="17"/>
    </row>
    <row r="42" spans="1:19" s="10" customFormat="1">
      <c r="A42" s="17"/>
    </row>
    <row r="43" spans="1:19" s="10" customFormat="1">
      <c r="A43" s="17"/>
    </row>
    <row r="44" spans="1:19" s="10" customFormat="1">
      <c r="A44" s="17"/>
    </row>
    <row r="45" spans="1:19" s="10" customFormat="1">
      <c r="A45" s="17"/>
    </row>
    <row r="46" spans="1:19" s="10" customFormat="1">
      <c r="A46" s="17"/>
    </row>
    <row r="47" spans="1:19" s="10" customFormat="1">
      <c r="A47" s="17"/>
    </row>
    <row r="48" spans="1:19" s="10" customFormat="1">
      <c r="A48" s="17"/>
    </row>
    <row r="49" spans="1:1" s="10" customFormat="1">
      <c r="A49" s="17"/>
    </row>
    <row r="50" spans="1:1" s="10" customFormat="1">
      <c r="A50" s="17"/>
    </row>
    <row r="51" spans="1:1" s="10" customFormat="1">
      <c r="A51" s="17"/>
    </row>
    <row r="52" spans="1:1" s="10" customFormat="1">
      <c r="A52" s="17"/>
    </row>
    <row r="53" spans="1:1" s="10" customFormat="1">
      <c r="A53" s="17"/>
    </row>
    <row r="54" spans="1:1" s="10" customFormat="1">
      <c r="A54" s="17"/>
    </row>
    <row r="55" spans="1:1" s="10" customFormat="1">
      <c r="A55" s="17"/>
    </row>
    <row r="56" spans="1:1" s="10" customFormat="1">
      <c r="A56" s="17"/>
    </row>
    <row r="57" spans="1:1" s="10" customFormat="1">
      <c r="A57" s="17"/>
    </row>
    <row r="58" spans="1:1" s="10" customFormat="1">
      <c r="A58" s="17"/>
    </row>
    <row r="59" spans="1:1" s="10" customFormat="1">
      <c r="A59" s="17"/>
    </row>
    <row r="60" spans="1:1" s="10" customFormat="1">
      <c r="A60" s="17"/>
    </row>
    <row r="61" spans="1:1" s="10" customFormat="1">
      <c r="A61" s="17"/>
    </row>
    <row r="62" spans="1:1" s="10" customFormat="1">
      <c r="A62" s="17"/>
    </row>
    <row r="63" spans="1:1" s="10" customFormat="1">
      <c r="A63" s="17"/>
    </row>
    <row r="64" spans="1:1" s="10" customFormat="1">
      <c r="A64" s="17"/>
    </row>
    <row r="65" spans="1:1" s="10" customFormat="1">
      <c r="A65" s="17"/>
    </row>
    <row r="66" spans="1:1" s="10" customFormat="1">
      <c r="A66" s="17"/>
    </row>
    <row r="67" spans="1:1" s="10" customFormat="1">
      <c r="A67" s="17"/>
    </row>
    <row r="68" spans="1:1" s="10" customFormat="1">
      <c r="A68" s="17"/>
    </row>
    <row r="69" spans="1:1" s="10" customFormat="1">
      <c r="A69" s="17"/>
    </row>
    <row r="70" spans="1:1" s="10" customFormat="1">
      <c r="A70" s="17"/>
    </row>
    <row r="71" spans="1:1" s="10" customFormat="1">
      <c r="A71" s="17"/>
    </row>
    <row r="72" spans="1:1" s="10" customFormat="1">
      <c r="A72" s="17"/>
    </row>
    <row r="73" spans="1:1" s="10" customFormat="1">
      <c r="A73" s="17"/>
    </row>
    <row r="74" spans="1:1" s="10" customFormat="1">
      <c r="A74" s="17"/>
    </row>
    <row r="75" spans="1:1" s="10" customFormat="1">
      <c r="A75" s="17"/>
    </row>
    <row r="76" spans="1:1" s="10" customFormat="1">
      <c r="A76" s="17"/>
    </row>
    <row r="77" spans="1:1" s="10" customFormat="1">
      <c r="A77" s="17"/>
    </row>
    <row r="78" spans="1:1" s="10" customFormat="1">
      <c r="A78" s="17"/>
    </row>
    <row r="79" spans="1:1" s="10" customFormat="1">
      <c r="A79" s="17"/>
    </row>
    <row r="80" spans="1:1" s="10" customFormat="1">
      <c r="A80" s="17"/>
    </row>
    <row r="81" spans="1:1" s="10" customFormat="1">
      <c r="A81" s="17"/>
    </row>
    <row r="82" spans="1:1" s="10" customFormat="1">
      <c r="A82" s="17"/>
    </row>
    <row r="83" spans="1:1" s="10" customFormat="1">
      <c r="A83" s="17"/>
    </row>
    <row r="84" spans="1:1" s="10" customFormat="1">
      <c r="A84" s="17"/>
    </row>
    <row r="85" spans="1:1" s="10" customFormat="1">
      <c r="A85" s="17"/>
    </row>
    <row r="86" spans="1:1" s="10" customFormat="1">
      <c r="A86" s="17"/>
    </row>
    <row r="87" spans="1:1" s="10" customFormat="1">
      <c r="A87" s="17"/>
    </row>
    <row r="88" spans="1:1" s="10" customFormat="1">
      <c r="A88" s="17"/>
    </row>
    <row r="89" spans="1:1" s="10" customFormat="1">
      <c r="A89" s="17"/>
    </row>
    <row r="90" spans="1:1" s="10" customFormat="1">
      <c r="A90" s="17"/>
    </row>
    <row r="91" spans="1:1" s="10" customFormat="1">
      <c r="A91" s="17"/>
    </row>
    <row r="92" spans="1:1" s="10" customFormat="1">
      <c r="A92" s="17"/>
    </row>
    <row r="93" spans="1:1" s="10" customFormat="1">
      <c r="A93" s="17"/>
    </row>
    <row r="94" spans="1:1" s="10" customFormat="1">
      <c r="A94" s="17"/>
    </row>
    <row r="95" spans="1:1" s="10" customFormat="1">
      <c r="A95" s="17"/>
    </row>
    <row r="96" spans="1:1" s="10" customFormat="1">
      <c r="A96" s="17"/>
    </row>
    <row r="97" spans="1:1" s="10" customFormat="1">
      <c r="A97" s="17"/>
    </row>
    <row r="98" spans="1:1" s="10" customFormat="1">
      <c r="A98" s="17"/>
    </row>
    <row r="99" spans="1:1" s="10" customFormat="1">
      <c r="A99" s="17"/>
    </row>
    <row r="100" spans="1:1" s="10" customFormat="1">
      <c r="A100" s="17"/>
    </row>
    <row r="101" spans="1:1" s="10" customFormat="1">
      <c r="A101" s="17"/>
    </row>
    <row r="102" spans="1:1" s="10" customFormat="1">
      <c r="A102" s="17"/>
    </row>
    <row r="103" spans="1:1" s="10" customFormat="1">
      <c r="A103" s="17"/>
    </row>
    <row r="104" spans="1:1" s="10" customFormat="1">
      <c r="A104" s="17"/>
    </row>
    <row r="105" spans="1:1" s="10" customFormat="1">
      <c r="A105" s="17"/>
    </row>
    <row r="106" spans="1:1" s="10" customFormat="1">
      <c r="A106" s="17"/>
    </row>
    <row r="107" spans="1:1" s="10" customFormat="1">
      <c r="A107" s="17"/>
    </row>
    <row r="108" spans="1:1" s="10" customFormat="1">
      <c r="A108" s="17"/>
    </row>
    <row r="109" spans="1:1" s="10" customFormat="1">
      <c r="A109" s="17"/>
    </row>
    <row r="110" spans="1:1" s="10" customFormat="1">
      <c r="A110" s="17"/>
    </row>
    <row r="111" spans="1:1" s="10" customFormat="1">
      <c r="A111" s="17"/>
    </row>
    <row r="112" spans="1:1" s="10" customFormat="1">
      <c r="A112" s="17"/>
    </row>
    <row r="113" spans="1:1" s="10" customFormat="1">
      <c r="A113" s="17"/>
    </row>
    <row r="114" spans="1:1" s="10" customFormat="1">
      <c r="A114" s="17"/>
    </row>
    <row r="115" spans="1:1" s="10" customFormat="1">
      <c r="A115" s="17"/>
    </row>
    <row r="116" spans="1:1" s="10" customFormat="1">
      <c r="A116" s="17"/>
    </row>
    <row r="117" spans="1:1" s="10" customFormat="1">
      <c r="A117" s="17"/>
    </row>
    <row r="118" spans="1:1" s="10" customFormat="1">
      <c r="A118" s="17"/>
    </row>
    <row r="119" spans="1:1" s="10" customFormat="1">
      <c r="A119" s="17"/>
    </row>
    <row r="120" spans="1:1" s="10" customFormat="1">
      <c r="A120" s="17"/>
    </row>
    <row r="121" spans="1:1" s="10" customFormat="1">
      <c r="A121" s="17"/>
    </row>
    <row r="122" spans="1:1" s="10" customFormat="1">
      <c r="A122" s="17"/>
    </row>
    <row r="123" spans="1:1" s="10" customFormat="1">
      <c r="A123" s="17"/>
    </row>
    <row r="124" spans="1:1" s="10" customFormat="1">
      <c r="A124" s="17"/>
    </row>
    <row r="125" spans="1:1" s="10" customFormat="1">
      <c r="A125" s="17"/>
    </row>
    <row r="126" spans="1:1" s="10" customFormat="1">
      <c r="A126" s="17"/>
    </row>
    <row r="127" spans="1:1" s="10" customFormat="1">
      <c r="A127" s="17"/>
    </row>
    <row r="128" spans="1:1" s="10" customFormat="1">
      <c r="A128" s="17"/>
    </row>
    <row r="129" spans="1:1" s="10" customFormat="1">
      <c r="A129" s="17"/>
    </row>
    <row r="130" spans="1:1" s="10" customFormat="1">
      <c r="A130" s="17"/>
    </row>
    <row r="131" spans="1:1" s="10" customFormat="1">
      <c r="A131" s="17"/>
    </row>
    <row r="132" spans="1:1" s="10" customFormat="1">
      <c r="A132" s="17"/>
    </row>
    <row r="133" spans="1:1" s="10" customFormat="1">
      <c r="A133" s="17"/>
    </row>
    <row r="134" spans="1:1" s="10" customFormat="1">
      <c r="A134" s="17"/>
    </row>
    <row r="135" spans="1:1" s="10" customFormat="1">
      <c r="A135" s="17"/>
    </row>
    <row r="136" spans="1:1" s="10" customFormat="1">
      <c r="A136" s="17"/>
    </row>
    <row r="137" spans="1:1" s="10" customFormat="1">
      <c r="A137" s="17"/>
    </row>
    <row r="138" spans="1:1" s="10" customFormat="1">
      <c r="A138" s="17"/>
    </row>
    <row r="139" spans="1:1" s="10" customFormat="1">
      <c r="A139" s="17"/>
    </row>
    <row r="140" spans="1:1" s="10" customFormat="1">
      <c r="A140" s="17"/>
    </row>
    <row r="141" spans="1:1" s="10" customFormat="1">
      <c r="A141" s="17"/>
    </row>
    <row r="142" spans="1:1" s="10" customFormat="1">
      <c r="A142" s="17"/>
    </row>
    <row r="143" spans="1:1" s="10" customFormat="1">
      <c r="A143" s="17"/>
    </row>
    <row r="144" spans="1:1" s="10" customFormat="1">
      <c r="A144" s="17"/>
    </row>
    <row r="145" spans="1:1" s="10" customFormat="1">
      <c r="A145" s="17"/>
    </row>
    <row r="146" spans="1:1" s="10" customFormat="1">
      <c r="A146" s="17"/>
    </row>
    <row r="147" spans="1:1" s="10" customFormat="1">
      <c r="A147" s="17"/>
    </row>
    <row r="148" spans="1:1" s="10" customFormat="1">
      <c r="A148" s="17"/>
    </row>
    <row r="149" spans="1:1" s="10" customFormat="1">
      <c r="A149" s="17"/>
    </row>
    <row r="150" spans="1:1" s="10" customFormat="1">
      <c r="A150" s="17"/>
    </row>
    <row r="151" spans="1:1" s="10" customFormat="1">
      <c r="A151" s="17"/>
    </row>
    <row r="152" spans="1:1" s="10" customFormat="1">
      <c r="A152" s="17"/>
    </row>
    <row r="153" spans="1:1" s="10" customFormat="1">
      <c r="A153" s="17"/>
    </row>
    <row r="154" spans="1:1" s="10" customFormat="1">
      <c r="A154" s="17"/>
    </row>
    <row r="155" spans="1:1" s="10" customFormat="1">
      <c r="A155" s="17"/>
    </row>
    <row r="156" spans="1:1" s="10" customFormat="1">
      <c r="A156" s="17"/>
    </row>
    <row r="157" spans="1:1" s="10" customFormat="1">
      <c r="A157" s="17"/>
    </row>
    <row r="158" spans="1:1" s="10" customFormat="1">
      <c r="A158" s="17"/>
    </row>
    <row r="159" spans="1:1" s="10" customFormat="1">
      <c r="A159" s="17"/>
    </row>
    <row r="160" spans="1:1" s="10" customFormat="1">
      <c r="A160" s="17"/>
    </row>
    <row r="161" spans="1:1" s="10" customFormat="1">
      <c r="A161" s="17"/>
    </row>
    <row r="162" spans="1:1" s="10" customFormat="1">
      <c r="A162" s="17"/>
    </row>
    <row r="163" spans="1:1" s="10" customFormat="1">
      <c r="A163" s="17"/>
    </row>
    <row r="164" spans="1:1" s="10" customFormat="1">
      <c r="A164" s="17"/>
    </row>
    <row r="165" spans="1:1" s="10" customFormat="1">
      <c r="A165" s="17"/>
    </row>
    <row r="166" spans="1:1" s="10" customFormat="1">
      <c r="A166" s="17"/>
    </row>
    <row r="167" spans="1:1" s="10" customFormat="1">
      <c r="A167" s="17"/>
    </row>
    <row r="168" spans="1:1" s="10" customFormat="1">
      <c r="A168" s="17"/>
    </row>
    <row r="169" spans="1:1" s="10" customFormat="1">
      <c r="A169" s="17"/>
    </row>
    <row r="170" spans="1:1" s="10" customFormat="1">
      <c r="A170" s="17"/>
    </row>
    <row r="171" spans="1:1" s="10" customFormat="1">
      <c r="A171" s="17"/>
    </row>
    <row r="172" spans="1:1" s="10" customFormat="1">
      <c r="A172" s="17"/>
    </row>
    <row r="173" spans="1:1" s="10" customFormat="1">
      <c r="A173" s="17"/>
    </row>
    <row r="174" spans="1:1" s="10" customFormat="1">
      <c r="A174" s="17"/>
    </row>
    <row r="175" spans="1:1" s="10" customFormat="1">
      <c r="A175" s="17"/>
    </row>
    <row r="176" spans="1:1" s="10" customFormat="1">
      <c r="A176" s="17"/>
    </row>
    <row r="177" spans="1:1" s="10" customFormat="1">
      <c r="A177" s="17"/>
    </row>
    <row r="178" spans="1:1" s="10" customFormat="1">
      <c r="A178" s="17"/>
    </row>
    <row r="179" spans="1:1" s="10" customFormat="1">
      <c r="A179" s="17"/>
    </row>
    <row r="180" spans="1:1" s="10" customFormat="1">
      <c r="A180" s="17"/>
    </row>
    <row r="181" spans="1:1" s="10" customFormat="1">
      <c r="A181" s="17"/>
    </row>
    <row r="182" spans="1:1" s="10" customFormat="1">
      <c r="A182" s="17"/>
    </row>
    <row r="183" spans="1:1" s="10" customFormat="1">
      <c r="A183" s="17"/>
    </row>
    <row r="184" spans="1:1" s="10" customFormat="1">
      <c r="A184" s="17"/>
    </row>
    <row r="185" spans="1:1" s="10" customFormat="1">
      <c r="A185" s="17"/>
    </row>
    <row r="186" spans="1:1" s="10" customFormat="1">
      <c r="A186" s="17"/>
    </row>
    <row r="187" spans="1:1" s="10" customFormat="1">
      <c r="A187" s="17"/>
    </row>
    <row r="188" spans="1:1" s="10" customFormat="1">
      <c r="A188" s="17"/>
    </row>
    <row r="189" spans="1:1" s="10" customFormat="1">
      <c r="A189" s="17"/>
    </row>
    <row r="190" spans="1:1" s="10" customFormat="1">
      <c r="A190" s="17"/>
    </row>
    <row r="191" spans="1:1" s="10" customFormat="1">
      <c r="A191" s="17"/>
    </row>
    <row r="192" spans="1:1" s="10" customFormat="1">
      <c r="A192" s="17"/>
    </row>
    <row r="193" spans="1:1" s="10" customFormat="1">
      <c r="A193" s="17"/>
    </row>
    <row r="194" spans="1:1" s="10" customFormat="1">
      <c r="A194" s="17"/>
    </row>
    <row r="195" spans="1:1" s="10" customFormat="1">
      <c r="A195" s="17"/>
    </row>
    <row r="196" spans="1:1" s="10" customFormat="1">
      <c r="A196" s="17"/>
    </row>
    <row r="197" spans="1:1" s="10" customFormat="1">
      <c r="A197" s="17"/>
    </row>
    <row r="198" spans="1:1" s="10" customFormat="1">
      <c r="A198" s="17"/>
    </row>
    <row r="199" spans="1:1" s="10" customFormat="1">
      <c r="A199" s="17"/>
    </row>
    <row r="200" spans="1:1" s="10" customFormat="1">
      <c r="A200" s="17"/>
    </row>
    <row r="201" spans="1:1" s="10" customFormat="1">
      <c r="A201" s="17"/>
    </row>
    <row r="202" spans="1:1" s="10" customFormat="1">
      <c r="A202" s="17"/>
    </row>
    <row r="203" spans="1:1" s="10" customFormat="1">
      <c r="A203" s="17"/>
    </row>
    <row r="204" spans="1:1" s="10" customFormat="1">
      <c r="A204" s="17"/>
    </row>
    <row r="205" spans="1:1" s="10" customFormat="1">
      <c r="A205" s="17"/>
    </row>
    <row r="206" spans="1:1" s="10" customFormat="1">
      <c r="A206" s="17"/>
    </row>
    <row r="207" spans="1:1" s="10" customFormat="1">
      <c r="A207" s="17"/>
    </row>
    <row r="208" spans="1:1" s="10" customFormat="1">
      <c r="A208" s="17"/>
    </row>
    <row r="209" spans="1:1" s="10" customFormat="1">
      <c r="A209" s="17"/>
    </row>
    <row r="210" spans="1:1" s="10" customFormat="1">
      <c r="A210" s="17"/>
    </row>
    <row r="211" spans="1:1" s="10" customFormat="1">
      <c r="A211" s="17"/>
    </row>
    <row r="212" spans="1:1" s="10" customFormat="1">
      <c r="A212" s="17"/>
    </row>
    <row r="213" spans="1:1" s="10" customFormat="1">
      <c r="A213" s="17"/>
    </row>
    <row r="214" spans="1:1" s="10" customFormat="1">
      <c r="A214" s="17"/>
    </row>
    <row r="215" spans="1:1" s="10" customFormat="1">
      <c r="A215" s="17"/>
    </row>
    <row r="216" spans="1:1" s="10" customFormat="1">
      <c r="A216" s="17"/>
    </row>
    <row r="217" spans="1:1" s="10" customFormat="1">
      <c r="A217" s="17"/>
    </row>
    <row r="218" spans="1:1" s="10" customFormat="1">
      <c r="A218" s="17"/>
    </row>
    <row r="219" spans="1:1" s="10" customFormat="1">
      <c r="A219" s="17"/>
    </row>
    <row r="220" spans="1:1" s="10" customFormat="1">
      <c r="A220" s="17"/>
    </row>
    <row r="221" spans="1:1" s="10" customFormat="1">
      <c r="A221" s="17"/>
    </row>
    <row r="222" spans="1:1" s="10" customFormat="1">
      <c r="A222" s="17"/>
    </row>
    <row r="223" spans="1:1" s="10" customFormat="1">
      <c r="A223" s="17"/>
    </row>
    <row r="224" spans="1:1" s="10" customFormat="1">
      <c r="A224" s="17"/>
    </row>
    <row r="225" spans="1:1" s="10" customFormat="1">
      <c r="A225" s="17"/>
    </row>
    <row r="226" spans="1:1" s="10" customFormat="1">
      <c r="A226" s="17"/>
    </row>
    <row r="227" spans="1:1" s="10" customFormat="1">
      <c r="A227" s="17"/>
    </row>
    <row r="228" spans="1:1" s="10" customFormat="1">
      <c r="A228" s="17"/>
    </row>
    <row r="229" spans="1:1" s="10" customFormat="1">
      <c r="A229" s="17"/>
    </row>
    <row r="230" spans="1:1" s="10" customFormat="1">
      <c r="A230" s="17"/>
    </row>
    <row r="231" spans="1:1" s="10" customFormat="1">
      <c r="A231" s="17"/>
    </row>
    <row r="232" spans="1:1" s="10" customFormat="1">
      <c r="A232" s="17"/>
    </row>
    <row r="233" spans="1:1" s="10" customFormat="1">
      <c r="A233" s="17"/>
    </row>
    <row r="234" spans="1:1" s="10" customFormat="1">
      <c r="A234" s="17"/>
    </row>
  </sheetData>
  <mergeCells count="1">
    <mergeCell ref="A28:A3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3"/>
  </sheetPr>
  <dimension ref="A1:GX321"/>
  <sheetViews>
    <sheetView topLeftCell="B1" zoomScale="75" zoomScaleNormal="48" workbookViewId="0">
      <selection activeCell="P1" sqref="P1:P1048576"/>
    </sheetView>
  </sheetViews>
  <sheetFormatPr baseColWidth="10" defaultColWidth="11.44140625" defaultRowHeight="14.4"/>
  <cols>
    <col min="1" max="1" width="61.77734375" bestFit="1" customWidth="1"/>
    <col min="2" max="3" width="11.21875" style="6" bestFit="1" customWidth="1"/>
    <col min="4" max="4" width="11.77734375" style="6" bestFit="1" customWidth="1"/>
    <col min="5" max="5" width="11.21875" style="6" bestFit="1" customWidth="1"/>
    <col min="6" max="6" width="13.5546875" style="6" bestFit="1" customWidth="1"/>
    <col min="7" max="13" width="11.21875" style="6" bestFit="1" customWidth="1"/>
    <col min="14" max="14" width="9.77734375" style="6" bestFit="1" customWidth="1"/>
    <col min="15" max="15" width="11.21875" style="6" bestFit="1" customWidth="1"/>
    <col min="16" max="17" width="9.77734375" style="6" bestFit="1" customWidth="1"/>
    <col min="18" max="18" width="13.44140625" style="6" bestFit="1" customWidth="1"/>
    <col min="19" max="19" width="12.77734375" style="1" bestFit="1" customWidth="1"/>
    <col min="20" max="206" width="11.44140625" style="1"/>
  </cols>
  <sheetData>
    <row r="1" spans="1:19">
      <c r="A1" s="7" t="s">
        <v>132</v>
      </c>
      <c r="B1" s="2" t="s">
        <v>21</v>
      </c>
      <c r="C1" s="2" t="s">
        <v>22</v>
      </c>
      <c r="D1" s="2" t="s">
        <v>38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32</v>
      </c>
      <c r="N1" s="2" t="s">
        <v>33</v>
      </c>
      <c r="O1" s="2" t="s">
        <v>34</v>
      </c>
      <c r="P1" s="2" t="s">
        <v>36</v>
      </c>
      <c r="Q1" s="2" t="s">
        <v>37</v>
      </c>
      <c r="R1" s="2" t="s">
        <v>39</v>
      </c>
      <c r="S1" s="2" t="s">
        <v>71</v>
      </c>
    </row>
    <row r="2" spans="1:19">
      <c r="A2" s="30" t="s">
        <v>0</v>
      </c>
      <c r="B2" s="35">
        <v>94670</v>
      </c>
      <c r="C2" s="35">
        <v>107812</v>
      </c>
      <c r="D2" s="35">
        <v>222113</v>
      </c>
      <c r="E2" s="35">
        <v>88372</v>
      </c>
      <c r="F2" s="35">
        <v>193852</v>
      </c>
      <c r="G2" s="35">
        <v>411346</v>
      </c>
      <c r="H2" s="35">
        <v>193975</v>
      </c>
      <c r="I2" s="35">
        <v>119550</v>
      </c>
      <c r="J2" s="35">
        <v>197667</v>
      </c>
      <c r="K2" s="35">
        <v>191930</v>
      </c>
      <c r="L2" s="35">
        <v>29598</v>
      </c>
      <c r="M2" s="35">
        <v>16803</v>
      </c>
      <c r="N2" s="35">
        <v>30438</v>
      </c>
      <c r="O2" s="35">
        <v>116482</v>
      </c>
      <c r="P2" s="35">
        <v>2976</v>
      </c>
      <c r="Q2" s="35">
        <v>11099</v>
      </c>
      <c r="R2" s="35">
        <v>14021</v>
      </c>
      <c r="S2" s="35">
        <f>SUM(B2:R2)</f>
        <v>2042704</v>
      </c>
    </row>
    <row r="3" spans="1:19">
      <c r="A3" s="30" t="s">
        <v>1</v>
      </c>
      <c r="B3" s="35">
        <v>175881</v>
      </c>
      <c r="C3" s="35">
        <v>87042</v>
      </c>
      <c r="D3" s="35">
        <v>473959</v>
      </c>
      <c r="E3" s="35">
        <v>139086</v>
      </c>
      <c r="F3" s="35">
        <v>204020</v>
      </c>
      <c r="G3" s="35">
        <v>774481</v>
      </c>
      <c r="H3" s="35">
        <v>139740</v>
      </c>
      <c r="I3" s="35">
        <v>154651</v>
      </c>
      <c r="J3" s="35">
        <v>191266</v>
      </c>
      <c r="K3" s="35">
        <v>222023</v>
      </c>
      <c r="L3" s="35">
        <v>29552</v>
      </c>
      <c r="M3" s="35">
        <v>207091</v>
      </c>
      <c r="N3" s="35">
        <v>118912</v>
      </c>
      <c r="O3" s="35">
        <v>212354</v>
      </c>
      <c r="P3" s="35">
        <v>96424</v>
      </c>
      <c r="Q3" s="35">
        <v>280382</v>
      </c>
      <c r="R3" s="35">
        <v>352013</v>
      </c>
      <c r="S3" s="35">
        <f>SUM(B3:R3)</f>
        <v>3858877</v>
      </c>
    </row>
    <row r="4" spans="1:19">
      <c r="A4" s="30" t="s">
        <v>2</v>
      </c>
      <c r="B4" s="35">
        <v>3116562</v>
      </c>
      <c r="C4" s="35">
        <v>6927167</v>
      </c>
      <c r="D4" s="35">
        <v>3601472</v>
      </c>
      <c r="E4" s="35">
        <v>3195652</v>
      </c>
      <c r="F4" s="35">
        <v>6116034</v>
      </c>
      <c r="G4" s="35">
        <v>5920745</v>
      </c>
      <c r="H4" s="35">
        <v>5610820</v>
      </c>
      <c r="I4" s="35">
        <v>2293655</v>
      </c>
      <c r="J4" s="35">
        <v>3441625</v>
      </c>
      <c r="K4" s="35">
        <v>4766184</v>
      </c>
      <c r="L4" s="35">
        <v>1321652</v>
      </c>
      <c r="M4" s="35">
        <v>555399</v>
      </c>
      <c r="N4" s="35">
        <v>531285</v>
      </c>
      <c r="O4" s="35">
        <v>898154</v>
      </c>
      <c r="P4" s="35">
        <v>751304</v>
      </c>
      <c r="Q4" s="35">
        <v>148084</v>
      </c>
      <c r="R4" s="35">
        <v>625341</v>
      </c>
      <c r="S4" s="35">
        <f>SUM(B4:R4)</f>
        <v>49821135</v>
      </c>
    </row>
    <row r="5" spans="1:19">
      <c r="A5" s="30" t="s">
        <v>3</v>
      </c>
      <c r="B5" s="35">
        <v>1096332</v>
      </c>
      <c r="C5" s="35">
        <v>252739</v>
      </c>
      <c r="D5" s="35">
        <v>229183</v>
      </c>
      <c r="E5" s="35">
        <v>258413</v>
      </c>
      <c r="F5" s="35">
        <v>691714</v>
      </c>
      <c r="G5" s="35">
        <v>872178</v>
      </c>
      <c r="H5" s="35">
        <v>395173</v>
      </c>
      <c r="I5" s="35">
        <v>1864</v>
      </c>
      <c r="J5" s="35">
        <v>0</v>
      </c>
      <c r="K5" s="35">
        <v>717933</v>
      </c>
      <c r="L5" s="35">
        <v>55033</v>
      </c>
      <c r="M5" s="35">
        <v>18363</v>
      </c>
      <c r="N5" s="35">
        <v>0</v>
      </c>
      <c r="O5" s="35">
        <v>10</v>
      </c>
      <c r="P5" s="35">
        <v>0</v>
      </c>
      <c r="Q5" s="35">
        <v>20204</v>
      </c>
      <c r="R5" s="35">
        <v>339880</v>
      </c>
      <c r="S5" s="35">
        <f>SUM(B5:R5)</f>
        <v>4949019</v>
      </c>
    </row>
    <row r="6" spans="1:19">
      <c r="A6" s="30" t="s">
        <v>4</v>
      </c>
      <c r="B6" s="35">
        <v>405352</v>
      </c>
      <c r="C6" s="35">
        <v>517603</v>
      </c>
      <c r="D6" s="35">
        <v>458853</v>
      </c>
      <c r="E6" s="35">
        <v>279195</v>
      </c>
      <c r="F6" s="35">
        <v>587287</v>
      </c>
      <c r="G6" s="35">
        <v>305288</v>
      </c>
      <c r="H6" s="35">
        <v>312560</v>
      </c>
      <c r="I6" s="35">
        <v>190586</v>
      </c>
      <c r="J6" s="35">
        <v>113516</v>
      </c>
      <c r="K6" s="35">
        <v>210047</v>
      </c>
      <c r="L6" s="35">
        <v>38459</v>
      </c>
      <c r="M6" s="35">
        <v>151580</v>
      </c>
      <c r="N6" s="35">
        <v>85698</v>
      </c>
      <c r="O6" s="35">
        <v>5041</v>
      </c>
      <c r="P6" s="35">
        <v>2350</v>
      </c>
      <c r="Q6" s="35">
        <v>52</v>
      </c>
      <c r="R6" s="35">
        <v>26946</v>
      </c>
      <c r="S6" s="35">
        <f>SUM(B6:R6)</f>
        <v>3690413</v>
      </c>
    </row>
    <row r="7" spans="1:19">
      <c r="A7" s="30" t="s">
        <v>5</v>
      </c>
      <c r="B7" s="35">
        <v>64155</v>
      </c>
      <c r="C7" s="35">
        <v>56748</v>
      </c>
      <c r="D7" s="35">
        <v>147862</v>
      </c>
      <c r="E7" s="35">
        <v>45389</v>
      </c>
      <c r="F7" s="35">
        <v>113024</v>
      </c>
      <c r="G7" s="35">
        <v>212814</v>
      </c>
      <c r="H7" s="35">
        <v>84084</v>
      </c>
      <c r="I7" s="35">
        <v>44816</v>
      </c>
      <c r="J7" s="35">
        <v>42053</v>
      </c>
      <c r="K7" s="35">
        <v>61650</v>
      </c>
      <c r="L7" s="35">
        <v>32150</v>
      </c>
      <c r="M7" s="35">
        <v>26314</v>
      </c>
      <c r="N7" s="35">
        <v>15139</v>
      </c>
      <c r="O7" s="35">
        <v>52811</v>
      </c>
      <c r="P7" s="35">
        <v>7551</v>
      </c>
      <c r="Q7" s="35">
        <v>1771</v>
      </c>
      <c r="R7" s="35">
        <v>25070</v>
      </c>
      <c r="S7" s="35">
        <f>SUM(B7:R7)</f>
        <v>1033401</v>
      </c>
    </row>
    <row r="8" spans="1:19">
      <c r="A8" s="30" t="s">
        <v>6</v>
      </c>
      <c r="B8" s="35">
        <v>83320</v>
      </c>
      <c r="C8" s="35">
        <v>147880</v>
      </c>
      <c r="D8" s="35">
        <v>170894</v>
      </c>
      <c r="E8" s="35">
        <v>23407</v>
      </c>
      <c r="F8" s="35">
        <v>88946</v>
      </c>
      <c r="G8" s="35">
        <v>256375</v>
      </c>
      <c r="H8" s="35">
        <v>604452</v>
      </c>
      <c r="I8" s="35">
        <v>32349</v>
      </c>
      <c r="J8" s="35">
        <v>35535</v>
      </c>
      <c r="K8" s="35">
        <v>81359</v>
      </c>
      <c r="L8" s="35">
        <v>25393</v>
      </c>
      <c r="M8" s="35">
        <v>30280</v>
      </c>
      <c r="N8" s="35">
        <v>13268</v>
      </c>
      <c r="O8" s="35">
        <v>37616</v>
      </c>
      <c r="P8" s="35">
        <v>25822</v>
      </c>
      <c r="Q8" s="35">
        <v>9376</v>
      </c>
      <c r="R8" s="35">
        <v>8564</v>
      </c>
      <c r="S8" s="35">
        <f>SUM(B8:R8)</f>
        <v>1674836</v>
      </c>
    </row>
    <row r="9" spans="1:19">
      <c r="A9" s="15" t="s">
        <v>66</v>
      </c>
      <c r="B9" s="36">
        <v>5036272</v>
      </c>
      <c r="C9" s="36">
        <v>8096991</v>
      </c>
      <c r="D9" s="36">
        <v>5304336</v>
      </c>
      <c r="E9" s="36">
        <v>4029514</v>
      </c>
      <c r="F9" s="36">
        <v>7994877</v>
      </c>
      <c r="G9" s="36">
        <v>8753227</v>
      </c>
      <c r="H9" s="36">
        <v>7340804</v>
      </c>
      <c r="I9" s="36">
        <v>2837471</v>
      </c>
      <c r="J9" s="36">
        <v>4021662</v>
      </c>
      <c r="K9" s="36">
        <v>6251126</v>
      </c>
      <c r="L9" s="36">
        <v>1531837</v>
      </c>
      <c r="M9" s="36">
        <v>1005830</v>
      </c>
      <c r="N9" s="36">
        <v>794740</v>
      </c>
      <c r="O9" s="36">
        <v>1322468</v>
      </c>
      <c r="P9" s="36">
        <v>886427</v>
      </c>
      <c r="Q9" s="36">
        <v>470968</v>
      </c>
      <c r="R9" s="36">
        <v>1391835</v>
      </c>
      <c r="S9" s="36">
        <f>SUM(B9:R9)</f>
        <v>67070385</v>
      </c>
    </row>
    <row r="10" spans="1:19">
      <c r="A10" s="12" t="s">
        <v>7</v>
      </c>
      <c r="B10" s="35">
        <v>0</v>
      </c>
      <c r="C10" s="35">
        <v>460115</v>
      </c>
      <c r="D10" s="35">
        <v>90024</v>
      </c>
      <c r="E10" s="35">
        <v>0</v>
      </c>
      <c r="F10" s="35">
        <v>427124</v>
      </c>
      <c r="G10" s="35">
        <v>1578</v>
      </c>
      <c r="H10" s="35">
        <v>583588</v>
      </c>
      <c r="I10" s="35">
        <v>139026</v>
      </c>
      <c r="J10" s="35">
        <v>0</v>
      </c>
      <c r="K10" s="35">
        <v>0</v>
      </c>
      <c r="L10" s="35">
        <v>50000</v>
      </c>
      <c r="M10" s="35">
        <v>0</v>
      </c>
      <c r="N10" s="35">
        <v>0</v>
      </c>
      <c r="O10" s="35">
        <v>0</v>
      </c>
      <c r="P10" s="35">
        <v>2912</v>
      </c>
      <c r="Q10" s="35">
        <v>0</v>
      </c>
      <c r="R10" s="35">
        <v>1251</v>
      </c>
      <c r="S10" s="35">
        <f>SUM(B10:R10)</f>
        <v>1755618</v>
      </c>
    </row>
    <row r="11" spans="1:19">
      <c r="A11" s="12" t="s">
        <v>8</v>
      </c>
      <c r="B11" s="35">
        <v>766639</v>
      </c>
      <c r="C11" s="35">
        <v>492642</v>
      </c>
      <c r="D11" s="35">
        <v>57013</v>
      </c>
      <c r="E11" s="35">
        <v>241304</v>
      </c>
      <c r="F11" s="35">
        <v>242599</v>
      </c>
      <c r="G11" s="35">
        <v>120738</v>
      </c>
      <c r="H11" s="35">
        <v>234521</v>
      </c>
      <c r="I11" s="35">
        <v>133321</v>
      </c>
      <c r="J11" s="35">
        <v>190254</v>
      </c>
      <c r="K11" s="35">
        <v>270948</v>
      </c>
      <c r="L11" s="35">
        <v>40256</v>
      </c>
      <c r="M11" s="35">
        <v>545625</v>
      </c>
      <c r="N11" s="35">
        <v>56523</v>
      </c>
      <c r="O11" s="35">
        <v>10024</v>
      </c>
      <c r="P11" s="35">
        <v>963</v>
      </c>
      <c r="Q11" s="35">
        <v>55064</v>
      </c>
      <c r="R11" s="35">
        <v>160230</v>
      </c>
      <c r="S11" s="35">
        <f>SUM(B11:R11)</f>
        <v>3618664</v>
      </c>
    </row>
    <row r="12" spans="1:19">
      <c r="A12" s="12" t="s">
        <v>9</v>
      </c>
      <c r="B12" s="35">
        <v>3555265</v>
      </c>
      <c r="C12" s="35">
        <v>5862975</v>
      </c>
      <c r="D12" s="35">
        <v>4505932</v>
      </c>
      <c r="E12" s="35">
        <v>2922394</v>
      </c>
      <c r="F12" s="35">
        <v>5534662</v>
      </c>
      <c r="G12" s="35">
        <v>7513761</v>
      </c>
      <c r="H12" s="35">
        <v>5331978</v>
      </c>
      <c r="I12" s="35">
        <v>2018524</v>
      </c>
      <c r="J12" s="35">
        <v>3150880</v>
      </c>
      <c r="K12" s="35">
        <v>4634049</v>
      </c>
      <c r="L12" s="35">
        <v>854628</v>
      </c>
      <c r="M12" s="35">
        <v>320005</v>
      </c>
      <c r="N12" s="35">
        <v>470700</v>
      </c>
      <c r="O12" s="35">
        <v>1151127</v>
      </c>
      <c r="P12" s="35">
        <v>62795</v>
      </c>
      <c r="Q12" s="35">
        <v>302980</v>
      </c>
      <c r="R12" s="35">
        <v>916525</v>
      </c>
      <c r="S12" s="35">
        <f>SUM(B12:R12)</f>
        <v>49109180</v>
      </c>
    </row>
    <row r="13" spans="1:19">
      <c r="A13" s="12" t="s">
        <v>10</v>
      </c>
      <c r="B13" s="35">
        <v>149395</v>
      </c>
      <c r="C13" s="35">
        <v>373471</v>
      </c>
      <c r="D13" s="35">
        <v>51107</v>
      </c>
      <c r="E13" s="35">
        <v>82593</v>
      </c>
      <c r="F13" s="35">
        <v>895487</v>
      </c>
      <c r="G13" s="35">
        <v>129818</v>
      </c>
      <c r="H13" s="35">
        <v>490968</v>
      </c>
      <c r="I13" s="35">
        <v>109935</v>
      </c>
      <c r="J13" s="35">
        <v>304534</v>
      </c>
      <c r="K13" s="35">
        <v>862226</v>
      </c>
      <c r="L13" s="35">
        <v>381455</v>
      </c>
      <c r="M13" s="35">
        <v>352</v>
      </c>
      <c r="N13" s="35">
        <v>129976</v>
      </c>
      <c r="O13" s="35">
        <v>7184</v>
      </c>
      <c r="P13" s="35">
        <v>755976</v>
      </c>
      <c r="Q13" s="35">
        <v>0</v>
      </c>
      <c r="R13" s="35">
        <v>139803</v>
      </c>
      <c r="S13" s="35">
        <f>SUM(B13:R13)</f>
        <v>4864280</v>
      </c>
    </row>
    <row r="14" spans="1:19">
      <c r="A14" s="12" t="s">
        <v>11</v>
      </c>
      <c r="B14" s="35">
        <v>67772</v>
      </c>
      <c r="C14" s="35">
        <v>297457</v>
      </c>
      <c r="D14" s="35">
        <v>191928</v>
      </c>
      <c r="E14" s="35">
        <v>155270</v>
      </c>
      <c r="F14" s="35">
        <v>259758</v>
      </c>
      <c r="G14" s="35">
        <v>317030</v>
      </c>
      <c r="H14" s="35">
        <v>791969</v>
      </c>
      <c r="I14" s="35">
        <v>160590</v>
      </c>
      <c r="J14" s="35">
        <v>108279</v>
      </c>
      <c r="K14" s="35">
        <v>206492</v>
      </c>
      <c r="L14" s="35">
        <v>43366</v>
      </c>
      <c r="M14" s="35">
        <v>21889</v>
      </c>
      <c r="N14" s="35">
        <v>11211</v>
      </c>
      <c r="O14" s="35">
        <v>52529</v>
      </c>
      <c r="P14" s="35">
        <v>21283</v>
      </c>
      <c r="Q14" s="35">
        <v>41923</v>
      </c>
      <c r="R14" s="35">
        <v>11904</v>
      </c>
      <c r="S14" s="35">
        <f>SUM(B14:R14)</f>
        <v>2760650</v>
      </c>
    </row>
    <row r="15" spans="1:19">
      <c r="A15" s="15" t="s">
        <v>67</v>
      </c>
      <c r="B15" s="36">
        <v>4539071</v>
      </c>
      <c r="C15" s="36">
        <v>7486660</v>
      </c>
      <c r="D15" s="36">
        <v>4896004</v>
      </c>
      <c r="E15" s="36">
        <v>3401561</v>
      </c>
      <c r="F15" s="36">
        <v>7359630</v>
      </c>
      <c r="G15" s="36">
        <v>8082925</v>
      </c>
      <c r="H15" s="36">
        <v>7433024</v>
      </c>
      <c r="I15" s="36">
        <v>2561396</v>
      </c>
      <c r="J15" s="36">
        <v>3753947</v>
      </c>
      <c r="K15" s="36">
        <v>5973715</v>
      </c>
      <c r="L15" s="36">
        <v>1369705</v>
      </c>
      <c r="M15" s="36">
        <v>887871</v>
      </c>
      <c r="N15" s="36">
        <v>668410</v>
      </c>
      <c r="O15" s="36">
        <v>1220864</v>
      </c>
      <c r="P15" s="36">
        <v>843929</v>
      </c>
      <c r="Q15" s="36">
        <v>399967</v>
      </c>
      <c r="R15" s="36">
        <v>1229713</v>
      </c>
      <c r="S15" s="36">
        <f>SUM(B15:R15)</f>
        <v>62108392</v>
      </c>
    </row>
    <row r="16" spans="1:19">
      <c r="A16" s="30" t="s">
        <v>12</v>
      </c>
      <c r="B16" s="35">
        <v>100000</v>
      </c>
      <c r="C16" s="35">
        <v>160000</v>
      </c>
      <c r="D16" s="35">
        <v>198741</v>
      </c>
      <c r="E16" s="35">
        <v>150000</v>
      </c>
      <c r="F16" s="35">
        <v>122220</v>
      </c>
      <c r="G16" s="35">
        <v>170000</v>
      </c>
      <c r="H16" s="35">
        <v>124300</v>
      </c>
      <c r="I16" s="35">
        <v>100008</v>
      </c>
      <c r="J16" s="35">
        <v>172800</v>
      </c>
      <c r="K16" s="35">
        <v>90000</v>
      </c>
      <c r="L16" s="35">
        <v>100000</v>
      </c>
      <c r="M16" s="35">
        <v>160000</v>
      </c>
      <c r="N16" s="35">
        <v>90000</v>
      </c>
      <c r="O16" s="35">
        <v>88500</v>
      </c>
      <c r="P16" s="35">
        <v>40000</v>
      </c>
      <c r="Q16" s="35">
        <v>68000</v>
      </c>
      <c r="R16" s="35">
        <v>120000</v>
      </c>
      <c r="S16" s="35">
        <f>SUM(B16:R16)</f>
        <v>2054569</v>
      </c>
    </row>
    <row r="17" spans="1:19">
      <c r="A17" s="30" t="s">
        <v>13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117000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f>SUM(B17:R17)</f>
        <v>117000</v>
      </c>
    </row>
    <row r="18" spans="1:19">
      <c r="A18" s="30" t="s">
        <v>14</v>
      </c>
      <c r="B18" s="35">
        <v>343878</v>
      </c>
      <c r="C18" s="35">
        <v>300753</v>
      </c>
      <c r="D18" s="35">
        <v>132044</v>
      </c>
      <c r="E18" s="35">
        <v>340518</v>
      </c>
      <c r="F18" s="35">
        <v>423431</v>
      </c>
      <c r="G18" s="35">
        <v>397314</v>
      </c>
      <c r="H18" s="35">
        <v>359791</v>
      </c>
      <c r="I18" s="35">
        <v>138623</v>
      </c>
      <c r="J18" s="35">
        <v>89470</v>
      </c>
      <c r="K18" s="35">
        <v>355795</v>
      </c>
      <c r="L18" s="35">
        <v>46893</v>
      </c>
      <c r="M18" s="35">
        <v>647</v>
      </c>
      <c r="N18" s="35">
        <v>47125</v>
      </c>
      <c r="O18" s="35">
        <v>28500</v>
      </c>
      <c r="P18" s="35">
        <v>4090</v>
      </c>
      <c r="Q18" s="35">
        <v>277</v>
      </c>
      <c r="R18" s="35">
        <v>29765</v>
      </c>
      <c r="S18" s="35">
        <f>SUM(B18:R18)</f>
        <v>3038914</v>
      </c>
    </row>
    <row r="19" spans="1:19">
      <c r="A19" s="30" t="s">
        <v>15</v>
      </c>
      <c r="B19" s="35">
        <v>0</v>
      </c>
      <c r="C19" s="35">
        <v>-1367</v>
      </c>
      <c r="D19" s="35">
        <v>0</v>
      </c>
      <c r="E19" s="35">
        <v>0</v>
      </c>
      <c r="F19" s="35">
        <v>0</v>
      </c>
      <c r="G19" s="35">
        <v>0</v>
      </c>
      <c r="H19" s="35">
        <v>-2859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-840</v>
      </c>
      <c r="O19" s="35">
        <v>0</v>
      </c>
      <c r="P19" s="35">
        <v>0</v>
      </c>
      <c r="Q19" s="35">
        <v>0</v>
      </c>
      <c r="R19" s="35">
        <v>0</v>
      </c>
      <c r="S19" s="35">
        <f>SUM(B19:R19)</f>
        <v>-5066</v>
      </c>
    </row>
    <row r="20" spans="1:19">
      <c r="A20" s="30" t="s">
        <v>16</v>
      </c>
      <c r="B20" s="35">
        <v>0</v>
      </c>
      <c r="C20" s="35">
        <v>133000</v>
      </c>
      <c r="D20" s="35">
        <v>3646</v>
      </c>
      <c r="E20" s="35">
        <v>49277</v>
      </c>
      <c r="F20" s="35">
        <v>423</v>
      </c>
      <c r="G20" s="35">
        <v>3</v>
      </c>
      <c r="H20" s="35">
        <v>37324</v>
      </c>
      <c r="I20" s="35">
        <v>226</v>
      </c>
      <c r="J20" s="35">
        <v>0</v>
      </c>
      <c r="K20" s="35">
        <v>414</v>
      </c>
      <c r="L20" s="35">
        <v>3762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f>SUM(B20:R20)</f>
        <v>228075</v>
      </c>
    </row>
    <row r="21" spans="1:19">
      <c r="A21" s="30" t="s">
        <v>17</v>
      </c>
      <c r="B21" s="35">
        <v>12</v>
      </c>
      <c r="C21" s="35">
        <v>-32873</v>
      </c>
      <c r="D21" s="35">
        <v>3</v>
      </c>
      <c r="E21" s="35">
        <v>481</v>
      </c>
      <c r="F21" s="35">
        <v>2</v>
      </c>
      <c r="G21" s="35">
        <v>609</v>
      </c>
      <c r="H21" s="35">
        <v>-748883</v>
      </c>
      <c r="I21" s="35">
        <v>0</v>
      </c>
      <c r="J21" s="35">
        <v>-51171</v>
      </c>
      <c r="K21" s="35">
        <f>-59731-159365</f>
        <v>-219096</v>
      </c>
      <c r="L21" s="35">
        <v>1038</v>
      </c>
      <c r="M21" s="35">
        <v>-13017</v>
      </c>
      <c r="N21" s="35">
        <v>959</v>
      </c>
      <c r="O21" s="35">
        <v>-23057</v>
      </c>
      <c r="P21" s="35">
        <v>-5174</v>
      </c>
      <c r="Q21" s="35">
        <v>0</v>
      </c>
      <c r="R21" s="35">
        <v>2218</v>
      </c>
      <c r="S21" s="35">
        <f>SUM(B21:R21)</f>
        <v>-1087949</v>
      </c>
    </row>
    <row r="22" spans="1:19">
      <c r="A22" s="30" t="s">
        <v>18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-13445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f>SUM(B22:R22)</f>
        <v>-13445</v>
      </c>
    </row>
    <row r="23" spans="1:19">
      <c r="A23" s="30" t="s">
        <v>19</v>
      </c>
      <c r="B23" s="35">
        <v>53311</v>
      </c>
      <c r="C23" s="35">
        <v>50818</v>
      </c>
      <c r="D23" s="35">
        <v>73898</v>
      </c>
      <c r="E23" s="35">
        <v>87677</v>
      </c>
      <c r="F23" s="35">
        <v>89171</v>
      </c>
      <c r="G23" s="35">
        <v>102376</v>
      </c>
      <c r="H23" s="35">
        <v>21107</v>
      </c>
      <c r="I23" s="35">
        <f>30236+20427</f>
        <v>50663</v>
      </c>
      <c r="J23" s="35">
        <v>56616</v>
      </c>
      <c r="K23" s="35">
        <v>50298</v>
      </c>
      <c r="L23" s="35">
        <v>10439</v>
      </c>
      <c r="M23" s="35">
        <v>-29671</v>
      </c>
      <c r="N23" s="35">
        <v>-10914</v>
      </c>
      <c r="O23" s="35">
        <v>7661</v>
      </c>
      <c r="P23" s="35">
        <v>3582</v>
      </c>
      <c r="Q23" s="35">
        <v>2724</v>
      </c>
      <c r="R23" s="35">
        <v>10139</v>
      </c>
      <c r="S23" s="35">
        <f>SUM(B23:R23)</f>
        <v>629895</v>
      </c>
    </row>
    <row r="24" spans="1:19">
      <c r="A24" s="15" t="s">
        <v>20</v>
      </c>
      <c r="B24" s="36">
        <v>497201</v>
      </c>
      <c r="C24" s="36">
        <v>610331</v>
      </c>
      <c r="D24" s="36">
        <v>408332</v>
      </c>
      <c r="E24" s="36">
        <v>627953</v>
      </c>
      <c r="F24" s="36">
        <v>635247</v>
      </c>
      <c r="G24" s="36">
        <v>670302</v>
      </c>
      <c r="H24" s="36">
        <v>-92220</v>
      </c>
      <c r="I24" s="36">
        <v>276075</v>
      </c>
      <c r="J24" s="36">
        <v>267715</v>
      </c>
      <c r="K24" s="36">
        <v>277411</v>
      </c>
      <c r="L24" s="36">
        <v>162132</v>
      </c>
      <c r="M24" s="36">
        <v>117959</v>
      </c>
      <c r="N24" s="36">
        <v>126330</v>
      </c>
      <c r="O24" s="36">
        <v>101604</v>
      </c>
      <c r="P24" s="36">
        <v>42498</v>
      </c>
      <c r="Q24" s="36">
        <v>71001</v>
      </c>
      <c r="R24" s="36">
        <v>162122</v>
      </c>
      <c r="S24" s="36">
        <f>SUM(B24:R24)</f>
        <v>4961993</v>
      </c>
    </row>
    <row r="25" spans="1:19">
      <c r="A25" s="15" t="s">
        <v>154</v>
      </c>
      <c r="B25" s="36">
        <v>5036272</v>
      </c>
      <c r="C25" s="36">
        <v>8096991</v>
      </c>
      <c r="D25" s="36">
        <v>5304336</v>
      </c>
      <c r="E25" s="36">
        <v>4029514</v>
      </c>
      <c r="F25" s="36">
        <v>7994877</v>
      </c>
      <c r="G25" s="36">
        <v>8753227</v>
      </c>
      <c r="H25" s="36">
        <v>7340804</v>
      </c>
      <c r="I25" s="36">
        <v>2837471</v>
      </c>
      <c r="J25" s="36">
        <v>4021662</v>
      </c>
      <c r="K25" s="36">
        <v>6251126</v>
      </c>
      <c r="L25" s="36">
        <v>1531837</v>
      </c>
      <c r="M25" s="36">
        <v>1005830</v>
      </c>
      <c r="N25" s="36">
        <v>794740</v>
      </c>
      <c r="O25" s="36">
        <v>1322468</v>
      </c>
      <c r="P25" s="36">
        <v>886427</v>
      </c>
      <c r="Q25" s="36">
        <v>470968</v>
      </c>
      <c r="R25" s="36">
        <v>1391835</v>
      </c>
      <c r="S25" s="36">
        <f>SUM(B25:R25)</f>
        <v>67070385</v>
      </c>
    </row>
    <row r="26" spans="1:19" s="1" customFormat="1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9" s="1" customFormat="1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9" s="1" customFormat="1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9" s="1" customFormat="1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9" s="1" customFormat="1">
      <c r="A30" s="424" t="s">
        <v>65</v>
      </c>
      <c r="B30" s="3">
        <f t="shared" ref="B30:R30" si="0">SUM(B2:B8)</f>
        <v>5036272</v>
      </c>
      <c r="C30" s="3">
        <f t="shared" si="0"/>
        <v>8096991</v>
      </c>
      <c r="D30" s="3">
        <f t="shared" si="0"/>
        <v>5304336</v>
      </c>
      <c r="E30" s="3">
        <f t="shared" si="0"/>
        <v>4029514</v>
      </c>
      <c r="F30" s="3">
        <f t="shared" si="0"/>
        <v>7994877</v>
      </c>
      <c r="G30" s="3">
        <f t="shared" si="0"/>
        <v>8753227</v>
      </c>
      <c r="H30" s="3">
        <f t="shared" si="0"/>
        <v>7340804</v>
      </c>
      <c r="I30" s="3">
        <f t="shared" si="0"/>
        <v>2837471</v>
      </c>
      <c r="J30" s="3">
        <f t="shared" si="0"/>
        <v>4021662</v>
      </c>
      <c r="K30" s="3">
        <f t="shared" si="0"/>
        <v>6251126</v>
      </c>
      <c r="L30" s="3">
        <f t="shared" si="0"/>
        <v>1531837</v>
      </c>
      <c r="M30" s="3">
        <f t="shared" si="0"/>
        <v>1005830</v>
      </c>
      <c r="N30" s="3">
        <f t="shared" si="0"/>
        <v>794740</v>
      </c>
      <c r="O30" s="3">
        <f t="shared" si="0"/>
        <v>1322468</v>
      </c>
      <c r="P30" s="3">
        <f t="shared" si="0"/>
        <v>886427</v>
      </c>
      <c r="Q30" s="3">
        <f t="shared" si="0"/>
        <v>470968</v>
      </c>
      <c r="R30" s="3">
        <f t="shared" si="0"/>
        <v>1391835</v>
      </c>
      <c r="S30" s="3">
        <f>SUM(S2:S8)</f>
        <v>67070385</v>
      </c>
    </row>
    <row r="31" spans="1:19" s="1" customFormat="1">
      <c r="A31" s="424"/>
      <c r="B31" s="4">
        <f t="shared" ref="B31:R31" si="1">B30-B9</f>
        <v>0</v>
      </c>
      <c r="C31" s="4">
        <f t="shared" si="1"/>
        <v>0</v>
      </c>
      <c r="D31" s="4">
        <f t="shared" si="1"/>
        <v>0</v>
      </c>
      <c r="E31" s="4">
        <f t="shared" si="1"/>
        <v>0</v>
      </c>
      <c r="F31" s="4">
        <f t="shared" si="1"/>
        <v>0</v>
      </c>
      <c r="G31" s="4">
        <f t="shared" si="1"/>
        <v>0</v>
      </c>
      <c r="H31" s="4">
        <f t="shared" si="1"/>
        <v>0</v>
      </c>
      <c r="I31" s="4">
        <f t="shared" si="1"/>
        <v>0</v>
      </c>
      <c r="J31" s="4">
        <f t="shared" si="1"/>
        <v>0</v>
      </c>
      <c r="K31" s="4">
        <f t="shared" si="1"/>
        <v>0</v>
      </c>
      <c r="L31" s="4">
        <f t="shared" si="1"/>
        <v>0</v>
      </c>
      <c r="M31" s="4">
        <f t="shared" si="1"/>
        <v>0</v>
      </c>
      <c r="N31" s="4">
        <f t="shared" si="1"/>
        <v>0</v>
      </c>
      <c r="O31" s="4">
        <f t="shared" si="1"/>
        <v>0</v>
      </c>
      <c r="P31" s="4">
        <f t="shared" si="1"/>
        <v>0</v>
      </c>
      <c r="Q31" s="4">
        <f t="shared" si="1"/>
        <v>0</v>
      </c>
      <c r="R31" s="4">
        <f t="shared" si="1"/>
        <v>0</v>
      </c>
      <c r="S31" s="4">
        <f>S30-S9</f>
        <v>0</v>
      </c>
    </row>
    <row r="32" spans="1:19" s="1" customFormat="1">
      <c r="A32" s="424"/>
      <c r="B32" s="3">
        <f t="shared" ref="B32:R32" si="2">SUM(B10:B14)</f>
        <v>4539071</v>
      </c>
      <c r="C32" s="3">
        <f t="shared" si="2"/>
        <v>7486660</v>
      </c>
      <c r="D32" s="3">
        <f t="shared" si="2"/>
        <v>4896004</v>
      </c>
      <c r="E32" s="3">
        <f t="shared" si="2"/>
        <v>3401561</v>
      </c>
      <c r="F32" s="3">
        <f t="shared" si="2"/>
        <v>7359630</v>
      </c>
      <c r="G32" s="3">
        <f t="shared" si="2"/>
        <v>8082925</v>
      </c>
      <c r="H32" s="3">
        <f t="shared" si="2"/>
        <v>7433024</v>
      </c>
      <c r="I32" s="3">
        <f t="shared" si="2"/>
        <v>2561396</v>
      </c>
      <c r="J32" s="3">
        <f t="shared" si="2"/>
        <v>3753947</v>
      </c>
      <c r="K32" s="3">
        <f t="shared" si="2"/>
        <v>5973715</v>
      </c>
      <c r="L32" s="3">
        <f t="shared" si="2"/>
        <v>1369705</v>
      </c>
      <c r="M32" s="3">
        <f t="shared" si="2"/>
        <v>887871</v>
      </c>
      <c r="N32" s="3">
        <f t="shared" si="2"/>
        <v>668410</v>
      </c>
      <c r="O32" s="3">
        <f t="shared" si="2"/>
        <v>1220864</v>
      </c>
      <c r="P32" s="3">
        <f t="shared" si="2"/>
        <v>843929</v>
      </c>
      <c r="Q32" s="3">
        <f t="shared" si="2"/>
        <v>399967</v>
      </c>
      <c r="R32" s="3">
        <f t="shared" si="2"/>
        <v>1229713</v>
      </c>
      <c r="S32" s="3">
        <f>SUM(S10:S14)</f>
        <v>62108392</v>
      </c>
    </row>
    <row r="33" spans="1:19" s="1" customFormat="1">
      <c r="A33" s="424"/>
      <c r="B33" s="3">
        <f t="shared" ref="B33:R33" si="3">B15</f>
        <v>4539071</v>
      </c>
      <c r="C33" s="3">
        <f t="shared" si="3"/>
        <v>7486660</v>
      </c>
      <c r="D33" s="3">
        <f t="shared" si="3"/>
        <v>4896004</v>
      </c>
      <c r="E33" s="3">
        <f t="shared" si="3"/>
        <v>3401561</v>
      </c>
      <c r="F33" s="3">
        <f t="shared" si="3"/>
        <v>7359630</v>
      </c>
      <c r="G33" s="3">
        <f t="shared" si="3"/>
        <v>8082925</v>
      </c>
      <c r="H33" s="3">
        <f t="shared" si="3"/>
        <v>7433024</v>
      </c>
      <c r="I33" s="3">
        <f t="shared" si="3"/>
        <v>2561396</v>
      </c>
      <c r="J33" s="3">
        <f t="shared" si="3"/>
        <v>3753947</v>
      </c>
      <c r="K33" s="3">
        <f t="shared" si="3"/>
        <v>5973715</v>
      </c>
      <c r="L33" s="3">
        <f t="shared" si="3"/>
        <v>1369705</v>
      </c>
      <c r="M33" s="3">
        <f t="shared" si="3"/>
        <v>887871</v>
      </c>
      <c r="N33" s="3">
        <f t="shared" si="3"/>
        <v>668410</v>
      </c>
      <c r="O33" s="3">
        <f t="shared" si="3"/>
        <v>1220864</v>
      </c>
      <c r="P33" s="3">
        <f t="shared" si="3"/>
        <v>843929</v>
      </c>
      <c r="Q33" s="3">
        <f t="shared" si="3"/>
        <v>399967</v>
      </c>
      <c r="R33" s="3">
        <f t="shared" si="3"/>
        <v>1229713</v>
      </c>
      <c r="S33" s="3">
        <f>S15</f>
        <v>62108392</v>
      </c>
    </row>
    <row r="34" spans="1:19" s="1" customFormat="1">
      <c r="A34" s="424"/>
      <c r="B34" s="4">
        <f>B32-B33</f>
        <v>0</v>
      </c>
      <c r="C34" s="4">
        <f t="shared" ref="C34:R34" si="4">C32-C33</f>
        <v>0</v>
      </c>
      <c r="D34" s="4">
        <f t="shared" si="4"/>
        <v>0</v>
      </c>
      <c r="E34" s="4">
        <f t="shared" si="4"/>
        <v>0</v>
      </c>
      <c r="F34" s="4">
        <f t="shared" si="4"/>
        <v>0</v>
      </c>
      <c r="G34" s="4">
        <f t="shared" si="4"/>
        <v>0</v>
      </c>
      <c r="H34" s="4">
        <f t="shared" si="4"/>
        <v>0</v>
      </c>
      <c r="I34" s="4">
        <f t="shared" si="4"/>
        <v>0</v>
      </c>
      <c r="J34" s="4">
        <f t="shared" si="4"/>
        <v>0</v>
      </c>
      <c r="K34" s="4">
        <f t="shared" si="4"/>
        <v>0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>S32-S33</f>
        <v>0</v>
      </c>
    </row>
    <row r="35" spans="1:19" s="1" customFormat="1">
      <c r="A35" s="424"/>
      <c r="B35" s="3">
        <f t="shared" ref="B35:R35" si="5">SUM(B16:B23)</f>
        <v>497201</v>
      </c>
      <c r="C35" s="3">
        <f t="shared" si="5"/>
        <v>610331</v>
      </c>
      <c r="D35" s="3">
        <f t="shared" si="5"/>
        <v>408332</v>
      </c>
      <c r="E35" s="3">
        <f t="shared" si="5"/>
        <v>627953</v>
      </c>
      <c r="F35" s="3">
        <f t="shared" si="5"/>
        <v>635247</v>
      </c>
      <c r="G35" s="3">
        <f t="shared" si="5"/>
        <v>670302</v>
      </c>
      <c r="H35" s="3">
        <f t="shared" si="5"/>
        <v>-92220</v>
      </c>
      <c r="I35" s="3">
        <f t="shared" si="5"/>
        <v>276075</v>
      </c>
      <c r="J35" s="3">
        <f t="shared" si="5"/>
        <v>267715</v>
      </c>
      <c r="K35" s="3">
        <f t="shared" si="5"/>
        <v>277411</v>
      </c>
      <c r="L35" s="3">
        <f t="shared" si="5"/>
        <v>162132</v>
      </c>
      <c r="M35" s="3">
        <f t="shared" si="5"/>
        <v>117959</v>
      </c>
      <c r="N35" s="3">
        <f t="shared" si="5"/>
        <v>126330</v>
      </c>
      <c r="O35" s="3">
        <f t="shared" si="5"/>
        <v>101604</v>
      </c>
      <c r="P35" s="3">
        <f t="shared" si="5"/>
        <v>42498</v>
      </c>
      <c r="Q35" s="3">
        <f t="shared" si="5"/>
        <v>71001</v>
      </c>
      <c r="R35" s="3">
        <f t="shared" si="5"/>
        <v>162122</v>
      </c>
      <c r="S35" s="3">
        <f>SUM(S16:S23)</f>
        <v>4961993</v>
      </c>
    </row>
    <row r="36" spans="1:19" s="1" customFormat="1">
      <c r="A36" s="424"/>
      <c r="B36" s="3">
        <f>B24</f>
        <v>497201</v>
      </c>
      <c r="C36" s="3">
        <f t="shared" ref="C36:R36" si="6">C24</f>
        <v>610331</v>
      </c>
      <c r="D36" s="3">
        <f t="shared" si="6"/>
        <v>408332</v>
      </c>
      <c r="E36" s="3">
        <f t="shared" si="6"/>
        <v>627953</v>
      </c>
      <c r="F36" s="3">
        <f t="shared" si="6"/>
        <v>635247</v>
      </c>
      <c r="G36" s="3">
        <f t="shared" si="6"/>
        <v>670302</v>
      </c>
      <c r="H36" s="3">
        <f t="shared" si="6"/>
        <v>-92220</v>
      </c>
      <c r="I36" s="3">
        <f t="shared" si="6"/>
        <v>276075</v>
      </c>
      <c r="J36" s="3">
        <f t="shared" si="6"/>
        <v>267715</v>
      </c>
      <c r="K36" s="3">
        <f t="shared" si="6"/>
        <v>277411</v>
      </c>
      <c r="L36" s="3">
        <f t="shared" si="6"/>
        <v>162132</v>
      </c>
      <c r="M36" s="3">
        <f t="shared" si="6"/>
        <v>117959</v>
      </c>
      <c r="N36" s="3">
        <f t="shared" si="6"/>
        <v>126330</v>
      </c>
      <c r="O36" s="3">
        <f t="shared" si="6"/>
        <v>101604</v>
      </c>
      <c r="P36" s="3">
        <f t="shared" si="6"/>
        <v>42498</v>
      </c>
      <c r="Q36" s="3">
        <f t="shared" si="6"/>
        <v>71001</v>
      </c>
      <c r="R36" s="3">
        <f t="shared" si="6"/>
        <v>162122</v>
      </c>
      <c r="S36" s="3">
        <f>S24</f>
        <v>4961993</v>
      </c>
    </row>
    <row r="37" spans="1:19" s="1" customFormat="1">
      <c r="A37" s="424"/>
      <c r="B37" s="4">
        <f>B35-B36</f>
        <v>0</v>
      </c>
      <c r="C37" s="4">
        <f t="shared" ref="C37:R37" si="7">C35-C36</f>
        <v>0</v>
      </c>
      <c r="D37" s="4">
        <f t="shared" si="7"/>
        <v>0</v>
      </c>
      <c r="E37" s="4">
        <f t="shared" si="7"/>
        <v>0</v>
      </c>
      <c r="F37" s="4">
        <f t="shared" si="7"/>
        <v>0</v>
      </c>
      <c r="G37" s="4">
        <f t="shared" si="7"/>
        <v>0</v>
      </c>
      <c r="H37" s="4">
        <f t="shared" si="7"/>
        <v>0</v>
      </c>
      <c r="I37" s="4">
        <f t="shared" si="7"/>
        <v>0</v>
      </c>
      <c r="J37" s="4">
        <f t="shared" si="7"/>
        <v>0</v>
      </c>
      <c r="K37" s="4">
        <f t="shared" si="7"/>
        <v>0</v>
      </c>
      <c r="L37" s="4">
        <f t="shared" si="7"/>
        <v>0</v>
      </c>
      <c r="M37" s="4">
        <f t="shared" si="7"/>
        <v>0</v>
      </c>
      <c r="N37" s="4">
        <f t="shared" si="7"/>
        <v>0</v>
      </c>
      <c r="O37" s="4">
        <f t="shared" si="7"/>
        <v>0</v>
      </c>
      <c r="P37" s="4">
        <f t="shared" si="7"/>
        <v>0</v>
      </c>
      <c r="Q37" s="4">
        <f t="shared" si="7"/>
        <v>0</v>
      </c>
      <c r="R37" s="4">
        <f t="shared" si="7"/>
        <v>0</v>
      </c>
      <c r="S37" s="4">
        <f>S35-S36</f>
        <v>0</v>
      </c>
    </row>
    <row r="38" spans="1:19" s="1" customFormat="1">
      <c r="A38" s="424"/>
      <c r="B38" s="4">
        <f>B25-B30</f>
        <v>0</v>
      </c>
      <c r="C38" s="4">
        <f t="shared" ref="C38:R38" si="8">C25-C30</f>
        <v>0</v>
      </c>
      <c r="D38" s="4">
        <f t="shared" si="8"/>
        <v>0</v>
      </c>
      <c r="E38" s="4">
        <f t="shared" si="8"/>
        <v>0</v>
      </c>
      <c r="F38" s="4">
        <f t="shared" si="8"/>
        <v>0</v>
      </c>
      <c r="G38" s="4">
        <f t="shared" si="8"/>
        <v>0</v>
      </c>
      <c r="H38" s="4">
        <f t="shared" si="8"/>
        <v>0</v>
      </c>
      <c r="I38" s="4">
        <f t="shared" si="8"/>
        <v>0</v>
      </c>
      <c r="J38" s="4">
        <f t="shared" si="8"/>
        <v>0</v>
      </c>
      <c r="K38" s="4">
        <f t="shared" si="8"/>
        <v>0</v>
      </c>
      <c r="L38" s="4">
        <f t="shared" si="8"/>
        <v>0</v>
      </c>
      <c r="M38" s="4">
        <f t="shared" si="8"/>
        <v>0</v>
      </c>
      <c r="N38" s="4">
        <f t="shared" si="8"/>
        <v>0</v>
      </c>
      <c r="O38" s="4">
        <f t="shared" si="8"/>
        <v>0</v>
      </c>
      <c r="P38" s="4">
        <f t="shared" si="8"/>
        <v>0</v>
      </c>
      <c r="Q38" s="4">
        <f t="shared" si="8"/>
        <v>0</v>
      </c>
      <c r="R38" s="4">
        <f t="shared" si="8"/>
        <v>0</v>
      </c>
      <c r="S38" s="4">
        <f>S25-S30</f>
        <v>0</v>
      </c>
    </row>
    <row r="39" spans="1:19" s="1" customForma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9" s="1" customForma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9" s="1" customForma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9" s="1" customForma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9" s="1" customForma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9" s="1" customFormat="1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9" s="1" customFormat="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9" s="1" customForma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9" s="1" customForma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9" s="1" customFormat="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2:18" s="1" customFormat="1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2:18" s="1" customForma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2:18" s="1" customForma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2:18" s="1" customForma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2:18" s="1" customForma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2:18" s="1" customForma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2:18" s="1" customForma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2:18" s="1" customForma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2:18" s="1" customForma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2:18" s="1" customForma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2:18" s="1" customForma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2:18" s="1" customForma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2:18" s="1" customForma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2:18" s="1" customForma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2:18" s="1" customForma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2:18" s="1" customForma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2:18" s="1" customForma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2:18" s="1" customForma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2:18" s="1" customForma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2:18" s="1" customFormat="1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2:18" s="1" customFormat="1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2:18" s="1" customFormat="1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2:18" s="1" customFormat="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2:18" s="1" customForma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2:18" s="1" customFormat="1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2:18" s="1" customForma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2:18" s="1" customFormat="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2:18" s="1" customForma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2:18" s="1" customFormat="1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2:18" s="1" customFormat="1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2:18" s="1" customFormat="1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2:18" s="1" customFormat="1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2:18" s="1" customFormat="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2:18" s="1" customFormat="1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2:18" s="1" customFormat="1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2:18" s="1" customFormat="1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2:18" s="1" customForma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2:18" s="1" customFormat="1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2:18" s="1" customFormat="1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2:18" s="1" customFormat="1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2:18" s="1" customFormat="1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2:18" s="1" customFormat="1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2:18" s="1" customFormat="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2:18" s="1" customFormat="1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2:18" s="1" customFormat="1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2:18" s="1" customFormat="1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2:18" s="1" customFormat="1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2:18" s="1" customFormat="1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2:18" s="1" customFormat="1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2:18" s="1" customFormat="1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2:18" s="1" customFormat="1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2:18" s="1" customFormat="1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2:18" s="1" customFormat="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2:18" s="1" customForma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2:18" s="1" customForma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2:18" s="1" customForma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2:18" s="1" customForma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2:18" s="1" customForma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2:18" s="1" customForma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2:18" s="1" customForma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2:18" s="1" customForma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2:18" s="1" customForma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2:18" s="1" customForma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2:18" s="1" customForma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2:18" s="1" customForma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2:18" s="1" customForma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2:18" s="1" customForma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2:18" s="1" customForma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2:18" s="1" customForma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2:18" s="1" customForma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2:18" s="1" customForma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2:18" s="1" customForma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2:18" s="1" customForma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2:18" s="1" customForma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2:18" s="1" customForma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2:18" s="1" customForma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2:18" s="1" customForma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2:18" s="1" customForma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2:18" s="1" customForma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2:18" s="1" customForma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2:18" s="1" customForma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2:18" s="1" customForma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2:18" s="1" customForma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2:18" s="1" customForma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2:18" s="1" customForma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2:18" s="1" customForma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2:18" s="1" customForma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2:18" s="1" customForma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2:18" s="1" customForma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2:18" s="1" customForma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2:18" s="1" customForma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2:18" s="1" customForma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2:18" s="1" customForma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2:18" s="1" customForma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2:18" s="1" customForma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2:18" s="1" customForma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2:18" s="1" customForma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2:18" s="1" customForma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2:18" s="1" customForma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2:18" s="1" customForma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2:18" s="1" customForma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2:18" s="1" customForma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2:18" s="1" customForma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2:18" s="1" customForma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2:18" s="1" customForma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2:18" s="1" customForma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2:18" s="1" customForma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2:18" s="1" customForma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2:18" s="1" customForma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2:18" s="1" customForma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2:18" s="1" customForma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2:18" s="1" customForma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spans="2:18" s="1" customForma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spans="2:18" s="1" customForma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spans="2:18" s="1" customForma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2:18" s="1" customForma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2:18" s="1" customForma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2:18" s="1" customForma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2:18" s="1" customForma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2:18" s="1" customForma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spans="2:18" s="1" customForma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2:18" s="1" customForma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2:18" s="1" customForma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2:18" s="1" customForma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2:18" s="1" customForma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2:18" s="1" customForma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spans="2:18" s="1" customForma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spans="2:18" s="1" customForma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spans="2:18" s="1" customForma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2:18" s="1" customForma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2:18" s="1" customForma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2:18" s="1" customForma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2:18" s="1" customForma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spans="2:18" s="1" customForma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spans="2:18" s="1" customForma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spans="2:18" s="1" customForma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2:18" s="1" customForma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2:18" s="1" customForma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2:18" s="1" customForma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2:18" s="1" customForma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spans="2:18" s="1" customForma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spans="2:18" s="1" customForma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spans="2:18" s="1" customForma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2:18" s="1" customForma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spans="2:18" s="1" customForma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spans="2:18" s="1" customForma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spans="2:18" s="1" customForma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spans="2:18" s="1" customForma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spans="2:18" s="1" customForma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spans="2:18" s="1" customForma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2:18" s="1" customForma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2:18" s="1" customForma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2:18" s="1" customForma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2:18" s="1" customForma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spans="2:18" s="1" customForma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spans="2:18" s="1" customForma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spans="2:18" s="1" customForma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2:18" s="1" customForma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2:18" s="1" customForma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2:18" s="1" customForma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2:18" s="1" customForma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spans="2:18" s="1" customForma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spans="2:18" s="1" customForma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spans="2:18" s="1" customForma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2:18" s="1" customForma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2:18" s="1" customForma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2:18" s="1" customFormat="1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2:18" s="1" customFormat="1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2:18" s="1" customFormat="1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2:18" s="1" customForma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2:18" s="1" customFormat="1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2:18" s="1" customFormat="1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2:18" s="1" customFormat="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2:18" s="1" customFormat="1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2:18" s="1" customFormat="1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2:18" s="1" customFormat="1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spans="2:18" s="1" customFormat="1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spans="2:18" s="1" customFormat="1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2:18" s="1" customFormat="1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2:18" s="1" customFormat="1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2:18" s="1" customFormat="1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2:18" s="1" customFormat="1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spans="2:18" s="1" customFormat="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spans="2:18" s="1" customFormat="1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spans="2:18" s="1" customFormat="1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2:18" s="1" customFormat="1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2:18" s="1" customFormat="1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2:18" s="1" customFormat="1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2:18" s="1" customFormat="1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spans="2:18" s="1" customFormat="1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2:18" s="1" customFormat="1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spans="2:18" s="1" customFormat="1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2:18" s="1" customFormat="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2:18" s="1" customFormat="1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2:18" s="1" customFormat="1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2:18" s="1" customFormat="1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spans="2:18" s="1" customFormat="1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spans="2:18" s="1" customFormat="1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spans="2:18" s="1" customFormat="1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spans="2:18" s="1" customFormat="1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spans="2:18" s="1" customFormat="1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spans="2:18" s="1" customFormat="1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spans="2:18" s="1" customFormat="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spans="2:18" s="1" customFormat="1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spans="2:18" s="1" customFormat="1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spans="2:18" s="1" customFormat="1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spans="2:18" s="1" customFormat="1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spans="2:18" s="1" customFormat="1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spans="2:18" s="1" customFormat="1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spans="2:18" s="1" customFormat="1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spans="2:18" s="1" customFormat="1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spans="2:18" s="1" customFormat="1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spans="2:18" s="1" customFormat="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2:18" s="1" customFormat="1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2:18" s="1" customFormat="1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2:18" s="1" customFormat="1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2:18" s="1" customFormat="1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spans="2:18" s="1" customFormat="1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spans="2:18" s="1" customFormat="1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spans="2:18" s="1" customFormat="1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2:18" s="1" customFormat="1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2:18" s="1" customFormat="1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2:18" s="1" customFormat="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2:18" s="1" customFormat="1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spans="2:18" s="1" customFormat="1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spans="2:18" s="1" customFormat="1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spans="2:18" s="1" customFormat="1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spans="2:18" s="1" customFormat="1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spans="2:18" s="1" customFormat="1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spans="2:18" s="1" customFormat="1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spans="2:18" s="1" customFormat="1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spans="2:18" s="1" customFormat="1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spans="2:18" s="1" customFormat="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spans="2:18" s="1" customFormat="1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spans="2:18" s="1" customFormat="1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spans="2:18" s="1" customFormat="1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2:18" s="1" customFormat="1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spans="2:18" s="1" customFormat="1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spans="2:18" s="1" customFormat="1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spans="2:18" s="1" customFormat="1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spans="2:18" s="1" customFormat="1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2:18" s="1" customFormat="1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2:18" s="1" customFormat="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2:18" s="1" customFormat="1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2:18" s="1" customFormat="1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spans="2:18" s="1" customFormat="1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spans="2:18" s="1" customFormat="1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spans="2:18" s="1" customFormat="1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spans="2:18" s="1" customFormat="1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spans="2:18" s="1" customFormat="1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2:18" s="1" customFormat="1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2:18" s="1" customFormat="1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2:18" s="1" customFormat="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spans="2:18" s="1" customFormat="1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spans="2:18" s="1" customFormat="1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spans="2:18" s="1" customFormat="1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spans="2:18" s="1" customFormat="1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spans="2:18" s="1" customFormat="1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spans="2:18" s="1" customFormat="1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spans="2:18" s="1" customFormat="1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spans="2:18" s="1" customFormat="1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spans="2:18" s="1" customFormat="1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spans="2:18" s="1" customFormat="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spans="2:18" s="1" customFormat="1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spans="2:18" s="1" customFormat="1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spans="2:18" s="1" customFormat="1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spans="2:18" s="1" customFormat="1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2:18" s="1" customFormat="1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spans="2:18" s="1" customFormat="1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spans="2:18" s="1" customFormat="1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spans="2:18" s="1" customFormat="1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spans="2:18" s="1" customFormat="1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spans="2:18" s="1" customFormat="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</sheetData>
  <mergeCells count="1">
    <mergeCell ref="A30:A38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3" tint="0.79998168889431442"/>
  </sheetPr>
  <dimension ref="A1:DR451"/>
  <sheetViews>
    <sheetView zoomScale="55" zoomScaleNormal="55" workbookViewId="0">
      <selection activeCell="M1" sqref="M1:M1048576"/>
    </sheetView>
  </sheetViews>
  <sheetFormatPr baseColWidth="10" defaultColWidth="11.44140625" defaultRowHeight="11.4"/>
  <cols>
    <col min="1" max="1" width="48.5546875" style="20" customWidth="1"/>
    <col min="2" max="5" width="11.5546875" style="11" bestFit="1" customWidth="1"/>
    <col min="6" max="6" width="11.77734375" style="11" bestFit="1" customWidth="1"/>
    <col min="7" max="12" width="11.5546875" style="11" bestFit="1" customWidth="1"/>
    <col min="13" max="14" width="11.21875" style="11" bestFit="1" customWidth="1"/>
    <col min="15" max="17" width="9.77734375" style="11" bestFit="1" customWidth="1"/>
    <col min="18" max="18" width="11.77734375" style="11" bestFit="1" customWidth="1"/>
    <col min="19" max="19" width="11.5546875" style="10" bestFit="1" customWidth="1"/>
    <col min="20" max="122" width="11.44140625" style="10"/>
    <col min="123" max="16384" width="11.44140625" style="11"/>
  </cols>
  <sheetData>
    <row r="1" spans="1:19" ht="27.75" customHeight="1">
      <c r="A1" s="7" t="s">
        <v>132</v>
      </c>
      <c r="B1" s="8" t="s">
        <v>21</v>
      </c>
      <c r="C1" s="8" t="s">
        <v>22</v>
      </c>
      <c r="D1" s="8" t="s">
        <v>38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32</v>
      </c>
      <c r="N1" s="8" t="s">
        <v>33</v>
      </c>
      <c r="O1" s="8" t="s">
        <v>34</v>
      </c>
      <c r="P1" s="8" t="s">
        <v>36</v>
      </c>
      <c r="Q1" s="8" t="s">
        <v>37</v>
      </c>
      <c r="R1" s="8" t="s">
        <v>39</v>
      </c>
      <c r="S1" s="9" t="s">
        <v>71</v>
      </c>
    </row>
    <row r="2" spans="1:19">
      <c r="A2" s="12" t="s">
        <v>40</v>
      </c>
      <c r="B2" s="13">
        <v>207009</v>
      </c>
      <c r="C2" s="13">
        <v>494179</v>
      </c>
      <c r="D2" s="13">
        <v>263408</v>
      </c>
      <c r="E2" s="13">
        <v>236143</v>
      </c>
      <c r="F2" s="13">
        <v>446390</v>
      </c>
      <c r="G2" s="13">
        <v>454188</v>
      </c>
      <c r="H2" s="13">
        <v>394529</v>
      </c>
      <c r="I2" s="13">
        <v>157456</v>
      </c>
      <c r="J2" s="13">
        <v>245928</v>
      </c>
      <c r="K2" s="13">
        <v>342385</v>
      </c>
      <c r="L2" s="13">
        <v>96351</v>
      </c>
      <c r="M2" s="13">
        <v>38242</v>
      </c>
      <c r="N2" s="13">
        <v>35369</v>
      </c>
      <c r="O2" s="13">
        <v>64882</v>
      </c>
      <c r="P2" s="13">
        <v>21236</v>
      </c>
      <c r="Q2" s="13">
        <v>12471</v>
      </c>
      <c r="R2" s="13">
        <v>47180</v>
      </c>
      <c r="S2" s="14">
        <f>SUM(B2:R2)</f>
        <v>3557346</v>
      </c>
    </row>
    <row r="3" spans="1:19">
      <c r="A3" s="12" t="s">
        <v>41</v>
      </c>
      <c r="B3" s="13">
        <v>46629</v>
      </c>
      <c r="C3" s="13">
        <v>55919</v>
      </c>
      <c r="D3" s="13">
        <v>76293</v>
      </c>
      <c r="E3" s="13">
        <v>42662</v>
      </c>
      <c r="F3" s="13">
        <v>66712</v>
      </c>
      <c r="G3" s="13">
        <v>109954</v>
      </c>
      <c r="H3" s="13">
        <v>60246</v>
      </c>
      <c r="I3" s="13">
        <v>42829</v>
      </c>
      <c r="J3" s="13">
        <v>55555</v>
      </c>
      <c r="K3" s="13">
        <v>54622</v>
      </c>
      <c r="L3" s="13">
        <v>15570</v>
      </c>
      <c r="M3" s="13">
        <v>4144</v>
      </c>
      <c r="N3" s="13">
        <v>8674</v>
      </c>
      <c r="O3" s="13">
        <v>13371</v>
      </c>
      <c r="P3" s="13">
        <v>3849</v>
      </c>
      <c r="Q3" s="13">
        <v>3444</v>
      </c>
      <c r="R3" s="13">
        <v>7387</v>
      </c>
      <c r="S3" s="14">
        <f>SUM(B3:R3)</f>
        <v>667860</v>
      </c>
    </row>
    <row r="4" spans="1:19" ht="22.8">
      <c r="A4" s="12" t="s">
        <v>42</v>
      </c>
      <c r="B4" s="13">
        <v>66984</v>
      </c>
      <c r="C4" s="13">
        <v>23822</v>
      </c>
      <c r="D4" s="13">
        <v>40714</v>
      </c>
      <c r="E4" s="13">
        <v>20976</v>
      </c>
      <c r="F4" s="13">
        <v>49670</v>
      </c>
      <c r="G4" s="13">
        <v>107558</v>
      </c>
      <c r="H4" s="13">
        <v>31576</v>
      </c>
      <c r="I4" s="13">
        <v>11880</v>
      </c>
      <c r="J4" s="13">
        <v>9988</v>
      </c>
      <c r="K4" s="13">
        <v>45250</v>
      </c>
      <c r="L4" s="13">
        <v>5831</v>
      </c>
      <c r="M4" s="13">
        <v>3849</v>
      </c>
      <c r="N4" s="13">
        <v>1783</v>
      </c>
      <c r="O4" s="13">
        <v>3916</v>
      </c>
      <c r="P4" s="13">
        <v>11</v>
      </c>
      <c r="Q4" s="13">
        <v>723</v>
      </c>
      <c r="R4" s="13">
        <v>8516</v>
      </c>
      <c r="S4" s="14">
        <f>SUM(B4:R4)</f>
        <v>433047</v>
      </c>
    </row>
    <row r="5" spans="1:19">
      <c r="A5" s="12" t="s">
        <v>43</v>
      </c>
      <c r="B5" s="13">
        <v>15364</v>
      </c>
      <c r="C5" s="13">
        <v>22835</v>
      </c>
      <c r="D5" s="13">
        <v>13794</v>
      </c>
      <c r="E5" s="13">
        <v>17437</v>
      </c>
      <c r="F5" s="13">
        <v>24181</v>
      </c>
      <c r="G5" s="13">
        <v>8248</v>
      </c>
      <c r="H5" s="13">
        <v>13346</v>
      </c>
      <c r="I5" s="13">
        <v>7418</v>
      </c>
      <c r="J5" s="13">
        <v>4968</v>
      </c>
      <c r="K5" s="13">
        <v>1121</v>
      </c>
      <c r="L5" s="13">
        <v>7036</v>
      </c>
      <c r="M5" s="13">
        <v>8093</v>
      </c>
      <c r="N5" s="13">
        <v>2732</v>
      </c>
      <c r="O5" s="13">
        <v>0</v>
      </c>
      <c r="P5" s="13">
        <v>0</v>
      </c>
      <c r="Q5" s="13">
        <v>0</v>
      </c>
      <c r="R5" s="13">
        <v>1058</v>
      </c>
      <c r="S5" s="14">
        <f>SUM(B5:R5)</f>
        <v>147631</v>
      </c>
    </row>
    <row r="6" spans="1:19">
      <c r="A6" s="15" t="s">
        <v>44</v>
      </c>
      <c r="B6" s="16">
        <v>335986</v>
      </c>
      <c r="C6" s="16">
        <v>596755</v>
      </c>
      <c r="D6" s="16">
        <v>394209</v>
      </c>
      <c r="E6" s="16">
        <v>317218</v>
      </c>
      <c r="F6" s="16">
        <v>586953</v>
      </c>
      <c r="G6" s="16">
        <v>679948</v>
      </c>
      <c r="H6" s="16">
        <v>499697</v>
      </c>
      <c r="I6" s="16">
        <v>219583</v>
      </c>
      <c r="J6" s="16">
        <v>316439</v>
      </c>
      <c r="K6" s="16">
        <v>443378</v>
      </c>
      <c r="L6" s="16">
        <v>124788</v>
      </c>
      <c r="M6" s="16">
        <v>54328</v>
      </c>
      <c r="N6" s="16">
        <v>48558</v>
      </c>
      <c r="O6" s="16">
        <v>82169</v>
      </c>
      <c r="P6" s="16">
        <v>25096</v>
      </c>
      <c r="Q6" s="16">
        <v>16638</v>
      </c>
      <c r="R6" s="16">
        <v>64141</v>
      </c>
      <c r="S6" s="16">
        <f>SUM(B6:R6)</f>
        <v>4805884</v>
      </c>
    </row>
    <row r="7" spans="1:19">
      <c r="A7" s="12" t="s">
        <v>45</v>
      </c>
      <c r="B7" s="13">
        <v>153523</v>
      </c>
      <c r="C7" s="13">
        <v>246303</v>
      </c>
      <c r="D7" s="13">
        <v>127155</v>
      </c>
      <c r="E7" s="13">
        <v>119681</v>
      </c>
      <c r="F7" s="13">
        <v>327040</v>
      </c>
      <c r="G7" s="13">
        <v>187491</v>
      </c>
      <c r="H7" s="13">
        <v>232377</v>
      </c>
      <c r="I7" s="13">
        <v>66017</v>
      </c>
      <c r="J7" s="13">
        <v>116669</v>
      </c>
      <c r="K7" s="13">
        <v>192669</v>
      </c>
      <c r="L7" s="13">
        <v>60934</v>
      </c>
      <c r="M7" s="13">
        <v>17292</v>
      </c>
      <c r="N7" s="13">
        <v>21083</v>
      </c>
      <c r="O7" s="13">
        <v>23410</v>
      </c>
      <c r="P7" s="13">
        <v>2134</v>
      </c>
      <c r="Q7" s="13">
        <v>3783</v>
      </c>
      <c r="R7" s="13">
        <v>23234</v>
      </c>
      <c r="S7" s="13">
        <f>SUM(B7:R7)</f>
        <v>1920795</v>
      </c>
    </row>
    <row r="8" spans="1:19">
      <c r="A8" s="12" t="s">
        <v>46</v>
      </c>
      <c r="B8" s="13">
        <v>8793</v>
      </c>
      <c r="C8" s="13">
        <v>1699</v>
      </c>
      <c r="D8" s="13">
        <v>4382</v>
      </c>
      <c r="E8" s="13">
        <v>1092</v>
      </c>
      <c r="F8" s="13">
        <v>7229</v>
      </c>
      <c r="G8" s="13">
        <v>5063</v>
      </c>
      <c r="H8" s="13">
        <v>4977</v>
      </c>
      <c r="I8" s="13">
        <v>3096</v>
      </c>
      <c r="J8" s="13">
        <v>3052</v>
      </c>
      <c r="K8" s="13">
        <v>4788</v>
      </c>
      <c r="L8" s="13">
        <v>424</v>
      </c>
      <c r="M8" s="13">
        <v>245</v>
      </c>
      <c r="N8" s="13">
        <v>333</v>
      </c>
      <c r="O8" s="13">
        <v>838</v>
      </c>
      <c r="P8" s="13">
        <v>0</v>
      </c>
      <c r="Q8" s="13">
        <v>302</v>
      </c>
      <c r="R8" s="13">
        <v>1738</v>
      </c>
      <c r="S8" s="13">
        <f>SUM(B8:R8)</f>
        <v>48051</v>
      </c>
    </row>
    <row r="9" spans="1:19" ht="22.8">
      <c r="A9" s="12" t="s">
        <v>47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6093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f>SUM(B9:R9)</f>
        <v>6093</v>
      </c>
    </row>
    <row r="10" spans="1:19">
      <c r="A10" s="15" t="s">
        <v>48</v>
      </c>
      <c r="B10" s="16">
        <v>162316</v>
      </c>
      <c r="C10" s="16">
        <v>248002</v>
      </c>
      <c r="D10" s="16">
        <v>131537</v>
      </c>
      <c r="E10" s="16">
        <v>120773</v>
      </c>
      <c r="F10" s="16">
        <v>334269</v>
      </c>
      <c r="G10" s="16">
        <v>192554</v>
      </c>
      <c r="H10" s="16">
        <v>237354</v>
      </c>
      <c r="I10" s="16">
        <v>69113</v>
      </c>
      <c r="J10" s="16">
        <v>119721</v>
      </c>
      <c r="K10" s="16">
        <v>197457</v>
      </c>
      <c r="L10" s="16">
        <v>61358</v>
      </c>
      <c r="M10" s="16">
        <v>23630</v>
      </c>
      <c r="N10" s="16">
        <v>21416</v>
      </c>
      <c r="O10" s="16">
        <v>24248</v>
      </c>
      <c r="P10" s="16">
        <v>2134</v>
      </c>
      <c r="Q10" s="16">
        <v>4085</v>
      </c>
      <c r="R10" s="16">
        <v>24972</v>
      </c>
      <c r="S10" s="16">
        <f>SUM(B10:R10)</f>
        <v>1974939</v>
      </c>
    </row>
    <row r="11" spans="1:19">
      <c r="A11" s="15" t="s">
        <v>49</v>
      </c>
      <c r="B11" s="16">
        <v>173670</v>
      </c>
      <c r="C11" s="16">
        <v>348753</v>
      </c>
      <c r="D11" s="16">
        <v>262672</v>
      </c>
      <c r="E11" s="16">
        <v>196445</v>
      </c>
      <c r="F11" s="16">
        <v>252684</v>
      </c>
      <c r="G11" s="16">
        <v>487394</v>
      </c>
      <c r="H11" s="16">
        <v>262343</v>
      </c>
      <c r="I11" s="16">
        <v>150470</v>
      </c>
      <c r="J11" s="16">
        <v>196718</v>
      </c>
      <c r="K11" s="16">
        <v>245921</v>
      </c>
      <c r="L11" s="16">
        <v>63430</v>
      </c>
      <c r="M11" s="16">
        <v>30698</v>
      </c>
      <c r="N11" s="16">
        <v>27142</v>
      </c>
      <c r="O11" s="16">
        <v>57921</v>
      </c>
      <c r="P11" s="16">
        <v>22962</v>
      </c>
      <c r="Q11" s="16">
        <v>12553</v>
      </c>
      <c r="R11" s="16">
        <v>39169</v>
      </c>
      <c r="S11" s="16">
        <f>SUM(B11:R11)</f>
        <v>2830945</v>
      </c>
    </row>
    <row r="12" spans="1:19" ht="22.8">
      <c r="A12" s="12" t="s">
        <v>50</v>
      </c>
      <c r="B12" s="13">
        <v>-13020</v>
      </c>
      <c r="C12" s="13">
        <v>-102855</v>
      </c>
      <c r="D12" s="13">
        <v>-13470</v>
      </c>
      <c r="E12" s="13">
        <v>-20970</v>
      </c>
      <c r="F12" s="13">
        <v>-65685</v>
      </c>
      <c r="G12" s="13">
        <v>-81015</v>
      </c>
      <c r="H12" s="13">
        <v>-76909</v>
      </c>
      <c r="I12" s="13">
        <v>-10310</v>
      </c>
      <c r="J12" s="13">
        <v>-12822</v>
      </c>
      <c r="K12" s="13">
        <v>-74323</v>
      </c>
      <c r="L12" s="13">
        <v>-15683</v>
      </c>
      <c r="M12" s="13">
        <v>-33021</v>
      </c>
      <c r="N12" s="13">
        <v>-17524</v>
      </c>
      <c r="O12" s="13">
        <v>-6938</v>
      </c>
      <c r="P12" s="13">
        <v>-2822</v>
      </c>
      <c r="Q12" s="13">
        <v>-233</v>
      </c>
      <c r="R12" s="13">
        <v>-1243</v>
      </c>
      <c r="S12" s="13">
        <f>SUM(B12:R12)</f>
        <v>-548843</v>
      </c>
    </row>
    <row r="13" spans="1:19" ht="22.8">
      <c r="A13" s="12" t="s">
        <v>64</v>
      </c>
      <c r="B13" s="13">
        <v>-3534</v>
      </c>
      <c r="C13" s="13">
        <v>-2836</v>
      </c>
      <c r="D13" s="13">
        <v>520</v>
      </c>
      <c r="E13" s="13">
        <v>-4946</v>
      </c>
      <c r="F13" s="13">
        <v>2062</v>
      </c>
      <c r="G13" s="13">
        <v>-6823</v>
      </c>
      <c r="H13" s="13">
        <v>-13384</v>
      </c>
      <c r="I13" s="13">
        <v>-215</v>
      </c>
      <c r="J13" s="13">
        <v>1141</v>
      </c>
      <c r="K13" s="13">
        <v>-15972</v>
      </c>
      <c r="L13" s="13">
        <v>191</v>
      </c>
      <c r="M13" s="13">
        <v>-623</v>
      </c>
      <c r="N13" s="13">
        <v>-704</v>
      </c>
      <c r="O13" s="13">
        <v>0</v>
      </c>
      <c r="P13" s="13">
        <v>0</v>
      </c>
      <c r="Q13" s="13">
        <v>0</v>
      </c>
      <c r="R13" s="13">
        <v>-243</v>
      </c>
      <c r="S13" s="13">
        <f>SUM(B13:R13)</f>
        <v>-45366</v>
      </c>
    </row>
    <row r="14" spans="1:19">
      <c r="A14" s="12" t="s">
        <v>52</v>
      </c>
      <c r="B14" s="13">
        <v>105</v>
      </c>
      <c r="C14" s="13">
        <v>747</v>
      </c>
      <c r="D14" s="13">
        <v>5161</v>
      </c>
      <c r="E14" s="13">
        <v>882</v>
      </c>
      <c r="F14" s="13">
        <v>1966</v>
      </c>
      <c r="G14" s="13">
        <v>7068</v>
      </c>
      <c r="H14" s="13">
        <v>5419</v>
      </c>
      <c r="I14" s="13">
        <v>2900</v>
      </c>
      <c r="J14" s="13">
        <v>117</v>
      </c>
      <c r="K14" s="13">
        <v>16429</v>
      </c>
      <c r="L14" s="13">
        <v>880</v>
      </c>
      <c r="M14" s="13">
        <v>3</v>
      </c>
      <c r="N14" s="13">
        <v>15</v>
      </c>
      <c r="O14" s="13">
        <v>38</v>
      </c>
      <c r="P14" s="13">
        <v>113</v>
      </c>
      <c r="Q14" s="13">
        <v>310</v>
      </c>
      <c r="R14" s="13">
        <v>20</v>
      </c>
      <c r="S14" s="13">
        <f>SUM(B14:R14)</f>
        <v>42173</v>
      </c>
    </row>
    <row r="15" spans="1:19">
      <c r="A15" s="12" t="s">
        <v>53</v>
      </c>
      <c r="B15" s="13">
        <v>-59419</v>
      </c>
      <c r="C15" s="13">
        <v>-144628</v>
      </c>
      <c r="D15" s="13">
        <v>-87347</v>
      </c>
      <c r="E15" s="13">
        <v>-47325</v>
      </c>
      <c r="F15" s="13">
        <v>-68872</v>
      </c>
      <c r="G15" s="13">
        <v>-164744</v>
      </c>
      <c r="H15" s="13">
        <v>-107999</v>
      </c>
      <c r="I15" s="13">
        <v>-68108</v>
      </c>
      <c r="J15" s="13">
        <v>-73015</v>
      </c>
      <c r="K15" s="13">
        <v>-88632</v>
      </c>
      <c r="L15" s="13">
        <v>-21414</v>
      </c>
      <c r="M15" s="13">
        <v>-15766</v>
      </c>
      <c r="N15" s="13">
        <v>-12498</v>
      </c>
      <c r="O15" s="13">
        <v>-25706</v>
      </c>
      <c r="P15" s="13">
        <v>-11700</v>
      </c>
      <c r="Q15" s="13">
        <v>-6125</v>
      </c>
      <c r="R15" s="13">
        <v>-16118</v>
      </c>
      <c r="S15" s="13">
        <f>SUM(B15:R15)</f>
        <v>-1019416</v>
      </c>
    </row>
    <row r="16" spans="1:19">
      <c r="A16" s="12" t="s">
        <v>54</v>
      </c>
      <c r="B16" s="13">
        <v>-31901</v>
      </c>
      <c r="C16" s="13">
        <v>-30304</v>
      </c>
      <c r="D16" s="13">
        <v>-31962</v>
      </c>
      <c r="E16" s="13">
        <v>-14418</v>
      </c>
      <c r="F16" s="13">
        <v>-17186</v>
      </c>
      <c r="G16" s="13">
        <v>-51759</v>
      </c>
      <c r="H16" s="13">
        <v>-27160</v>
      </c>
      <c r="I16" s="13">
        <v>-24747</v>
      </c>
      <c r="J16" s="13">
        <v>-21123</v>
      </c>
      <c r="K16" s="13">
        <v>-23376</v>
      </c>
      <c r="L16" s="13">
        <v>-11432</v>
      </c>
      <c r="M16" s="13">
        <v>-8868</v>
      </c>
      <c r="N16" s="13">
        <v>-6002</v>
      </c>
      <c r="O16" s="13">
        <v>-11489</v>
      </c>
      <c r="P16" s="13">
        <v>-3523</v>
      </c>
      <c r="Q16" s="13">
        <v>-3475</v>
      </c>
      <c r="R16" s="13">
        <v>-6083</v>
      </c>
      <c r="S16" s="13">
        <f>SUM(B16:R16)</f>
        <v>-324808</v>
      </c>
    </row>
    <row r="17" spans="1:21" ht="22.8">
      <c r="A17" s="12" t="s">
        <v>55</v>
      </c>
      <c r="B17" s="13">
        <v>-10805</v>
      </c>
      <c r="C17" s="13">
        <v>-5150</v>
      </c>
      <c r="D17" s="13">
        <v>-15942</v>
      </c>
      <c r="E17" s="13">
        <v>-5997</v>
      </c>
      <c r="F17" s="13">
        <v>-5753</v>
      </c>
      <c r="G17" s="13">
        <v>-29883</v>
      </c>
      <c r="H17" s="13">
        <v>-6346</v>
      </c>
      <c r="I17" s="13">
        <v>-9595</v>
      </c>
      <c r="J17" s="13">
        <v>-7901</v>
      </c>
      <c r="K17" s="13">
        <v>-8843</v>
      </c>
      <c r="L17" s="13">
        <v>-5189</v>
      </c>
      <c r="M17" s="13">
        <v>-1952</v>
      </c>
      <c r="N17" s="13">
        <v>-1631</v>
      </c>
      <c r="O17" s="13">
        <v>-5896</v>
      </c>
      <c r="P17" s="13">
        <v>-1119</v>
      </c>
      <c r="Q17" s="13">
        <v>-315</v>
      </c>
      <c r="R17" s="13">
        <v>-2271</v>
      </c>
      <c r="S17" s="13">
        <f>SUM(B17:R17)</f>
        <v>-124588</v>
      </c>
    </row>
    <row r="18" spans="1:21">
      <c r="A18" s="15" t="s">
        <v>56</v>
      </c>
      <c r="B18" s="16">
        <v>55096</v>
      </c>
      <c r="C18" s="16">
        <v>63727</v>
      </c>
      <c r="D18" s="16">
        <v>119632</v>
      </c>
      <c r="E18" s="16">
        <v>103671</v>
      </c>
      <c r="F18" s="16">
        <v>99216</v>
      </c>
      <c r="G18" s="16">
        <v>160238</v>
      </c>
      <c r="H18" s="16">
        <v>35964</v>
      </c>
      <c r="I18" s="16">
        <v>40395</v>
      </c>
      <c r="J18" s="16">
        <v>83115</v>
      </c>
      <c r="K18" s="16">
        <v>51204</v>
      </c>
      <c r="L18" s="16">
        <v>10783</v>
      </c>
      <c r="M18" s="16">
        <v>-29529</v>
      </c>
      <c r="N18" s="16">
        <v>-11202</v>
      </c>
      <c r="O18" s="16">
        <v>7930</v>
      </c>
      <c r="P18" s="16">
        <v>3911</v>
      </c>
      <c r="Q18" s="16">
        <v>2715</v>
      </c>
      <c r="R18" s="16">
        <v>13231</v>
      </c>
      <c r="S18" s="16">
        <f>SUM(B18:R18)</f>
        <v>810097</v>
      </c>
      <c r="U18" s="276">
        <v>-1</v>
      </c>
    </row>
    <row r="19" spans="1:21" ht="22.8">
      <c r="A19" s="12" t="s">
        <v>57</v>
      </c>
      <c r="B19" s="13">
        <v>760</v>
      </c>
      <c r="C19" s="13">
        <v>-32</v>
      </c>
      <c r="D19" s="13">
        <v>-1628</v>
      </c>
      <c r="E19" s="13">
        <v>2364</v>
      </c>
      <c r="F19" s="13">
        <v>-1507</v>
      </c>
      <c r="G19" s="13">
        <v>-3892</v>
      </c>
      <c r="H19" s="13">
        <v>1205</v>
      </c>
      <c r="I19" s="13">
        <v>-228</v>
      </c>
      <c r="J19" s="13">
        <v>1769</v>
      </c>
      <c r="K19" s="13">
        <v>3</v>
      </c>
      <c r="L19" s="13">
        <v>-19</v>
      </c>
      <c r="M19" s="13">
        <v>0</v>
      </c>
      <c r="N19" s="13">
        <v>390</v>
      </c>
      <c r="O19" s="13">
        <v>6</v>
      </c>
      <c r="P19" s="13">
        <v>3</v>
      </c>
      <c r="Q19" s="13">
        <v>25</v>
      </c>
      <c r="R19" s="13">
        <v>-46</v>
      </c>
      <c r="S19" s="13">
        <f>SUM(B19:R19)</f>
        <v>-827</v>
      </c>
      <c r="U19" s="275"/>
    </row>
    <row r="20" spans="1:21">
      <c r="A20" s="12" t="s">
        <v>58</v>
      </c>
      <c r="B20" s="13">
        <v>-2545</v>
      </c>
      <c r="C20" s="13">
        <v>-12877</v>
      </c>
      <c r="D20" s="13">
        <v>-44106</v>
      </c>
      <c r="E20" s="13">
        <v>-18358</v>
      </c>
      <c r="F20" s="13">
        <v>-8538</v>
      </c>
      <c r="G20" s="13">
        <v>-53970</v>
      </c>
      <c r="H20" s="13">
        <v>-16062</v>
      </c>
      <c r="I20" s="13">
        <v>-9931</v>
      </c>
      <c r="J20" s="13">
        <v>-28643</v>
      </c>
      <c r="K20" s="13">
        <v>-909</v>
      </c>
      <c r="L20" s="13">
        <v>-325</v>
      </c>
      <c r="M20" s="13">
        <v>-142</v>
      </c>
      <c r="N20" s="13">
        <v>-102</v>
      </c>
      <c r="O20" s="13">
        <v>-262</v>
      </c>
      <c r="P20" s="13">
        <v>-332</v>
      </c>
      <c r="Q20" s="13">
        <v>-16</v>
      </c>
      <c r="R20" s="13">
        <v>-3046</v>
      </c>
      <c r="S20" s="13">
        <f>SUM(B20:R20)</f>
        <v>-200164</v>
      </c>
    </row>
    <row r="21" spans="1:21">
      <c r="A21" s="15" t="s">
        <v>59</v>
      </c>
      <c r="B21" s="16">
        <v>53311</v>
      </c>
      <c r="C21" s="16">
        <v>50818</v>
      </c>
      <c r="D21" s="16">
        <v>73898</v>
      </c>
      <c r="E21" s="16">
        <v>87677</v>
      </c>
      <c r="F21" s="16">
        <v>89171</v>
      </c>
      <c r="G21" s="16">
        <v>102376</v>
      </c>
      <c r="H21" s="16">
        <v>21107</v>
      </c>
      <c r="I21" s="16">
        <v>30236</v>
      </c>
      <c r="J21" s="16">
        <v>56241</v>
      </c>
      <c r="K21" s="16">
        <v>50298</v>
      </c>
      <c r="L21" s="16">
        <v>10439</v>
      </c>
      <c r="M21" s="16">
        <v>-29671</v>
      </c>
      <c r="N21" s="16">
        <v>-10914</v>
      </c>
      <c r="O21" s="16">
        <v>7674</v>
      </c>
      <c r="P21" s="16">
        <v>3582</v>
      </c>
      <c r="Q21" s="16">
        <v>2724</v>
      </c>
      <c r="R21" s="16">
        <v>10139</v>
      </c>
      <c r="S21" s="16">
        <f>SUM(B21:R21)</f>
        <v>609106</v>
      </c>
    </row>
    <row r="22" spans="1:21" ht="22.8">
      <c r="A22" s="12" t="s">
        <v>60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375</v>
      </c>
      <c r="K22" s="13">
        <v>0</v>
      </c>
      <c r="L22" s="13">
        <v>0</v>
      </c>
      <c r="M22" s="13">
        <v>0</v>
      </c>
      <c r="N22" s="13">
        <v>0</v>
      </c>
      <c r="O22" s="13">
        <v>-13</v>
      </c>
      <c r="P22" s="13">
        <v>0</v>
      </c>
      <c r="Q22" s="13">
        <v>0</v>
      </c>
      <c r="R22" s="13">
        <v>0</v>
      </c>
      <c r="S22" s="13">
        <f>SUM(B22:R22)</f>
        <v>362</v>
      </c>
    </row>
    <row r="23" spans="1:21">
      <c r="A23" s="15" t="s">
        <v>61</v>
      </c>
      <c r="B23" s="16">
        <v>53311</v>
      </c>
      <c r="C23" s="16">
        <v>50818</v>
      </c>
      <c r="D23" s="16">
        <v>73898</v>
      </c>
      <c r="E23" s="16">
        <v>87677</v>
      </c>
      <c r="F23" s="16">
        <v>89171</v>
      </c>
      <c r="G23" s="16">
        <v>102376</v>
      </c>
      <c r="H23" s="16">
        <v>21107</v>
      </c>
      <c r="I23" s="16">
        <v>30236</v>
      </c>
      <c r="J23" s="16">
        <v>56616</v>
      </c>
      <c r="K23" s="16">
        <v>50298</v>
      </c>
      <c r="L23" s="16">
        <v>10439</v>
      </c>
      <c r="M23" s="16">
        <v>-29671</v>
      </c>
      <c r="N23" s="16">
        <v>-10914</v>
      </c>
      <c r="O23" s="16">
        <v>7661</v>
      </c>
      <c r="P23" s="16">
        <v>3582</v>
      </c>
      <c r="Q23" s="16">
        <v>2724</v>
      </c>
      <c r="R23" s="16">
        <v>10139</v>
      </c>
      <c r="S23" s="16">
        <f>SUM(B23:R23)</f>
        <v>609468</v>
      </c>
    </row>
    <row r="24" spans="1:21">
      <c r="A24" s="12" t="s">
        <v>62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761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f>SUM(B24:R24)</f>
        <v>761</v>
      </c>
    </row>
    <row r="25" spans="1:21">
      <c r="A25" s="15" t="s">
        <v>63</v>
      </c>
      <c r="B25" s="16">
        <v>53311</v>
      </c>
      <c r="C25" s="16">
        <v>50818</v>
      </c>
      <c r="D25" s="16">
        <v>73898</v>
      </c>
      <c r="E25" s="16">
        <v>87677</v>
      </c>
      <c r="F25" s="16">
        <v>89171</v>
      </c>
      <c r="G25" s="16">
        <v>102376</v>
      </c>
      <c r="H25" s="16">
        <v>21107</v>
      </c>
      <c r="I25" s="16">
        <v>30997</v>
      </c>
      <c r="J25" s="16">
        <v>56616</v>
      </c>
      <c r="K25" s="16">
        <v>50298</v>
      </c>
      <c r="L25" s="16">
        <v>10439</v>
      </c>
      <c r="M25" s="16">
        <v>-29671</v>
      </c>
      <c r="N25" s="16">
        <v>-10914</v>
      </c>
      <c r="O25" s="16">
        <v>7661</v>
      </c>
      <c r="P25" s="16">
        <v>3582</v>
      </c>
      <c r="Q25" s="16">
        <v>2724</v>
      </c>
      <c r="R25" s="16">
        <v>10139</v>
      </c>
      <c r="S25" s="16">
        <f>SUM(B25:R25)</f>
        <v>610229</v>
      </c>
    </row>
    <row r="26" spans="1:21" s="10" customFormat="1">
      <c r="A26" s="17"/>
    </row>
    <row r="27" spans="1:21" s="10" customFormat="1">
      <c r="A27" s="17"/>
    </row>
    <row r="28" spans="1:21" s="10" customFormat="1">
      <c r="A28" s="423" t="s">
        <v>65</v>
      </c>
      <c r="B28" s="18">
        <f t="shared" ref="B28:S28" si="0">SUM(B2:B5)</f>
        <v>335986</v>
      </c>
      <c r="C28" s="18">
        <f t="shared" si="0"/>
        <v>596755</v>
      </c>
      <c r="D28" s="18">
        <f t="shared" si="0"/>
        <v>394209</v>
      </c>
      <c r="E28" s="18">
        <f t="shared" si="0"/>
        <v>317218</v>
      </c>
      <c r="F28" s="18">
        <f t="shared" si="0"/>
        <v>586953</v>
      </c>
      <c r="G28" s="18">
        <f t="shared" si="0"/>
        <v>679948</v>
      </c>
      <c r="H28" s="18">
        <f t="shared" si="0"/>
        <v>499697</v>
      </c>
      <c r="I28" s="18">
        <f t="shared" si="0"/>
        <v>219583</v>
      </c>
      <c r="J28" s="18">
        <f t="shared" si="0"/>
        <v>316439</v>
      </c>
      <c r="K28" s="18">
        <f t="shared" si="0"/>
        <v>443378</v>
      </c>
      <c r="L28" s="18">
        <f t="shared" si="0"/>
        <v>124788</v>
      </c>
      <c r="M28" s="18">
        <f t="shared" si="0"/>
        <v>54328</v>
      </c>
      <c r="N28" s="18">
        <f t="shared" si="0"/>
        <v>48558</v>
      </c>
      <c r="O28" s="18">
        <f t="shared" si="0"/>
        <v>82169</v>
      </c>
      <c r="P28" s="18">
        <f t="shared" si="0"/>
        <v>25096</v>
      </c>
      <c r="Q28" s="18">
        <f t="shared" si="0"/>
        <v>16638</v>
      </c>
      <c r="R28" s="18">
        <f t="shared" si="0"/>
        <v>64141</v>
      </c>
      <c r="S28" s="18">
        <f t="shared" si="0"/>
        <v>4805884</v>
      </c>
    </row>
    <row r="29" spans="1:21" s="10" customFormat="1">
      <c r="A29" s="423"/>
      <c r="B29" s="286">
        <f t="shared" ref="B29:S29" si="1">B28-B6</f>
        <v>0</v>
      </c>
      <c r="C29" s="286">
        <f t="shared" si="1"/>
        <v>0</v>
      </c>
      <c r="D29" s="286">
        <f t="shared" si="1"/>
        <v>0</v>
      </c>
      <c r="E29" s="286">
        <f t="shared" si="1"/>
        <v>0</v>
      </c>
      <c r="F29" s="286">
        <f t="shared" si="1"/>
        <v>0</v>
      </c>
      <c r="G29" s="286">
        <f t="shared" si="1"/>
        <v>0</v>
      </c>
      <c r="H29" s="286">
        <f t="shared" si="1"/>
        <v>0</v>
      </c>
      <c r="I29" s="286">
        <f t="shared" si="1"/>
        <v>0</v>
      </c>
      <c r="J29" s="286">
        <f t="shared" si="1"/>
        <v>0</v>
      </c>
      <c r="K29" s="286">
        <f t="shared" si="1"/>
        <v>0</v>
      </c>
      <c r="L29" s="286">
        <f t="shared" si="1"/>
        <v>0</v>
      </c>
      <c r="M29" s="286">
        <f t="shared" si="1"/>
        <v>0</v>
      </c>
      <c r="N29" s="286">
        <f t="shared" si="1"/>
        <v>0</v>
      </c>
      <c r="O29" s="286">
        <f t="shared" si="1"/>
        <v>0</v>
      </c>
      <c r="P29" s="286">
        <f t="shared" si="1"/>
        <v>0</v>
      </c>
      <c r="Q29" s="286">
        <f t="shared" si="1"/>
        <v>0</v>
      </c>
      <c r="R29" s="286">
        <f t="shared" si="1"/>
        <v>0</v>
      </c>
      <c r="S29" s="286">
        <f t="shared" si="1"/>
        <v>0</v>
      </c>
    </row>
    <row r="30" spans="1:21" s="10" customFormat="1">
      <c r="A30" s="423"/>
      <c r="B30" s="287">
        <f t="shared" ref="B30:S30" si="2">SUM(B7:B9)</f>
        <v>162316</v>
      </c>
      <c r="C30" s="287">
        <f t="shared" si="2"/>
        <v>248002</v>
      </c>
      <c r="D30" s="287">
        <f t="shared" si="2"/>
        <v>131537</v>
      </c>
      <c r="E30" s="287">
        <f t="shared" si="2"/>
        <v>120773</v>
      </c>
      <c r="F30" s="287">
        <f t="shared" si="2"/>
        <v>334269</v>
      </c>
      <c r="G30" s="287">
        <f t="shared" si="2"/>
        <v>192554</v>
      </c>
      <c r="H30" s="287">
        <f t="shared" si="2"/>
        <v>237354</v>
      </c>
      <c r="I30" s="287">
        <f t="shared" si="2"/>
        <v>69113</v>
      </c>
      <c r="J30" s="287">
        <f t="shared" si="2"/>
        <v>119721</v>
      </c>
      <c r="K30" s="287">
        <f t="shared" si="2"/>
        <v>197457</v>
      </c>
      <c r="L30" s="287">
        <f t="shared" si="2"/>
        <v>61358</v>
      </c>
      <c r="M30" s="287">
        <f t="shared" si="2"/>
        <v>23630</v>
      </c>
      <c r="N30" s="287">
        <f t="shared" si="2"/>
        <v>21416</v>
      </c>
      <c r="O30" s="287">
        <f t="shared" si="2"/>
        <v>24248</v>
      </c>
      <c r="P30" s="287">
        <f t="shared" si="2"/>
        <v>2134</v>
      </c>
      <c r="Q30" s="287">
        <f t="shared" si="2"/>
        <v>4085</v>
      </c>
      <c r="R30" s="287">
        <f t="shared" si="2"/>
        <v>24972</v>
      </c>
      <c r="S30" s="287">
        <f t="shared" si="2"/>
        <v>1974939</v>
      </c>
    </row>
    <row r="31" spans="1:21" s="10" customFormat="1">
      <c r="A31" s="423"/>
      <c r="B31" s="286">
        <f t="shared" ref="B31:S31" si="3">B30-B10</f>
        <v>0</v>
      </c>
      <c r="C31" s="286">
        <f t="shared" si="3"/>
        <v>0</v>
      </c>
      <c r="D31" s="286">
        <f t="shared" si="3"/>
        <v>0</v>
      </c>
      <c r="E31" s="286">
        <f t="shared" si="3"/>
        <v>0</v>
      </c>
      <c r="F31" s="286">
        <f t="shared" si="3"/>
        <v>0</v>
      </c>
      <c r="G31" s="286">
        <f t="shared" si="3"/>
        <v>0</v>
      </c>
      <c r="H31" s="286">
        <f t="shared" si="3"/>
        <v>0</v>
      </c>
      <c r="I31" s="286">
        <f t="shared" si="3"/>
        <v>0</v>
      </c>
      <c r="J31" s="286">
        <f t="shared" si="3"/>
        <v>0</v>
      </c>
      <c r="K31" s="286">
        <f t="shared" si="3"/>
        <v>0</v>
      </c>
      <c r="L31" s="286">
        <f t="shared" si="3"/>
        <v>0</v>
      </c>
      <c r="M31" s="286">
        <f t="shared" si="3"/>
        <v>0</v>
      </c>
      <c r="N31" s="286">
        <f t="shared" si="3"/>
        <v>0</v>
      </c>
      <c r="O31" s="286">
        <f t="shared" si="3"/>
        <v>0</v>
      </c>
      <c r="P31" s="286">
        <f t="shared" si="3"/>
        <v>0</v>
      </c>
      <c r="Q31" s="286">
        <f t="shared" si="3"/>
        <v>0</v>
      </c>
      <c r="R31" s="286">
        <f t="shared" si="3"/>
        <v>0</v>
      </c>
      <c r="S31" s="286">
        <f t="shared" si="3"/>
        <v>0</v>
      </c>
    </row>
    <row r="32" spans="1:21" s="10" customFormat="1">
      <c r="A32" s="423"/>
      <c r="B32" s="18">
        <f t="shared" ref="B32:S32" si="4">B6-B10</f>
        <v>173670</v>
      </c>
      <c r="C32" s="18">
        <f t="shared" si="4"/>
        <v>348753</v>
      </c>
      <c r="D32" s="18">
        <f t="shared" si="4"/>
        <v>262672</v>
      </c>
      <c r="E32" s="18">
        <f t="shared" si="4"/>
        <v>196445</v>
      </c>
      <c r="F32" s="18">
        <f t="shared" si="4"/>
        <v>252684</v>
      </c>
      <c r="G32" s="18">
        <f t="shared" si="4"/>
        <v>487394</v>
      </c>
      <c r="H32" s="18">
        <f t="shared" si="4"/>
        <v>262343</v>
      </c>
      <c r="I32" s="18">
        <f t="shared" si="4"/>
        <v>150470</v>
      </c>
      <c r="J32" s="18">
        <f t="shared" si="4"/>
        <v>196718</v>
      </c>
      <c r="K32" s="18">
        <f t="shared" si="4"/>
        <v>245921</v>
      </c>
      <c r="L32" s="18">
        <f t="shared" si="4"/>
        <v>63430</v>
      </c>
      <c r="M32" s="18">
        <f t="shared" si="4"/>
        <v>30698</v>
      </c>
      <c r="N32" s="18">
        <f t="shared" si="4"/>
        <v>27142</v>
      </c>
      <c r="O32" s="18">
        <f t="shared" si="4"/>
        <v>57921</v>
      </c>
      <c r="P32" s="18">
        <f t="shared" si="4"/>
        <v>22962</v>
      </c>
      <c r="Q32" s="18">
        <f t="shared" si="4"/>
        <v>12553</v>
      </c>
      <c r="R32" s="18">
        <f t="shared" si="4"/>
        <v>39169</v>
      </c>
      <c r="S32" s="18">
        <f t="shared" si="4"/>
        <v>2830945</v>
      </c>
    </row>
    <row r="33" spans="1:19" s="10" customFormat="1">
      <c r="A33" s="423"/>
      <c r="B33" s="19">
        <f t="shared" ref="B33:S33" si="5">B11-B32</f>
        <v>0</v>
      </c>
      <c r="C33" s="19">
        <f t="shared" si="5"/>
        <v>0</v>
      </c>
      <c r="D33" s="19">
        <f t="shared" si="5"/>
        <v>0</v>
      </c>
      <c r="E33" s="19">
        <f t="shared" si="5"/>
        <v>0</v>
      </c>
      <c r="F33" s="19">
        <f t="shared" si="5"/>
        <v>0</v>
      </c>
      <c r="G33" s="19">
        <f t="shared" si="5"/>
        <v>0</v>
      </c>
      <c r="H33" s="19">
        <f t="shared" si="5"/>
        <v>0</v>
      </c>
      <c r="I33" s="19">
        <f t="shared" si="5"/>
        <v>0</v>
      </c>
      <c r="J33" s="19">
        <f t="shared" si="5"/>
        <v>0</v>
      </c>
      <c r="K33" s="19">
        <f t="shared" si="5"/>
        <v>0</v>
      </c>
      <c r="L33" s="19">
        <f t="shared" si="5"/>
        <v>0</v>
      </c>
      <c r="M33" s="19">
        <f t="shared" si="5"/>
        <v>0</v>
      </c>
      <c r="N33" s="19">
        <f t="shared" si="5"/>
        <v>0</v>
      </c>
      <c r="O33" s="19">
        <f t="shared" si="5"/>
        <v>0</v>
      </c>
      <c r="P33" s="19">
        <f t="shared" si="5"/>
        <v>0</v>
      </c>
      <c r="Q33" s="19">
        <f t="shared" si="5"/>
        <v>0</v>
      </c>
      <c r="R33" s="19">
        <f t="shared" si="5"/>
        <v>0</v>
      </c>
      <c r="S33" s="19">
        <f t="shared" si="5"/>
        <v>0</v>
      </c>
    </row>
    <row r="34" spans="1:19" s="10" customFormat="1">
      <c r="A34" s="423"/>
      <c r="B34" s="18">
        <f t="shared" ref="B34:S34" si="6">SUM(B11:B17)</f>
        <v>55096</v>
      </c>
      <c r="C34" s="18">
        <f t="shared" si="6"/>
        <v>63727</v>
      </c>
      <c r="D34" s="18">
        <f t="shared" si="6"/>
        <v>119632</v>
      </c>
      <c r="E34" s="18">
        <f t="shared" si="6"/>
        <v>103671</v>
      </c>
      <c r="F34" s="18">
        <f t="shared" si="6"/>
        <v>99216</v>
      </c>
      <c r="G34" s="18">
        <f t="shared" si="6"/>
        <v>160238</v>
      </c>
      <c r="H34" s="18">
        <f t="shared" si="6"/>
        <v>35964</v>
      </c>
      <c r="I34" s="18">
        <f t="shared" si="6"/>
        <v>40395</v>
      </c>
      <c r="J34" s="18">
        <f t="shared" si="6"/>
        <v>83115</v>
      </c>
      <c r="K34" s="18">
        <f t="shared" si="6"/>
        <v>51204</v>
      </c>
      <c r="L34" s="18">
        <f t="shared" si="6"/>
        <v>10783</v>
      </c>
      <c r="M34" s="18">
        <f t="shared" si="6"/>
        <v>-29529</v>
      </c>
      <c r="N34" s="18">
        <f t="shared" si="6"/>
        <v>-11202</v>
      </c>
      <c r="O34" s="18">
        <f t="shared" si="6"/>
        <v>7930</v>
      </c>
      <c r="P34" s="18">
        <f t="shared" si="6"/>
        <v>3911</v>
      </c>
      <c r="Q34" s="18">
        <f t="shared" si="6"/>
        <v>2715</v>
      </c>
      <c r="R34" s="18">
        <f t="shared" si="6"/>
        <v>13231</v>
      </c>
      <c r="S34" s="18">
        <f t="shared" si="6"/>
        <v>810097</v>
      </c>
    </row>
    <row r="35" spans="1:19" s="10" customFormat="1">
      <c r="A35" s="423"/>
      <c r="B35" s="286">
        <f t="shared" ref="B35:S35" si="7">B34-B18</f>
        <v>0</v>
      </c>
      <c r="C35" s="286">
        <f t="shared" si="7"/>
        <v>0</v>
      </c>
      <c r="D35" s="286">
        <f t="shared" si="7"/>
        <v>0</v>
      </c>
      <c r="E35" s="286">
        <f t="shared" si="7"/>
        <v>0</v>
      </c>
      <c r="F35" s="286">
        <f t="shared" si="7"/>
        <v>0</v>
      </c>
      <c r="G35" s="286">
        <f t="shared" si="7"/>
        <v>0</v>
      </c>
      <c r="H35" s="286">
        <f t="shared" si="7"/>
        <v>0</v>
      </c>
      <c r="I35" s="286">
        <f t="shared" si="7"/>
        <v>0</v>
      </c>
      <c r="J35" s="286">
        <f t="shared" si="7"/>
        <v>0</v>
      </c>
      <c r="K35" s="286">
        <f t="shared" si="7"/>
        <v>0</v>
      </c>
      <c r="L35" s="286">
        <f t="shared" si="7"/>
        <v>0</v>
      </c>
      <c r="M35" s="286">
        <f t="shared" si="7"/>
        <v>0</v>
      </c>
      <c r="N35" s="286">
        <f t="shared" si="7"/>
        <v>0</v>
      </c>
      <c r="O35" s="286">
        <f t="shared" si="7"/>
        <v>0</v>
      </c>
      <c r="P35" s="286">
        <f t="shared" si="7"/>
        <v>0</v>
      </c>
      <c r="Q35" s="286">
        <f t="shared" si="7"/>
        <v>0</v>
      </c>
      <c r="R35" s="286">
        <f t="shared" si="7"/>
        <v>0</v>
      </c>
      <c r="S35" s="286">
        <f t="shared" si="7"/>
        <v>0</v>
      </c>
    </row>
    <row r="36" spans="1:19" s="10" customFormat="1">
      <c r="A36" s="423"/>
      <c r="B36" s="288">
        <f t="shared" ref="B36:S36" si="8">SUM(B18:B20)</f>
        <v>53311</v>
      </c>
      <c r="C36" s="287">
        <f t="shared" si="8"/>
        <v>50818</v>
      </c>
      <c r="D36" s="287">
        <f t="shared" si="8"/>
        <v>73898</v>
      </c>
      <c r="E36" s="287">
        <f t="shared" si="8"/>
        <v>87677</v>
      </c>
      <c r="F36" s="287">
        <f t="shared" si="8"/>
        <v>89171</v>
      </c>
      <c r="G36" s="287">
        <f t="shared" si="8"/>
        <v>102376</v>
      </c>
      <c r="H36" s="287">
        <f t="shared" si="8"/>
        <v>21107</v>
      </c>
      <c r="I36" s="287">
        <f t="shared" si="8"/>
        <v>30236</v>
      </c>
      <c r="J36" s="287">
        <f t="shared" si="8"/>
        <v>56241</v>
      </c>
      <c r="K36" s="287">
        <f t="shared" si="8"/>
        <v>50298</v>
      </c>
      <c r="L36" s="287">
        <f t="shared" si="8"/>
        <v>10439</v>
      </c>
      <c r="M36" s="287">
        <f t="shared" si="8"/>
        <v>-29671</v>
      </c>
      <c r="N36" s="287">
        <f t="shared" si="8"/>
        <v>-10914</v>
      </c>
      <c r="O36" s="287">
        <f t="shared" si="8"/>
        <v>7674</v>
      </c>
      <c r="P36" s="287">
        <f t="shared" si="8"/>
        <v>3582</v>
      </c>
      <c r="Q36" s="287">
        <f t="shared" si="8"/>
        <v>2724</v>
      </c>
      <c r="R36" s="287">
        <f t="shared" si="8"/>
        <v>10139</v>
      </c>
      <c r="S36" s="287">
        <f t="shared" si="8"/>
        <v>609106</v>
      </c>
    </row>
    <row r="37" spans="1:19" s="10" customFormat="1">
      <c r="A37" s="423"/>
      <c r="B37" s="272">
        <f t="shared" ref="B37:S37" si="9">B21-B36</f>
        <v>0</v>
      </c>
      <c r="C37" s="272">
        <f t="shared" si="9"/>
        <v>0</v>
      </c>
      <c r="D37" s="272">
        <f t="shared" si="9"/>
        <v>0</v>
      </c>
      <c r="E37" s="272">
        <f t="shared" si="9"/>
        <v>0</v>
      </c>
      <c r="F37" s="272">
        <f t="shared" si="9"/>
        <v>0</v>
      </c>
      <c r="G37" s="272">
        <f t="shared" si="9"/>
        <v>0</v>
      </c>
      <c r="H37" s="272">
        <f t="shared" si="9"/>
        <v>0</v>
      </c>
      <c r="I37" s="272">
        <f t="shared" si="9"/>
        <v>0</v>
      </c>
      <c r="J37" s="272">
        <f t="shared" si="9"/>
        <v>0</v>
      </c>
      <c r="K37" s="272">
        <f t="shared" si="9"/>
        <v>0</v>
      </c>
      <c r="L37" s="272">
        <f t="shared" si="9"/>
        <v>0</v>
      </c>
      <c r="M37" s="272">
        <f t="shared" si="9"/>
        <v>0</v>
      </c>
      <c r="N37" s="272">
        <f t="shared" si="9"/>
        <v>0</v>
      </c>
      <c r="O37" s="272">
        <f t="shared" si="9"/>
        <v>0</v>
      </c>
      <c r="P37" s="272">
        <f t="shared" si="9"/>
        <v>0</v>
      </c>
      <c r="Q37" s="272">
        <f t="shared" si="9"/>
        <v>0</v>
      </c>
      <c r="R37" s="272">
        <f t="shared" si="9"/>
        <v>0</v>
      </c>
      <c r="S37" s="272">
        <f t="shared" si="9"/>
        <v>0</v>
      </c>
    </row>
    <row r="38" spans="1:19" s="10" customFormat="1">
      <c r="A38" s="423"/>
      <c r="B38" s="277">
        <f t="shared" ref="B38:S38" si="10">B23+B24</f>
        <v>53311</v>
      </c>
      <c r="C38" s="277">
        <f t="shared" si="10"/>
        <v>50818</v>
      </c>
      <c r="D38" s="277">
        <f t="shared" si="10"/>
        <v>73898</v>
      </c>
      <c r="E38" s="277">
        <f t="shared" si="10"/>
        <v>87677</v>
      </c>
      <c r="F38" s="277">
        <f t="shared" si="10"/>
        <v>89171</v>
      </c>
      <c r="G38" s="277">
        <f t="shared" si="10"/>
        <v>102376</v>
      </c>
      <c r="H38" s="277">
        <f t="shared" si="10"/>
        <v>21107</v>
      </c>
      <c r="I38" s="277">
        <f t="shared" si="10"/>
        <v>30997</v>
      </c>
      <c r="J38" s="277">
        <f t="shared" si="10"/>
        <v>56616</v>
      </c>
      <c r="K38" s="277">
        <f t="shared" si="10"/>
        <v>50298</v>
      </c>
      <c r="L38" s="277">
        <f t="shared" si="10"/>
        <v>10439</v>
      </c>
      <c r="M38" s="277">
        <f t="shared" si="10"/>
        <v>-29671</v>
      </c>
      <c r="N38" s="277">
        <f t="shared" si="10"/>
        <v>-10914</v>
      </c>
      <c r="O38" s="277">
        <f t="shared" si="10"/>
        <v>7661</v>
      </c>
      <c r="P38" s="277">
        <f t="shared" si="10"/>
        <v>3582</v>
      </c>
      <c r="Q38" s="277">
        <f t="shared" si="10"/>
        <v>2724</v>
      </c>
      <c r="R38" s="277">
        <f t="shared" si="10"/>
        <v>10139</v>
      </c>
      <c r="S38" s="277">
        <f t="shared" si="10"/>
        <v>610229</v>
      </c>
    </row>
    <row r="39" spans="1:19" s="10" customFormat="1">
      <c r="A39" s="423"/>
      <c r="B39" s="272">
        <f t="shared" ref="B39:S39" si="11">B25-B38</f>
        <v>0</v>
      </c>
      <c r="C39" s="272">
        <f t="shared" si="11"/>
        <v>0</v>
      </c>
      <c r="D39" s="272">
        <f t="shared" si="11"/>
        <v>0</v>
      </c>
      <c r="E39" s="272">
        <f t="shared" si="11"/>
        <v>0</v>
      </c>
      <c r="F39" s="272">
        <f t="shared" si="11"/>
        <v>0</v>
      </c>
      <c r="G39" s="272">
        <f t="shared" si="11"/>
        <v>0</v>
      </c>
      <c r="H39" s="272">
        <f t="shared" si="11"/>
        <v>0</v>
      </c>
      <c r="I39" s="272">
        <f t="shared" si="11"/>
        <v>0</v>
      </c>
      <c r="J39" s="272">
        <f t="shared" si="11"/>
        <v>0</v>
      </c>
      <c r="K39" s="272">
        <f t="shared" si="11"/>
        <v>0</v>
      </c>
      <c r="L39" s="272">
        <f t="shared" si="11"/>
        <v>0</v>
      </c>
      <c r="M39" s="272">
        <f t="shared" si="11"/>
        <v>0</v>
      </c>
      <c r="N39" s="272">
        <f t="shared" si="11"/>
        <v>0</v>
      </c>
      <c r="O39" s="272">
        <f t="shared" si="11"/>
        <v>0</v>
      </c>
      <c r="P39" s="272">
        <f t="shared" si="11"/>
        <v>0</v>
      </c>
      <c r="Q39" s="272">
        <f t="shared" si="11"/>
        <v>0</v>
      </c>
      <c r="R39" s="272">
        <f t="shared" si="11"/>
        <v>0</v>
      </c>
      <c r="S39" s="272">
        <f t="shared" si="11"/>
        <v>0</v>
      </c>
    </row>
    <row r="40" spans="1:19" s="10" customFormat="1">
      <c r="A40" s="17"/>
    </row>
    <row r="41" spans="1:19" s="10" customFormat="1">
      <c r="A41" s="17"/>
    </row>
    <row r="42" spans="1:19" s="10" customFormat="1">
      <c r="A42" s="17"/>
    </row>
    <row r="43" spans="1:19" s="10" customFormat="1">
      <c r="A43" s="17"/>
    </row>
    <row r="44" spans="1:19" s="10" customFormat="1">
      <c r="A44" s="17"/>
    </row>
    <row r="45" spans="1:19" s="10" customFormat="1">
      <c r="A45" s="17"/>
    </row>
    <row r="46" spans="1:19" s="10" customFormat="1">
      <c r="A46" s="17"/>
    </row>
    <row r="47" spans="1:19" s="10" customFormat="1">
      <c r="A47" s="17"/>
    </row>
    <row r="48" spans="1:19" s="10" customFormat="1">
      <c r="A48" s="17"/>
    </row>
    <row r="49" spans="1:1" s="10" customFormat="1">
      <c r="A49" s="17"/>
    </row>
    <row r="50" spans="1:1" s="10" customFormat="1">
      <c r="A50" s="17"/>
    </row>
    <row r="51" spans="1:1" s="10" customFormat="1">
      <c r="A51" s="17"/>
    </row>
    <row r="52" spans="1:1" s="10" customFormat="1">
      <c r="A52" s="17"/>
    </row>
    <row r="53" spans="1:1" s="10" customFormat="1">
      <c r="A53" s="17"/>
    </row>
    <row r="54" spans="1:1" s="10" customFormat="1">
      <c r="A54" s="17"/>
    </row>
    <row r="55" spans="1:1" s="10" customFormat="1">
      <c r="A55" s="17"/>
    </row>
    <row r="56" spans="1:1" s="10" customFormat="1">
      <c r="A56" s="17"/>
    </row>
    <row r="57" spans="1:1" s="10" customFormat="1">
      <c r="A57" s="17"/>
    </row>
    <row r="58" spans="1:1" s="10" customFormat="1">
      <c r="A58" s="17"/>
    </row>
    <row r="59" spans="1:1" s="10" customFormat="1">
      <c r="A59" s="17"/>
    </row>
    <row r="60" spans="1:1" s="10" customFormat="1">
      <c r="A60" s="17"/>
    </row>
    <row r="61" spans="1:1" s="10" customFormat="1">
      <c r="A61" s="17"/>
    </row>
    <row r="62" spans="1:1" s="10" customFormat="1">
      <c r="A62" s="17"/>
    </row>
    <row r="63" spans="1:1" s="10" customFormat="1">
      <c r="A63" s="17"/>
    </row>
    <row r="64" spans="1:1" s="10" customFormat="1">
      <c r="A64" s="17"/>
    </row>
    <row r="65" spans="1:1" s="10" customFormat="1">
      <c r="A65" s="17"/>
    </row>
    <row r="66" spans="1:1" s="10" customFormat="1">
      <c r="A66" s="17"/>
    </row>
    <row r="67" spans="1:1" s="10" customFormat="1">
      <c r="A67" s="17"/>
    </row>
    <row r="68" spans="1:1" s="10" customFormat="1">
      <c r="A68" s="17"/>
    </row>
    <row r="69" spans="1:1" s="10" customFormat="1">
      <c r="A69" s="17"/>
    </row>
    <row r="70" spans="1:1" s="10" customFormat="1">
      <c r="A70" s="17"/>
    </row>
    <row r="71" spans="1:1" s="10" customFormat="1">
      <c r="A71" s="17"/>
    </row>
    <row r="72" spans="1:1" s="10" customFormat="1">
      <c r="A72" s="17"/>
    </row>
    <row r="73" spans="1:1" s="10" customFormat="1">
      <c r="A73" s="17"/>
    </row>
    <row r="74" spans="1:1" s="10" customFormat="1">
      <c r="A74" s="17"/>
    </row>
    <row r="75" spans="1:1" s="10" customFormat="1">
      <c r="A75" s="17"/>
    </row>
    <row r="76" spans="1:1" s="10" customFormat="1">
      <c r="A76" s="17"/>
    </row>
    <row r="77" spans="1:1" s="10" customFormat="1">
      <c r="A77" s="17"/>
    </row>
    <row r="78" spans="1:1" s="10" customFormat="1">
      <c r="A78" s="17"/>
    </row>
    <row r="79" spans="1:1" s="10" customFormat="1">
      <c r="A79" s="17"/>
    </row>
    <row r="80" spans="1:1" s="10" customFormat="1">
      <c r="A80" s="17"/>
    </row>
    <row r="81" spans="1:1" s="10" customFormat="1">
      <c r="A81" s="17"/>
    </row>
    <row r="82" spans="1:1" s="10" customFormat="1">
      <c r="A82" s="17"/>
    </row>
    <row r="83" spans="1:1" s="10" customFormat="1">
      <c r="A83" s="17"/>
    </row>
    <row r="84" spans="1:1" s="10" customFormat="1">
      <c r="A84" s="17"/>
    </row>
    <row r="85" spans="1:1" s="10" customFormat="1">
      <c r="A85" s="17"/>
    </row>
    <row r="86" spans="1:1" s="10" customFormat="1">
      <c r="A86" s="17"/>
    </row>
    <row r="87" spans="1:1" s="10" customFormat="1">
      <c r="A87" s="17"/>
    </row>
    <row r="88" spans="1:1" s="10" customFormat="1">
      <c r="A88" s="17"/>
    </row>
    <row r="89" spans="1:1" s="10" customFormat="1">
      <c r="A89" s="17"/>
    </row>
    <row r="90" spans="1:1" s="10" customFormat="1">
      <c r="A90" s="17"/>
    </row>
    <row r="91" spans="1:1" s="10" customFormat="1">
      <c r="A91" s="17"/>
    </row>
    <row r="92" spans="1:1" s="10" customFormat="1">
      <c r="A92" s="17"/>
    </row>
    <row r="93" spans="1:1" s="10" customFormat="1">
      <c r="A93" s="17"/>
    </row>
    <row r="94" spans="1:1" s="10" customFormat="1">
      <c r="A94" s="17"/>
    </row>
    <row r="95" spans="1:1" s="10" customFormat="1">
      <c r="A95" s="17"/>
    </row>
    <row r="96" spans="1:1" s="10" customFormat="1">
      <c r="A96" s="17"/>
    </row>
    <row r="97" spans="1:1" s="10" customFormat="1">
      <c r="A97" s="17"/>
    </row>
    <row r="98" spans="1:1" s="10" customFormat="1">
      <c r="A98" s="17"/>
    </row>
    <row r="99" spans="1:1" s="10" customFormat="1">
      <c r="A99" s="17"/>
    </row>
    <row r="100" spans="1:1" s="10" customFormat="1">
      <c r="A100" s="17"/>
    </row>
    <row r="101" spans="1:1" s="10" customFormat="1">
      <c r="A101" s="17"/>
    </row>
    <row r="102" spans="1:1" s="10" customFormat="1">
      <c r="A102" s="17"/>
    </row>
    <row r="103" spans="1:1" s="10" customFormat="1">
      <c r="A103" s="17"/>
    </row>
    <row r="104" spans="1:1" s="10" customFormat="1">
      <c r="A104" s="17"/>
    </row>
    <row r="105" spans="1:1" s="10" customFormat="1">
      <c r="A105" s="17"/>
    </row>
    <row r="106" spans="1:1" s="10" customFormat="1">
      <c r="A106" s="17"/>
    </row>
    <row r="107" spans="1:1" s="10" customFormat="1">
      <c r="A107" s="17"/>
    </row>
    <row r="108" spans="1:1" s="10" customFormat="1">
      <c r="A108" s="17"/>
    </row>
    <row r="109" spans="1:1" s="10" customFormat="1">
      <c r="A109" s="17"/>
    </row>
    <row r="110" spans="1:1" s="10" customFormat="1">
      <c r="A110" s="17"/>
    </row>
    <row r="111" spans="1:1" s="10" customFormat="1">
      <c r="A111" s="17"/>
    </row>
    <row r="112" spans="1:1" s="10" customFormat="1">
      <c r="A112" s="17"/>
    </row>
    <row r="113" spans="1:1" s="10" customFormat="1">
      <c r="A113" s="17"/>
    </row>
    <row r="114" spans="1:1" s="10" customFormat="1">
      <c r="A114" s="17"/>
    </row>
    <row r="115" spans="1:1" s="10" customFormat="1">
      <c r="A115" s="17"/>
    </row>
    <row r="116" spans="1:1" s="10" customFormat="1">
      <c r="A116" s="17"/>
    </row>
    <row r="117" spans="1:1" s="10" customFormat="1">
      <c r="A117" s="17"/>
    </row>
    <row r="118" spans="1:1" s="10" customFormat="1">
      <c r="A118" s="17"/>
    </row>
    <row r="119" spans="1:1" s="10" customFormat="1">
      <c r="A119" s="17"/>
    </row>
    <row r="120" spans="1:1" s="10" customFormat="1">
      <c r="A120" s="17"/>
    </row>
    <row r="121" spans="1:1" s="10" customFormat="1">
      <c r="A121" s="17"/>
    </row>
    <row r="122" spans="1:1" s="10" customFormat="1">
      <c r="A122" s="17"/>
    </row>
    <row r="123" spans="1:1" s="10" customFormat="1">
      <c r="A123" s="17"/>
    </row>
    <row r="124" spans="1:1" s="10" customFormat="1">
      <c r="A124" s="17"/>
    </row>
    <row r="125" spans="1:1" s="10" customFormat="1">
      <c r="A125" s="17"/>
    </row>
    <row r="126" spans="1:1" s="10" customFormat="1">
      <c r="A126" s="17"/>
    </row>
    <row r="127" spans="1:1" s="10" customFormat="1">
      <c r="A127" s="17"/>
    </row>
    <row r="128" spans="1:1" s="10" customFormat="1">
      <c r="A128" s="17"/>
    </row>
    <row r="129" spans="1:1" s="10" customFormat="1">
      <c r="A129" s="17"/>
    </row>
    <row r="130" spans="1:1" s="10" customFormat="1">
      <c r="A130" s="17"/>
    </row>
    <row r="131" spans="1:1" s="10" customFormat="1">
      <c r="A131" s="17"/>
    </row>
    <row r="132" spans="1:1" s="10" customFormat="1">
      <c r="A132" s="17"/>
    </row>
    <row r="133" spans="1:1" s="10" customFormat="1">
      <c r="A133" s="17"/>
    </row>
    <row r="134" spans="1:1" s="10" customFormat="1">
      <c r="A134" s="17"/>
    </row>
    <row r="135" spans="1:1" s="10" customFormat="1">
      <c r="A135" s="17"/>
    </row>
    <row r="136" spans="1:1" s="10" customFormat="1">
      <c r="A136" s="17"/>
    </row>
    <row r="137" spans="1:1" s="10" customFormat="1">
      <c r="A137" s="17"/>
    </row>
    <row r="138" spans="1:1" s="10" customFormat="1">
      <c r="A138" s="17"/>
    </row>
    <row r="139" spans="1:1" s="10" customFormat="1">
      <c r="A139" s="17"/>
    </row>
    <row r="140" spans="1:1" s="10" customFormat="1">
      <c r="A140" s="17"/>
    </row>
    <row r="141" spans="1:1" s="10" customFormat="1">
      <c r="A141" s="17"/>
    </row>
    <row r="142" spans="1:1" s="10" customFormat="1">
      <c r="A142" s="17"/>
    </row>
    <row r="143" spans="1:1" s="10" customFormat="1">
      <c r="A143" s="17"/>
    </row>
    <row r="144" spans="1:1" s="10" customFormat="1">
      <c r="A144" s="17"/>
    </row>
    <row r="145" spans="1:1" s="10" customFormat="1">
      <c r="A145" s="17"/>
    </row>
    <row r="146" spans="1:1" s="10" customFormat="1">
      <c r="A146" s="17"/>
    </row>
    <row r="147" spans="1:1" s="10" customFormat="1">
      <c r="A147" s="17"/>
    </row>
    <row r="148" spans="1:1" s="10" customFormat="1">
      <c r="A148" s="17"/>
    </row>
    <row r="149" spans="1:1" s="10" customFormat="1">
      <c r="A149" s="17"/>
    </row>
    <row r="150" spans="1:1" s="10" customFormat="1">
      <c r="A150" s="17"/>
    </row>
    <row r="151" spans="1:1" s="10" customFormat="1">
      <c r="A151" s="17"/>
    </row>
    <row r="152" spans="1:1" s="10" customFormat="1">
      <c r="A152" s="17"/>
    </row>
    <row r="153" spans="1:1" s="10" customFormat="1">
      <c r="A153" s="17"/>
    </row>
    <row r="154" spans="1:1" s="10" customFormat="1">
      <c r="A154" s="17"/>
    </row>
    <row r="155" spans="1:1" s="10" customFormat="1">
      <c r="A155" s="17"/>
    </row>
    <row r="156" spans="1:1" s="10" customFormat="1">
      <c r="A156" s="17"/>
    </row>
    <row r="157" spans="1:1" s="10" customFormat="1">
      <c r="A157" s="17"/>
    </row>
    <row r="158" spans="1:1" s="10" customFormat="1">
      <c r="A158" s="17"/>
    </row>
    <row r="159" spans="1:1" s="10" customFormat="1">
      <c r="A159" s="17"/>
    </row>
    <row r="160" spans="1:1" s="10" customFormat="1">
      <c r="A160" s="17"/>
    </row>
    <row r="161" spans="1:1" s="10" customFormat="1">
      <c r="A161" s="17"/>
    </row>
    <row r="162" spans="1:1" s="10" customFormat="1">
      <c r="A162" s="17"/>
    </row>
    <row r="163" spans="1:1" s="10" customFormat="1">
      <c r="A163" s="17"/>
    </row>
    <row r="164" spans="1:1" s="10" customFormat="1">
      <c r="A164" s="17"/>
    </row>
    <row r="165" spans="1:1" s="10" customFormat="1">
      <c r="A165" s="17"/>
    </row>
    <row r="166" spans="1:1" s="10" customFormat="1">
      <c r="A166" s="17"/>
    </row>
    <row r="167" spans="1:1" s="10" customFormat="1">
      <c r="A167" s="17"/>
    </row>
    <row r="168" spans="1:1" s="10" customFormat="1">
      <c r="A168" s="17"/>
    </row>
    <row r="169" spans="1:1" s="10" customFormat="1">
      <c r="A169" s="17"/>
    </row>
    <row r="170" spans="1:1" s="10" customFormat="1">
      <c r="A170" s="17"/>
    </row>
    <row r="171" spans="1:1" s="10" customFormat="1">
      <c r="A171" s="17"/>
    </row>
    <row r="172" spans="1:1" s="10" customFormat="1">
      <c r="A172" s="17"/>
    </row>
    <row r="173" spans="1:1" s="10" customFormat="1">
      <c r="A173" s="17"/>
    </row>
    <row r="174" spans="1:1" s="10" customFormat="1">
      <c r="A174" s="17"/>
    </row>
    <row r="175" spans="1:1" s="10" customFormat="1">
      <c r="A175" s="17"/>
    </row>
    <row r="176" spans="1:1" s="10" customFormat="1">
      <c r="A176" s="17"/>
    </row>
    <row r="177" spans="1:1" s="10" customFormat="1">
      <c r="A177" s="17"/>
    </row>
    <row r="178" spans="1:1" s="10" customFormat="1">
      <c r="A178" s="17"/>
    </row>
    <row r="179" spans="1:1" s="10" customFormat="1">
      <c r="A179" s="17"/>
    </row>
    <row r="180" spans="1:1" s="10" customFormat="1">
      <c r="A180" s="17"/>
    </row>
    <row r="181" spans="1:1" s="10" customFormat="1">
      <c r="A181" s="17"/>
    </row>
    <row r="182" spans="1:1" s="10" customFormat="1">
      <c r="A182" s="17"/>
    </row>
    <row r="183" spans="1:1" s="10" customFormat="1">
      <c r="A183" s="17"/>
    </row>
    <row r="184" spans="1:1" s="10" customFormat="1">
      <c r="A184" s="17"/>
    </row>
    <row r="185" spans="1:1" s="10" customFormat="1">
      <c r="A185" s="17"/>
    </row>
    <row r="186" spans="1:1" s="10" customFormat="1">
      <c r="A186" s="17"/>
    </row>
    <row r="187" spans="1:1" s="10" customFormat="1">
      <c r="A187" s="17"/>
    </row>
    <row r="188" spans="1:1" s="10" customFormat="1">
      <c r="A188" s="17"/>
    </row>
    <row r="189" spans="1:1" s="10" customFormat="1">
      <c r="A189" s="17"/>
    </row>
    <row r="190" spans="1:1" s="10" customFormat="1">
      <c r="A190" s="17"/>
    </row>
    <row r="191" spans="1:1" s="10" customFormat="1">
      <c r="A191" s="17"/>
    </row>
    <row r="192" spans="1:1" s="10" customFormat="1">
      <c r="A192" s="17"/>
    </row>
    <row r="193" spans="1:1" s="10" customFormat="1">
      <c r="A193" s="17"/>
    </row>
    <row r="194" spans="1:1" s="10" customFormat="1">
      <c r="A194" s="17"/>
    </row>
    <row r="195" spans="1:1" s="10" customFormat="1">
      <c r="A195" s="17"/>
    </row>
    <row r="196" spans="1:1" s="10" customFormat="1">
      <c r="A196" s="17"/>
    </row>
    <row r="197" spans="1:1" s="10" customFormat="1">
      <c r="A197" s="17"/>
    </row>
    <row r="198" spans="1:1" s="10" customFormat="1">
      <c r="A198" s="17"/>
    </row>
    <row r="199" spans="1:1" s="10" customFormat="1">
      <c r="A199" s="17"/>
    </row>
    <row r="200" spans="1:1" s="10" customFormat="1">
      <c r="A200" s="17"/>
    </row>
    <row r="201" spans="1:1" s="10" customFormat="1">
      <c r="A201" s="17"/>
    </row>
    <row r="202" spans="1:1" s="10" customFormat="1">
      <c r="A202" s="17"/>
    </row>
    <row r="203" spans="1:1" s="10" customFormat="1">
      <c r="A203" s="17"/>
    </row>
    <row r="204" spans="1:1" s="10" customFormat="1">
      <c r="A204" s="17"/>
    </row>
    <row r="205" spans="1:1" s="10" customFormat="1">
      <c r="A205" s="17"/>
    </row>
    <row r="206" spans="1:1" s="10" customFormat="1">
      <c r="A206" s="17"/>
    </row>
    <row r="207" spans="1:1" s="10" customFormat="1">
      <c r="A207" s="17"/>
    </row>
    <row r="208" spans="1:1" s="10" customFormat="1">
      <c r="A208" s="17"/>
    </row>
    <row r="209" spans="1:1" s="10" customFormat="1">
      <c r="A209" s="17"/>
    </row>
    <row r="210" spans="1:1" s="10" customFormat="1">
      <c r="A210" s="17"/>
    </row>
    <row r="211" spans="1:1" s="10" customFormat="1">
      <c r="A211" s="17"/>
    </row>
    <row r="212" spans="1:1" s="10" customFormat="1">
      <c r="A212" s="17"/>
    </row>
    <row r="213" spans="1:1" s="10" customFormat="1">
      <c r="A213" s="17"/>
    </row>
    <row r="214" spans="1:1" s="10" customFormat="1">
      <c r="A214" s="17"/>
    </row>
    <row r="215" spans="1:1" s="10" customFormat="1">
      <c r="A215" s="17"/>
    </row>
    <row r="216" spans="1:1" s="10" customFormat="1">
      <c r="A216" s="17"/>
    </row>
    <row r="217" spans="1:1" s="10" customFormat="1">
      <c r="A217" s="17"/>
    </row>
    <row r="218" spans="1:1" s="10" customFormat="1">
      <c r="A218" s="17"/>
    </row>
    <row r="219" spans="1:1" s="10" customFormat="1">
      <c r="A219" s="17"/>
    </row>
    <row r="220" spans="1:1" s="10" customFormat="1">
      <c r="A220" s="17"/>
    </row>
    <row r="221" spans="1:1" s="10" customFormat="1">
      <c r="A221" s="17"/>
    </row>
    <row r="222" spans="1:1" s="10" customFormat="1">
      <c r="A222" s="17"/>
    </row>
    <row r="223" spans="1:1" s="10" customFormat="1">
      <c r="A223" s="17"/>
    </row>
    <row r="224" spans="1:1" s="10" customFormat="1">
      <c r="A224" s="17"/>
    </row>
    <row r="225" spans="1:1" s="10" customFormat="1">
      <c r="A225" s="17"/>
    </row>
    <row r="226" spans="1:1" s="10" customFormat="1">
      <c r="A226" s="17"/>
    </row>
    <row r="227" spans="1:1" s="10" customFormat="1">
      <c r="A227" s="17"/>
    </row>
    <row r="228" spans="1:1" s="10" customFormat="1">
      <c r="A228" s="17"/>
    </row>
    <row r="229" spans="1:1" s="10" customFormat="1">
      <c r="A229" s="17"/>
    </row>
    <row r="230" spans="1:1" s="10" customFormat="1">
      <c r="A230" s="17"/>
    </row>
    <row r="231" spans="1:1" s="10" customFormat="1">
      <c r="A231" s="17"/>
    </row>
    <row r="232" spans="1:1" s="10" customFormat="1">
      <c r="A232" s="17"/>
    </row>
    <row r="233" spans="1:1" s="10" customFormat="1">
      <c r="A233" s="17"/>
    </row>
    <row r="234" spans="1:1" s="10" customFormat="1">
      <c r="A234" s="17"/>
    </row>
    <row r="235" spans="1:1" s="10" customFormat="1">
      <c r="A235" s="17"/>
    </row>
    <row r="236" spans="1:1" s="10" customFormat="1">
      <c r="A236" s="17"/>
    </row>
    <row r="237" spans="1:1" s="10" customFormat="1">
      <c r="A237" s="17"/>
    </row>
    <row r="238" spans="1:1" s="10" customFormat="1">
      <c r="A238" s="17"/>
    </row>
    <row r="239" spans="1:1" s="10" customFormat="1">
      <c r="A239" s="17"/>
    </row>
    <row r="240" spans="1:1" s="10" customFormat="1">
      <c r="A240" s="17"/>
    </row>
    <row r="241" spans="1:1" s="10" customFormat="1">
      <c r="A241" s="17"/>
    </row>
    <row r="242" spans="1:1" s="10" customFormat="1">
      <c r="A242" s="17"/>
    </row>
    <row r="243" spans="1:1" s="10" customFormat="1">
      <c r="A243" s="17"/>
    </row>
    <row r="244" spans="1:1" s="10" customFormat="1">
      <c r="A244" s="17"/>
    </row>
    <row r="245" spans="1:1" s="10" customFormat="1">
      <c r="A245" s="17"/>
    </row>
    <row r="246" spans="1:1" s="10" customFormat="1">
      <c r="A246" s="17"/>
    </row>
    <row r="247" spans="1:1" s="10" customFormat="1">
      <c r="A247" s="17"/>
    </row>
    <row r="248" spans="1:1" s="10" customFormat="1">
      <c r="A248" s="17"/>
    </row>
    <row r="249" spans="1:1" s="10" customFormat="1">
      <c r="A249" s="17"/>
    </row>
    <row r="250" spans="1:1" s="10" customFormat="1">
      <c r="A250" s="17"/>
    </row>
    <row r="251" spans="1:1" s="10" customFormat="1">
      <c r="A251" s="17"/>
    </row>
    <row r="252" spans="1:1" s="10" customFormat="1">
      <c r="A252" s="17"/>
    </row>
    <row r="253" spans="1:1" s="10" customFormat="1">
      <c r="A253" s="17"/>
    </row>
    <row r="254" spans="1:1" s="10" customFormat="1">
      <c r="A254" s="17"/>
    </row>
    <row r="255" spans="1:1" s="10" customFormat="1">
      <c r="A255" s="17"/>
    </row>
    <row r="256" spans="1:1" s="10" customFormat="1">
      <c r="A256" s="17"/>
    </row>
    <row r="257" spans="1:1" s="10" customFormat="1">
      <c r="A257" s="17"/>
    </row>
    <row r="258" spans="1:1" s="10" customFormat="1">
      <c r="A258" s="17"/>
    </row>
    <row r="259" spans="1:1" s="10" customFormat="1">
      <c r="A259" s="17"/>
    </row>
    <row r="260" spans="1:1" s="10" customFormat="1">
      <c r="A260" s="17"/>
    </row>
    <row r="261" spans="1:1" s="10" customFormat="1">
      <c r="A261" s="17"/>
    </row>
    <row r="262" spans="1:1" s="10" customFormat="1">
      <c r="A262" s="17"/>
    </row>
    <row r="263" spans="1:1" s="10" customFormat="1">
      <c r="A263" s="17"/>
    </row>
    <row r="264" spans="1:1" s="10" customFormat="1">
      <c r="A264" s="17"/>
    </row>
    <row r="265" spans="1:1" s="10" customFormat="1">
      <c r="A265" s="17"/>
    </row>
    <row r="266" spans="1:1" s="10" customFormat="1">
      <c r="A266" s="17"/>
    </row>
    <row r="267" spans="1:1" s="10" customFormat="1">
      <c r="A267" s="17"/>
    </row>
    <row r="268" spans="1:1" s="10" customFormat="1">
      <c r="A268" s="17"/>
    </row>
    <row r="269" spans="1:1" s="10" customFormat="1">
      <c r="A269" s="17"/>
    </row>
    <row r="270" spans="1:1" s="10" customFormat="1">
      <c r="A270" s="17"/>
    </row>
    <row r="271" spans="1:1" s="10" customFormat="1">
      <c r="A271" s="17"/>
    </row>
    <row r="272" spans="1:1" s="10" customFormat="1">
      <c r="A272" s="17"/>
    </row>
    <row r="273" spans="1:1" s="10" customFormat="1">
      <c r="A273" s="17"/>
    </row>
    <row r="274" spans="1:1" s="10" customFormat="1">
      <c r="A274" s="17"/>
    </row>
    <row r="275" spans="1:1" s="10" customFormat="1">
      <c r="A275" s="17"/>
    </row>
    <row r="276" spans="1:1" s="10" customFormat="1">
      <c r="A276" s="17"/>
    </row>
    <row r="277" spans="1:1" s="10" customFormat="1">
      <c r="A277" s="17"/>
    </row>
    <row r="278" spans="1:1" s="10" customFormat="1">
      <c r="A278" s="17"/>
    </row>
    <row r="279" spans="1:1" s="10" customFormat="1">
      <c r="A279" s="17"/>
    </row>
    <row r="280" spans="1:1" s="10" customFormat="1">
      <c r="A280" s="17"/>
    </row>
    <row r="281" spans="1:1" s="10" customFormat="1">
      <c r="A281" s="17"/>
    </row>
    <row r="282" spans="1:1" s="10" customFormat="1">
      <c r="A282" s="17"/>
    </row>
    <row r="283" spans="1:1" s="10" customFormat="1">
      <c r="A283" s="17"/>
    </row>
    <row r="284" spans="1:1" s="10" customFormat="1">
      <c r="A284" s="17"/>
    </row>
    <row r="285" spans="1:1" s="10" customFormat="1">
      <c r="A285" s="17"/>
    </row>
    <row r="286" spans="1:1" s="10" customFormat="1">
      <c r="A286" s="17"/>
    </row>
    <row r="287" spans="1:1" s="10" customFormat="1">
      <c r="A287" s="17"/>
    </row>
    <row r="288" spans="1:1" s="10" customFormat="1">
      <c r="A288" s="17"/>
    </row>
    <row r="289" spans="1:1" s="10" customFormat="1">
      <c r="A289" s="17"/>
    </row>
    <row r="290" spans="1:1" s="10" customFormat="1">
      <c r="A290" s="17"/>
    </row>
    <row r="291" spans="1:1" s="10" customFormat="1">
      <c r="A291" s="17"/>
    </row>
    <row r="292" spans="1:1" s="10" customFormat="1">
      <c r="A292" s="17"/>
    </row>
    <row r="293" spans="1:1" s="10" customFormat="1">
      <c r="A293" s="17"/>
    </row>
    <row r="294" spans="1:1" s="10" customFormat="1">
      <c r="A294" s="17"/>
    </row>
    <row r="295" spans="1:1" s="10" customFormat="1">
      <c r="A295" s="17"/>
    </row>
    <row r="296" spans="1:1" s="10" customFormat="1">
      <c r="A296" s="17"/>
    </row>
    <row r="297" spans="1:1" s="10" customFormat="1">
      <c r="A297" s="17"/>
    </row>
    <row r="298" spans="1:1" s="10" customFormat="1">
      <c r="A298" s="17"/>
    </row>
    <row r="299" spans="1:1" s="10" customFormat="1">
      <c r="A299" s="17"/>
    </row>
    <row r="300" spans="1:1" s="10" customFormat="1">
      <c r="A300" s="17"/>
    </row>
    <row r="301" spans="1:1" s="10" customFormat="1">
      <c r="A301" s="17"/>
    </row>
    <row r="302" spans="1:1" s="10" customFormat="1">
      <c r="A302" s="17"/>
    </row>
    <row r="303" spans="1:1" s="10" customFormat="1">
      <c r="A303" s="17"/>
    </row>
    <row r="304" spans="1:1" s="10" customFormat="1">
      <c r="A304" s="17"/>
    </row>
    <row r="305" spans="1:1" s="10" customFormat="1">
      <c r="A305" s="17"/>
    </row>
    <row r="306" spans="1:1" s="10" customFormat="1">
      <c r="A306" s="17"/>
    </row>
    <row r="307" spans="1:1" s="10" customFormat="1">
      <c r="A307" s="17"/>
    </row>
    <row r="308" spans="1:1" s="10" customFormat="1">
      <c r="A308" s="17"/>
    </row>
    <row r="309" spans="1:1" s="10" customFormat="1">
      <c r="A309" s="17"/>
    </row>
    <row r="310" spans="1:1" s="10" customFormat="1">
      <c r="A310" s="17"/>
    </row>
    <row r="311" spans="1:1" s="10" customFormat="1">
      <c r="A311" s="17"/>
    </row>
    <row r="312" spans="1:1" s="10" customFormat="1">
      <c r="A312" s="17"/>
    </row>
    <row r="313" spans="1:1" s="10" customFormat="1">
      <c r="A313" s="17"/>
    </row>
    <row r="314" spans="1:1" s="10" customFormat="1">
      <c r="A314" s="17"/>
    </row>
    <row r="315" spans="1:1" s="10" customFormat="1">
      <c r="A315" s="17"/>
    </row>
    <row r="316" spans="1:1" s="10" customFormat="1">
      <c r="A316" s="17"/>
    </row>
    <row r="317" spans="1:1" s="10" customFormat="1">
      <c r="A317" s="17"/>
    </row>
    <row r="318" spans="1:1" s="10" customFormat="1">
      <c r="A318" s="17"/>
    </row>
    <row r="319" spans="1:1" s="10" customFormat="1">
      <c r="A319" s="17"/>
    </row>
    <row r="320" spans="1:1" s="10" customFormat="1">
      <c r="A320" s="17"/>
    </row>
    <row r="321" spans="1:1" s="10" customFormat="1">
      <c r="A321" s="17"/>
    </row>
    <row r="322" spans="1:1" s="10" customFormat="1">
      <c r="A322" s="17"/>
    </row>
    <row r="323" spans="1:1" s="10" customFormat="1">
      <c r="A323" s="17"/>
    </row>
    <row r="324" spans="1:1" s="10" customFormat="1">
      <c r="A324" s="17"/>
    </row>
    <row r="325" spans="1:1" s="10" customFormat="1">
      <c r="A325" s="17"/>
    </row>
    <row r="326" spans="1:1" s="10" customFormat="1">
      <c r="A326" s="17"/>
    </row>
    <row r="327" spans="1:1" s="10" customFormat="1">
      <c r="A327" s="17"/>
    </row>
    <row r="328" spans="1:1" s="10" customFormat="1">
      <c r="A328" s="17"/>
    </row>
    <row r="329" spans="1:1" s="10" customFormat="1">
      <c r="A329" s="17"/>
    </row>
    <row r="330" spans="1:1" s="10" customFormat="1">
      <c r="A330" s="17"/>
    </row>
    <row r="331" spans="1:1" s="10" customFormat="1">
      <c r="A331" s="17"/>
    </row>
    <row r="332" spans="1:1" s="10" customFormat="1">
      <c r="A332" s="17"/>
    </row>
    <row r="333" spans="1:1" s="10" customFormat="1">
      <c r="A333" s="17"/>
    </row>
    <row r="334" spans="1:1" s="10" customFormat="1">
      <c r="A334" s="17"/>
    </row>
    <row r="335" spans="1:1" s="10" customFormat="1">
      <c r="A335" s="17"/>
    </row>
    <row r="336" spans="1:1" s="10" customFormat="1">
      <c r="A336" s="17"/>
    </row>
    <row r="337" spans="1:1" s="10" customFormat="1">
      <c r="A337" s="17"/>
    </row>
    <row r="338" spans="1:1" s="10" customFormat="1">
      <c r="A338" s="17"/>
    </row>
    <row r="339" spans="1:1" s="10" customFormat="1">
      <c r="A339" s="17"/>
    </row>
    <row r="340" spans="1:1" s="10" customFormat="1">
      <c r="A340" s="17"/>
    </row>
    <row r="341" spans="1:1" s="10" customFormat="1">
      <c r="A341" s="17"/>
    </row>
    <row r="342" spans="1:1" s="10" customFormat="1">
      <c r="A342" s="17"/>
    </row>
    <row r="343" spans="1:1" s="10" customFormat="1">
      <c r="A343" s="17"/>
    </row>
    <row r="344" spans="1:1" s="10" customFormat="1">
      <c r="A344" s="17"/>
    </row>
    <row r="345" spans="1:1" s="10" customFormat="1">
      <c r="A345" s="17"/>
    </row>
    <row r="346" spans="1:1" s="10" customFormat="1">
      <c r="A346" s="17"/>
    </row>
    <row r="347" spans="1:1" s="10" customFormat="1">
      <c r="A347" s="17"/>
    </row>
    <row r="348" spans="1:1" s="10" customFormat="1">
      <c r="A348" s="17"/>
    </row>
    <row r="349" spans="1:1" s="10" customFormat="1">
      <c r="A349" s="17"/>
    </row>
    <row r="350" spans="1:1" s="10" customFormat="1">
      <c r="A350" s="17"/>
    </row>
    <row r="351" spans="1:1" s="10" customFormat="1">
      <c r="A351" s="17"/>
    </row>
    <row r="352" spans="1:1" s="10" customFormat="1">
      <c r="A352" s="17"/>
    </row>
    <row r="353" spans="1:1" s="10" customFormat="1">
      <c r="A353" s="17"/>
    </row>
    <row r="354" spans="1:1" s="10" customFormat="1">
      <c r="A354" s="17"/>
    </row>
    <row r="355" spans="1:1" s="10" customFormat="1">
      <c r="A355" s="17"/>
    </row>
    <row r="356" spans="1:1" s="10" customFormat="1">
      <c r="A356" s="17"/>
    </row>
    <row r="357" spans="1:1" s="10" customFormat="1">
      <c r="A357" s="17"/>
    </row>
    <row r="358" spans="1:1" s="10" customFormat="1">
      <c r="A358" s="17"/>
    </row>
    <row r="359" spans="1:1" s="10" customFormat="1">
      <c r="A359" s="17"/>
    </row>
    <row r="360" spans="1:1" s="10" customFormat="1">
      <c r="A360" s="17"/>
    </row>
    <row r="361" spans="1:1" s="10" customFormat="1">
      <c r="A361" s="17"/>
    </row>
    <row r="362" spans="1:1" s="10" customFormat="1">
      <c r="A362" s="17"/>
    </row>
    <row r="363" spans="1:1" s="10" customFormat="1">
      <c r="A363" s="17"/>
    </row>
    <row r="364" spans="1:1" s="10" customFormat="1">
      <c r="A364" s="17"/>
    </row>
    <row r="365" spans="1:1" s="10" customFormat="1">
      <c r="A365" s="17"/>
    </row>
    <row r="366" spans="1:1" s="10" customFormat="1">
      <c r="A366" s="17"/>
    </row>
    <row r="367" spans="1:1" s="10" customFormat="1">
      <c r="A367" s="17"/>
    </row>
    <row r="368" spans="1:1" s="10" customFormat="1">
      <c r="A368" s="17"/>
    </row>
    <row r="369" spans="1:1" s="10" customFormat="1">
      <c r="A369" s="17"/>
    </row>
    <row r="370" spans="1:1" s="10" customFormat="1">
      <c r="A370" s="17"/>
    </row>
    <row r="371" spans="1:1" s="10" customFormat="1">
      <c r="A371" s="17"/>
    </row>
    <row r="372" spans="1:1" s="10" customFormat="1">
      <c r="A372" s="17"/>
    </row>
    <row r="373" spans="1:1" s="10" customFormat="1">
      <c r="A373" s="17"/>
    </row>
    <row r="374" spans="1:1" s="10" customFormat="1">
      <c r="A374" s="17"/>
    </row>
    <row r="375" spans="1:1" s="10" customFormat="1">
      <c r="A375" s="17"/>
    </row>
    <row r="376" spans="1:1" s="10" customFormat="1">
      <c r="A376" s="17"/>
    </row>
    <row r="377" spans="1:1" s="10" customFormat="1">
      <c r="A377" s="17"/>
    </row>
    <row r="378" spans="1:1" s="10" customFormat="1">
      <c r="A378" s="17"/>
    </row>
    <row r="379" spans="1:1" s="10" customFormat="1">
      <c r="A379" s="17"/>
    </row>
    <row r="380" spans="1:1" s="10" customFormat="1">
      <c r="A380" s="17"/>
    </row>
    <row r="381" spans="1:1" s="10" customFormat="1">
      <c r="A381" s="17"/>
    </row>
    <row r="382" spans="1:1" s="10" customFormat="1">
      <c r="A382" s="17"/>
    </row>
    <row r="383" spans="1:1" s="10" customFormat="1">
      <c r="A383" s="17"/>
    </row>
    <row r="384" spans="1:1" s="10" customFormat="1">
      <c r="A384" s="17"/>
    </row>
    <row r="385" spans="1:1" s="10" customFormat="1">
      <c r="A385" s="17"/>
    </row>
    <row r="386" spans="1:1" s="10" customFormat="1">
      <c r="A386" s="17"/>
    </row>
    <row r="387" spans="1:1" s="10" customFormat="1">
      <c r="A387" s="17"/>
    </row>
    <row r="388" spans="1:1" s="10" customFormat="1">
      <c r="A388" s="17"/>
    </row>
    <row r="389" spans="1:1" s="10" customFormat="1">
      <c r="A389" s="17"/>
    </row>
    <row r="390" spans="1:1" s="10" customFormat="1">
      <c r="A390" s="17"/>
    </row>
    <row r="391" spans="1:1" s="10" customFormat="1">
      <c r="A391" s="17"/>
    </row>
    <row r="392" spans="1:1" s="10" customFormat="1">
      <c r="A392" s="17"/>
    </row>
    <row r="393" spans="1:1" s="10" customFormat="1">
      <c r="A393" s="17"/>
    </row>
    <row r="394" spans="1:1" s="10" customFormat="1">
      <c r="A394" s="17"/>
    </row>
    <row r="395" spans="1:1" s="10" customFormat="1">
      <c r="A395" s="17"/>
    </row>
    <row r="396" spans="1:1" s="10" customFormat="1">
      <c r="A396" s="17"/>
    </row>
    <row r="397" spans="1:1" s="10" customFormat="1">
      <c r="A397" s="17"/>
    </row>
    <row r="398" spans="1:1" s="10" customFormat="1">
      <c r="A398" s="17"/>
    </row>
    <row r="399" spans="1:1" s="10" customFormat="1">
      <c r="A399" s="17"/>
    </row>
    <row r="400" spans="1:1" s="10" customFormat="1">
      <c r="A400" s="17"/>
    </row>
    <row r="401" spans="1:1" s="10" customFormat="1">
      <c r="A401" s="17"/>
    </row>
    <row r="402" spans="1:1" s="10" customFormat="1">
      <c r="A402" s="17"/>
    </row>
    <row r="403" spans="1:1" s="10" customFormat="1">
      <c r="A403" s="17"/>
    </row>
    <row r="404" spans="1:1" s="10" customFormat="1">
      <c r="A404" s="17"/>
    </row>
    <row r="405" spans="1:1" s="10" customFormat="1">
      <c r="A405" s="17"/>
    </row>
    <row r="406" spans="1:1" s="10" customFormat="1">
      <c r="A406" s="17"/>
    </row>
    <row r="407" spans="1:1" s="10" customFormat="1">
      <c r="A407" s="17"/>
    </row>
    <row r="408" spans="1:1" s="10" customFormat="1">
      <c r="A408" s="17"/>
    </row>
    <row r="409" spans="1:1" s="10" customFormat="1">
      <c r="A409" s="17"/>
    </row>
    <row r="410" spans="1:1" s="10" customFormat="1">
      <c r="A410" s="17"/>
    </row>
    <row r="411" spans="1:1" s="10" customFormat="1">
      <c r="A411" s="17"/>
    </row>
    <row r="412" spans="1:1" s="10" customFormat="1">
      <c r="A412" s="17"/>
    </row>
    <row r="413" spans="1:1" s="10" customFormat="1">
      <c r="A413" s="17"/>
    </row>
    <row r="414" spans="1:1" s="10" customFormat="1">
      <c r="A414" s="17"/>
    </row>
    <row r="415" spans="1:1" s="10" customFormat="1">
      <c r="A415" s="17"/>
    </row>
    <row r="416" spans="1:1" s="10" customFormat="1">
      <c r="A416" s="17"/>
    </row>
    <row r="417" spans="1:1" s="10" customFormat="1">
      <c r="A417" s="17"/>
    </row>
    <row r="418" spans="1:1" s="10" customFormat="1">
      <c r="A418" s="17"/>
    </row>
    <row r="419" spans="1:1" s="10" customFormat="1">
      <c r="A419" s="17"/>
    </row>
    <row r="420" spans="1:1" s="10" customFormat="1">
      <c r="A420" s="17"/>
    </row>
    <row r="421" spans="1:1" s="10" customFormat="1">
      <c r="A421" s="17"/>
    </row>
    <row r="422" spans="1:1" s="10" customFormat="1">
      <c r="A422" s="17"/>
    </row>
    <row r="423" spans="1:1" s="10" customFormat="1">
      <c r="A423" s="17"/>
    </row>
    <row r="424" spans="1:1" s="10" customFormat="1">
      <c r="A424" s="17"/>
    </row>
    <row r="425" spans="1:1" s="10" customFormat="1">
      <c r="A425" s="17"/>
    </row>
    <row r="426" spans="1:1" s="10" customFormat="1">
      <c r="A426" s="17"/>
    </row>
    <row r="427" spans="1:1" s="10" customFormat="1">
      <c r="A427" s="17"/>
    </row>
    <row r="428" spans="1:1" s="10" customFormat="1">
      <c r="A428" s="17"/>
    </row>
    <row r="429" spans="1:1" s="10" customFormat="1">
      <c r="A429" s="17"/>
    </row>
    <row r="430" spans="1:1" s="10" customFormat="1">
      <c r="A430" s="17"/>
    </row>
    <row r="431" spans="1:1" s="10" customFormat="1">
      <c r="A431" s="17"/>
    </row>
    <row r="432" spans="1:1" s="10" customFormat="1">
      <c r="A432" s="17"/>
    </row>
    <row r="433" spans="1:1" s="10" customFormat="1">
      <c r="A433" s="17"/>
    </row>
    <row r="434" spans="1:1" s="10" customFormat="1">
      <c r="A434" s="17"/>
    </row>
    <row r="435" spans="1:1" s="10" customFormat="1">
      <c r="A435" s="17"/>
    </row>
    <row r="436" spans="1:1" s="10" customFormat="1">
      <c r="A436" s="17"/>
    </row>
    <row r="437" spans="1:1" s="10" customFormat="1">
      <c r="A437" s="17"/>
    </row>
    <row r="438" spans="1:1" s="10" customFormat="1">
      <c r="A438" s="17"/>
    </row>
    <row r="439" spans="1:1" s="10" customFormat="1">
      <c r="A439" s="17"/>
    </row>
    <row r="440" spans="1:1" s="10" customFormat="1">
      <c r="A440" s="17"/>
    </row>
    <row r="441" spans="1:1" s="10" customFormat="1">
      <c r="A441" s="17"/>
    </row>
    <row r="442" spans="1:1" s="10" customFormat="1">
      <c r="A442" s="17"/>
    </row>
    <row r="443" spans="1:1" s="10" customFormat="1">
      <c r="A443" s="17"/>
    </row>
    <row r="444" spans="1:1" s="10" customFormat="1">
      <c r="A444" s="17"/>
    </row>
    <row r="445" spans="1:1" s="10" customFormat="1">
      <c r="A445" s="17"/>
    </row>
    <row r="446" spans="1:1" s="10" customFormat="1">
      <c r="A446" s="17"/>
    </row>
    <row r="447" spans="1:1" s="10" customFormat="1">
      <c r="A447" s="17"/>
    </row>
    <row r="448" spans="1:1" s="10" customFormat="1">
      <c r="A448" s="17"/>
    </row>
    <row r="449" spans="1:1" s="10" customFormat="1">
      <c r="A449" s="17"/>
    </row>
    <row r="450" spans="1:1" s="10" customFormat="1">
      <c r="A450" s="17"/>
    </row>
    <row r="451" spans="1:1" s="10" customFormat="1">
      <c r="A451" s="17"/>
    </row>
  </sheetData>
  <mergeCells count="1">
    <mergeCell ref="A28:A3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3"/>
  </sheetPr>
  <dimension ref="A1:GY321"/>
  <sheetViews>
    <sheetView topLeftCell="I1" zoomScale="86" zoomScaleNormal="47" workbookViewId="0">
      <selection activeCell="P1" sqref="P1:P1048576"/>
    </sheetView>
  </sheetViews>
  <sheetFormatPr baseColWidth="10" defaultColWidth="11.44140625" defaultRowHeight="12.6"/>
  <cols>
    <col min="1" max="1" width="61.77734375" style="60" bestFit="1" customWidth="1"/>
    <col min="2" max="5" width="13" style="70" bestFit="1" customWidth="1"/>
    <col min="6" max="6" width="13.5546875" style="70" bestFit="1" customWidth="1"/>
    <col min="7" max="13" width="13" style="70" bestFit="1" customWidth="1"/>
    <col min="14" max="14" width="11.77734375" style="70" bestFit="1" customWidth="1"/>
    <col min="15" max="16" width="13" style="70" bestFit="1" customWidth="1"/>
    <col min="17" max="17" width="11.77734375" style="70" bestFit="1" customWidth="1"/>
    <col min="18" max="18" width="13.44140625" style="70" bestFit="1" customWidth="1"/>
    <col min="19" max="19" width="13.21875" style="70" customWidth="1"/>
    <col min="20" max="20" width="14.44140625" style="59" bestFit="1" customWidth="1"/>
    <col min="21" max="207" width="11.44140625" style="59"/>
    <col min="208" max="16384" width="11.44140625" style="60"/>
  </cols>
  <sheetData>
    <row r="1" spans="1:20" ht="35.25" customHeight="1">
      <c r="A1" s="57" t="s">
        <v>132</v>
      </c>
      <c r="B1" s="58" t="s">
        <v>21</v>
      </c>
      <c r="C1" s="58" t="s">
        <v>22</v>
      </c>
      <c r="D1" s="58" t="s">
        <v>38</v>
      </c>
      <c r="E1" s="58" t="s">
        <v>23</v>
      </c>
      <c r="F1" s="58" t="s">
        <v>24</v>
      </c>
      <c r="G1" s="58" t="s">
        <v>25</v>
      </c>
      <c r="H1" s="58" t="s">
        <v>26</v>
      </c>
      <c r="I1" s="58" t="s">
        <v>27</v>
      </c>
      <c r="J1" s="58" t="s">
        <v>28</v>
      </c>
      <c r="K1" s="58" t="s">
        <v>29</v>
      </c>
      <c r="L1" s="58" t="s">
        <v>30</v>
      </c>
      <c r="M1" s="58" t="s">
        <v>32</v>
      </c>
      <c r="N1" s="58" t="s">
        <v>33</v>
      </c>
      <c r="O1" s="58" t="s">
        <v>34</v>
      </c>
      <c r="P1" s="58" t="s">
        <v>36</v>
      </c>
      <c r="Q1" s="58" t="s">
        <v>37</v>
      </c>
      <c r="R1" s="58" t="s">
        <v>39</v>
      </c>
      <c r="S1" s="58" t="s">
        <v>76</v>
      </c>
      <c r="T1" s="58" t="s">
        <v>71</v>
      </c>
    </row>
    <row r="2" spans="1:20">
      <c r="A2" s="61" t="s">
        <v>0</v>
      </c>
      <c r="B2" s="62">
        <v>104337</v>
      </c>
      <c r="C2" s="62">
        <v>85771</v>
      </c>
      <c r="D2" s="62">
        <v>464046</v>
      </c>
      <c r="E2" s="62">
        <v>127900</v>
      </c>
      <c r="F2" s="62">
        <v>107781</v>
      </c>
      <c r="G2" s="62">
        <v>519194</v>
      </c>
      <c r="H2" s="62">
        <v>229511</v>
      </c>
      <c r="I2" s="62">
        <v>64413</v>
      </c>
      <c r="J2" s="62">
        <v>62742</v>
      </c>
      <c r="K2" s="62">
        <v>139762</v>
      </c>
      <c r="L2" s="62">
        <v>27998</v>
      </c>
      <c r="M2" s="62">
        <v>10015</v>
      </c>
      <c r="N2" s="62">
        <v>17262</v>
      </c>
      <c r="O2" s="62">
        <v>133497</v>
      </c>
      <c r="P2" s="62">
        <v>2502</v>
      </c>
      <c r="Q2" s="62">
        <v>64510</v>
      </c>
      <c r="R2" s="62">
        <v>17770</v>
      </c>
      <c r="S2" s="62">
        <v>0</v>
      </c>
      <c r="T2" s="62">
        <f>SUM(B2:S2)</f>
        <v>2179011</v>
      </c>
    </row>
    <row r="3" spans="1:20">
      <c r="A3" s="61" t="s">
        <v>1</v>
      </c>
      <c r="B3" s="62">
        <v>292801</v>
      </c>
      <c r="C3" s="62">
        <v>145811</v>
      </c>
      <c r="D3" s="62">
        <v>625673</v>
      </c>
      <c r="E3" s="62">
        <v>141394</v>
      </c>
      <c r="F3" s="62">
        <v>193873</v>
      </c>
      <c r="G3" s="62">
        <v>805687</v>
      </c>
      <c r="H3" s="62">
        <v>235090</v>
      </c>
      <c r="I3" s="62">
        <v>77960</v>
      </c>
      <c r="J3" s="62">
        <v>153200</v>
      </c>
      <c r="K3" s="62">
        <v>261609</v>
      </c>
      <c r="L3" s="62">
        <v>29316</v>
      </c>
      <c r="M3" s="62">
        <v>93073</v>
      </c>
      <c r="N3" s="62">
        <v>92351</v>
      </c>
      <c r="O3" s="62">
        <v>285661</v>
      </c>
      <c r="P3" s="62">
        <v>159506</v>
      </c>
      <c r="Q3" s="62">
        <v>216514</v>
      </c>
      <c r="R3" s="62">
        <v>397524</v>
      </c>
      <c r="S3" s="62">
        <v>89667</v>
      </c>
      <c r="T3" s="62">
        <f>SUM(B3:S3)</f>
        <v>4296710</v>
      </c>
    </row>
    <row r="4" spans="1:20">
      <c r="A4" s="61" t="s">
        <v>2</v>
      </c>
      <c r="B4" s="62">
        <v>3331679</v>
      </c>
      <c r="C4" s="62">
        <v>6818824</v>
      </c>
      <c r="D4" s="62">
        <v>3836075</v>
      </c>
      <c r="E4" s="62">
        <v>3412300</v>
      </c>
      <c r="F4" s="62">
        <v>5971463</v>
      </c>
      <c r="G4" s="62">
        <v>6583294</v>
      </c>
      <c r="H4" s="62">
        <v>5341440</v>
      </c>
      <c r="I4" s="62">
        <v>2381519</v>
      </c>
      <c r="J4" s="62">
        <v>3725437</v>
      </c>
      <c r="K4" s="62">
        <v>5342412</v>
      </c>
      <c r="L4" s="62">
        <v>1445326</v>
      </c>
      <c r="M4" s="62">
        <v>761017</v>
      </c>
      <c r="N4" s="62">
        <v>659573</v>
      </c>
      <c r="O4" s="62">
        <v>1252637</v>
      </c>
      <c r="P4" s="62">
        <v>820435</v>
      </c>
      <c r="Q4" s="62">
        <v>138871</v>
      </c>
      <c r="R4" s="62">
        <v>658614</v>
      </c>
      <c r="S4" s="62">
        <v>249340</v>
      </c>
      <c r="T4" s="62">
        <f>SUM(B4:S4)</f>
        <v>52730256</v>
      </c>
    </row>
    <row r="5" spans="1:20">
      <c r="A5" s="61" t="s">
        <v>3</v>
      </c>
      <c r="B5" s="62">
        <v>1025460</v>
      </c>
      <c r="C5" s="62">
        <v>404040</v>
      </c>
      <c r="D5" s="62">
        <v>322779</v>
      </c>
      <c r="E5" s="62">
        <v>280328</v>
      </c>
      <c r="F5" s="62">
        <v>905996</v>
      </c>
      <c r="G5" s="62">
        <v>1101495</v>
      </c>
      <c r="H5" s="62">
        <v>814370</v>
      </c>
      <c r="I5" s="62">
        <v>794</v>
      </c>
      <c r="J5" s="62">
        <v>0</v>
      </c>
      <c r="K5" s="62">
        <v>921789</v>
      </c>
      <c r="L5" s="62">
        <v>96720</v>
      </c>
      <c r="M5" s="62">
        <v>33672</v>
      </c>
      <c r="N5" s="62">
        <v>0</v>
      </c>
      <c r="O5" s="62">
        <v>10</v>
      </c>
      <c r="P5" s="62">
        <v>0</v>
      </c>
      <c r="Q5" s="62">
        <v>20828</v>
      </c>
      <c r="R5" s="62">
        <v>344753</v>
      </c>
      <c r="S5" s="62">
        <v>77</v>
      </c>
      <c r="T5" s="62">
        <f>SUM(B5:S5)</f>
        <v>6273111</v>
      </c>
    </row>
    <row r="6" spans="1:20">
      <c r="A6" s="61" t="s">
        <v>75</v>
      </c>
      <c r="B6" s="62">
        <v>441618</v>
      </c>
      <c r="C6" s="62">
        <v>589331</v>
      </c>
      <c r="D6" s="62">
        <v>453837</v>
      </c>
      <c r="E6" s="62">
        <v>326102</v>
      </c>
      <c r="F6" s="62">
        <v>570774</v>
      </c>
      <c r="G6" s="62">
        <v>321388</v>
      </c>
      <c r="H6" s="62">
        <v>299204</v>
      </c>
      <c r="I6" s="62">
        <v>312151</v>
      </c>
      <c r="J6" s="62">
        <v>114971</v>
      </c>
      <c r="K6" s="62">
        <v>197174</v>
      </c>
      <c r="L6" s="62">
        <v>38769</v>
      </c>
      <c r="M6" s="62">
        <v>143546</v>
      </c>
      <c r="N6" s="62">
        <v>107746</v>
      </c>
      <c r="O6" s="62">
        <v>5941</v>
      </c>
      <c r="P6" s="62">
        <v>2171</v>
      </c>
      <c r="Q6" s="62">
        <v>52</v>
      </c>
      <c r="R6" s="62">
        <v>41441</v>
      </c>
      <c r="S6" s="62">
        <v>7803</v>
      </c>
      <c r="T6" s="62">
        <f>SUM(B6:S6)</f>
        <v>3974019</v>
      </c>
    </row>
    <row r="7" spans="1:20">
      <c r="A7" s="61" t="s">
        <v>73</v>
      </c>
      <c r="B7" s="62">
        <v>64933</v>
      </c>
      <c r="C7" s="62">
        <v>85776</v>
      </c>
      <c r="D7" s="62">
        <v>138371</v>
      </c>
      <c r="E7" s="62">
        <v>46931</v>
      </c>
      <c r="F7" s="62">
        <v>117566</v>
      </c>
      <c r="G7" s="62">
        <v>220078</v>
      </c>
      <c r="H7" s="62">
        <v>88049</v>
      </c>
      <c r="I7" s="62">
        <v>46180</v>
      </c>
      <c r="J7" s="62">
        <v>42199</v>
      </c>
      <c r="K7" s="62">
        <v>65316</v>
      </c>
      <c r="L7" s="62">
        <v>33155</v>
      </c>
      <c r="M7" s="62">
        <v>30191</v>
      </c>
      <c r="N7" s="62">
        <v>14815</v>
      </c>
      <c r="O7" s="62">
        <v>66107</v>
      </c>
      <c r="P7" s="62">
        <v>7589</v>
      </c>
      <c r="Q7" s="62">
        <v>3169</v>
      </c>
      <c r="R7" s="62">
        <v>44917</v>
      </c>
      <c r="S7" s="62">
        <v>3930</v>
      </c>
      <c r="T7" s="62">
        <f>SUM(B7:S7)</f>
        <v>1119272</v>
      </c>
    </row>
    <row r="8" spans="1:20">
      <c r="A8" s="61" t="s">
        <v>74</v>
      </c>
      <c r="B8" s="62">
        <v>59366</v>
      </c>
      <c r="C8" s="62">
        <v>182470</v>
      </c>
      <c r="D8" s="62">
        <v>205253</v>
      </c>
      <c r="E8" s="62">
        <v>30771</v>
      </c>
      <c r="F8" s="62">
        <v>72601</v>
      </c>
      <c r="G8" s="62">
        <v>284315</v>
      </c>
      <c r="H8" s="62">
        <v>685941</v>
      </c>
      <c r="I8" s="62">
        <v>47563</v>
      </c>
      <c r="J8" s="62">
        <v>42379</v>
      </c>
      <c r="K8" s="62">
        <v>92664</v>
      </c>
      <c r="L8" s="62">
        <v>24848</v>
      </c>
      <c r="M8" s="62">
        <v>44308</v>
      </c>
      <c r="N8" s="62">
        <v>14621</v>
      </c>
      <c r="O8" s="62">
        <v>55088</v>
      </c>
      <c r="P8" s="62">
        <v>17805</v>
      </c>
      <c r="Q8" s="62">
        <v>10820</v>
      </c>
      <c r="R8" s="62">
        <v>9239</v>
      </c>
      <c r="S8" s="62">
        <v>5249</v>
      </c>
      <c r="T8" s="62">
        <f>SUM(B8:S8)</f>
        <v>1885301</v>
      </c>
    </row>
    <row r="9" spans="1:20">
      <c r="A9" s="63" t="s">
        <v>66</v>
      </c>
      <c r="B9" s="64">
        <v>5320194</v>
      </c>
      <c r="C9" s="64">
        <v>8312023</v>
      </c>
      <c r="D9" s="64">
        <v>6046034</v>
      </c>
      <c r="E9" s="64">
        <v>4365726</v>
      </c>
      <c r="F9" s="64">
        <v>7940054</v>
      </c>
      <c r="G9" s="64">
        <v>9835451</v>
      </c>
      <c r="H9" s="64">
        <v>7693605</v>
      </c>
      <c r="I9" s="64">
        <v>2930580</v>
      </c>
      <c r="J9" s="64">
        <v>4140928</v>
      </c>
      <c r="K9" s="64">
        <v>7020726</v>
      </c>
      <c r="L9" s="64">
        <v>1696132</v>
      </c>
      <c r="M9" s="64">
        <v>1115822</v>
      </c>
      <c r="N9" s="64">
        <v>906368</v>
      </c>
      <c r="O9" s="64">
        <v>1798941</v>
      </c>
      <c r="P9" s="64">
        <v>1009844</v>
      </c>
      <c r="Q9" s="64">
        <v>454764</v>
      </c>
      <c r="R9" s="64">
        <v>1514258</v>
      </c>
      <c r="S9" s="64">
        <v>356066</v>
      </c>
      <c r="T9" s="64">
        <f>SUM(B9:S9)</f>
        <v>72457516</v>
      </c>
    </row>
    <row r="10" spans="1:20">
      <c r="A10" s="65" t="s">
        <v>7</v>
      </c>
      <c r="B10" s="62">
        <v>0</v>
      </c>
      <c r="C10" s="62">
        <v>578209</v>
      </c>
      <c r="D10" s="62">
        <v>400147</v>
      </c>
      <c r="E10" s="62">
        <v>0</v>
      </c>
      <c r="F10" s="62">
        <v>500194</v>
      </c>
      <c r="G10" s="62">
        <v>1303</v>
      </c>
      <c r="H10" s="62">
        <v>312780</v>
      </c>
      <c r="I10" s="62">
        <v>25009</v>
      </c>
      <c r="J10" s="62">
        <v>0</v>
      </c>
      <c r="K10" s="62">
        <v>0</v>
      </c>
      <c r="L10" s="62">
        <v>0</v>
      </c>
      <c r="M10" s="62">
        <v>110039</v>
      </c>
      <c r="N10" s="62">
        <v>0</v>
      </c>
      <c r="O10" s="62">
        <v>0</v>
      </c>
      <c r="P10" s="62">
        <v>1878</v>
      </c>
      <c r="Q10" s="62">
        <v>20007</v>
      </c>
      <c r="R10" s="62">
        <v>27</v>
      </c>
      <c r="S10" s="62">
        <v>0</v>
      </c>
      <c r="T10" s="62">
        <f>SUM(B10:S10)</f>
        <v>1949593</v>
      </c>
    </row>
    <row r="11" spans="1:20">
      <c r="A11" s="65" t="s">
        <v>8</v>
      </c>
      <c r="B11" s="62">
        <f>51017+680000</f>
        <v>731017</v>
      </c>
      <c r="C11" s="62">
        <v>214124</v>
      </c>
      <c r="D11" s="62">
        <v>59255</v>
      </c>
      <c r="E11" s="62">
        <f>425151+136231</f>
        <v>561382</v>
      </c>
      <c r="F11" s="62">
        <v>509230</v>
      </c>
      <c r="G11" s="62">
        <v>519666</v>
      </c>
      <c r="H11" s="62">
        <v>87623</v>
      </c>
      <c r="I11" s="62">
        <v>188512</v>
      </c>
      <c r="J11" s="62">
        <v>3495</v>
      </c>
      <c r="K11" s="62">
        <v>757406</v>
      </c>
      <c r="L11" s="62">
        <v>111401</v>
      </c>
      <c r="M11" s="62">
        <v>482381</v>
      </c>
      <c r="N11" s="62">
        <v>83142</v>
      </c>
      <c r="O11" s="62">
        <v>29500</v>
      </c>
      <c r="P11" s="62">
        <v>1271</v>
      </c>
      <c r="Q11" s="62">
        <v>58450</v>
      </c>
      <c r="R11" s="62">
        <v>189705</v>
      </c>
      <c r="S11" s="62">
        <v>15</v>
      </c>
      <c r="T11" s="62">
        <f>SUM(B11:S11)</f>
        <v>4587575</v>
      </c>
    </row>
    <row r="12" spans="1:20">
      <c r="A12" s="65" t="s">
        <v>9</v>
      </c>
      <c r="B12" s="62">
        <v>3876934</v>
      </c>
      <c r="C12" s="62">
        <v>6247322</v>
      </c>
      <c r="D12" s="62">
        <v>4870850</v>
      </c>
      <c r="E12" s="62">
        <v>2847254</v>
      </c>
      <c r="F12" s="62">
        <v>5142391</v>
      </c>
      <c r="G12" s="62">
        <v>8090342</v>
      </c>
      <c r="H12" s="62">
        <v>5285081</v>
      </c>
      <c r="I12" s="62">
        <v>1958169</v>
      </c>
      <c r="J12" s="62">
        <v>3402262</v>
      </c>
      <c r="K12" s="62">
        <v>4696798</v>
      </c>
      <c r="L12" s="62">
        <v>921715</v>
      </c>
      <c r="M12" s="62">
        <v>391016</v>
      </c>
      <c r="N12" s="62">
        <v>570476</v>
      </c>
      <c r="O12" s="62">
        <v>1532387</v>
      </c>
      <c r="P12" s="62">
        <v>47604</v>
      </c>
      <c r="Q12" s="62">
        <v>294130</v>
      </c>
      <c r="R12" s="62">
        <v>996325</v>
      </c>
      <c r="S12" s="62">
        <v>2831</v>
      </c>
      <c r="T12" s="62">
        <f>SUM(B12:S12)</f>
        <v>51173887</v>
      </c>
    </row>
    <row r="13" spans="1:20">
      <c r="A13" s="65" t="s">
        <v>10</v>
      </c>
      <c r="B13" s="62">
        <v>134255</v>
      </c>
      <c r="C13" s="62">
        <v>301266</v>
      </c>
      <c r="D13" s="62">
        <v>102584</v>
      </c>
      <c r="E13" s="62">
        <v>141888</v>
      </c>
      <c r="F13" s="62">
        <v>911881</v>
      </c>
      <c r="G13" s="62">
        <v>118657</v>
      </c>
      <c r="H13" s="62">
        <v>444034</v>
      </c>
      <c r="I13" s="62">
        <v>274541</v>
      </c>
      <c r="J13" s="62">
        <v>320914</v>
      </c>
      <c r="K13" s="62">
        <v>913497</v>
      </c>
      <c r="L13" s="62">
        <v>460085</v>
      </c>
      <c r="M13" s="62">
        <v>1324</v>
      </c>
      <c r="N13" s="62">
        <v>107527</v>
      </c>
      <c r="O13" s="62">
        <v>9861</v>
      </c>
      <c r="P13" s="62">
        <v>894258</v>
      </c>
      <c r="Q13" s="62">
        <v>0</v>
      </c>
      <c r="R13" s="62">
        <v>151639</v>
      </c>
      <c r="S13" s="62">
        <v>165627</v>
      </c>
      <c r="T13" s="62">
        <f>SUM(B13:S13)</f>
        <v>5453838</v>
      </c>
    </row>
    <row r="14" spans="1:20">
      <c r="A14" s="65" t="s">
        <v>11</v>
      </c>
      <c r="B14" s="62">
        <v>46143</v>
      </c>
      <c r="C14" s="62">
        <v>334830</v>
      </c>
      <c r="D14" s="62">
        <v>173085</v>
      </c>
      <c r="E14" s="62">
        <v>141928</v>
      </c>
      <c r="F14" s="62">
        <v>205186</v>
      </c>
      <c r="G14" s="62">
        <v>334259</v>
      </c>
      <c r="H14" s="62">
        <v>868424</v>
      </c>
      <c r="I14" s="62">
        <v>194230</v>
      </c>
      <c r="J14" s="62">
        <v>99628</v>
      </c>
      <c r="K14" s="62">
        <v>194483</v>
      </c>
      <c r="L14" s="62">
        <v>33071</v>
      </c>
      <c r="M14" s="62">
        <v>20081</v>
      </c>
      <c r="N14" s="62">
        <v>17118</v>
      </c>
      <c r="O14" s="62">
        <v>71078</v>
      </c>
      <c r="P14" s="62">
        <v>18178</v>
      </c>
      <c r="Q14" s="62">
        <v>10184</v>
      </c>
      <c r="R14" s="62">
        <v>13268</v>
      </c>
      <c r="S14" s="62">
        <v>20962</v>
      </c>
      <c r="T14" s="62">
        <f>SUM(B14:S14)</f>
        <v>2796136</v>
      </c>
    </row>
    <row r="15" spans="1:20">
      <c r="A15" s="63" t="s">
        <v>67</v>
      </c>
      <c r="B15" s="64">
        <v>4788349</v>
      </c>
      <c r="C15" s="64">
        <v>7675751</v>
      </c>
      <c r="D15" s="64">
        <v>5605921</v>
      </c>
      <c r="E15" s="64">
        <v>3692452</v>
      </c>
      <c r="F15" s="64">
        <v>7268882</v>
      </c>
      <c r="G15" s="64">
        <v>9064227</v>
      </c>
      <c r="H15" s="64">
        <v>6997942</v>
      </c>
      <c r="I15" s="64">
        <v>2640461</v>
      </c>
      <c r="J15" s="64">
        <v>3826299</v>
      </c>
      <c r="K15" s="64">
        <v>6562184</v>
      </c>
      <c r="L15" s="64">
        <v>1526272</v>
      </c>
      <c r="M15" s="64">
        <v>1004841</v>
      </c>
      <c r="N15" s="64">
        <v>778263</v>
      </c>
      <c r="O15" s="64">
        <v>1642826</v>
      </c>
      <c r="P15" s="64">
        <v>963189</v>
      </c>
      <c r="Q15" s="64">
        <v>382771</v>
      </c>
      <c r="R15" s="64">
        <v>1350964</v>
      </c>
      <c r="S15" s="64">
        <v>189435</v>
      </c>
      <c r="T15" s="64">
        <f>SUM(B15:S15)</f>
        <v>65961029</v>
      </c>
    </row>
    <row r="16" spans="1:20">
      <c r="A16" s="61" t="s">
        <v>12</v>
      </c>
      <c r="B16" s="62">
        <v>100000</v>
      </c>
      <c r="C16" s="62">
        <v>160000</v>
      </c>
      <c r="D16" s="62">
        <v>198741</v>
      </c>
      <c r="E16" s="62">
        <v>150000</v>
      </c>
      <c r="F16" s="62">
        <v>122220</v>
      </c>
      <c r="G16" s="62">
        <v>170000</v>
      </c>
      <c r="H16" s="62">
        <v>776875</v>
      </c>
      <c r="I16" s="62">
        <v>100008</v>
      </c>
      <c r="J16" s="62">
        <v>172800</v>
      </c>
      <c r="K16" s="62">
        <v>170000</v>
      </c>
      <c r="L16" s="62">
        <v>100000</v>
      </c>
      <c r="M16" s="62">
        <v>160000</v>
      </c>
      <c r="N16" s="62">
        <v>90000</v>
      </c>
      <c r="O16" s="62">
        <v>88500</v>
      </c>
      <c r="P16" s="62">
        <v>40000</v>
      </c>
      <c r="Q16" s="62">
        <v>68000</v>
      </c>
      <c r="R16" s="62">
        <v>120000</v>
      </c>
      <c r="S16" s="62">
        <v>150000</v>
      </c>
      <c r="T16" s="62">
        <f>SUM(B16:S16)</f>
        <v>2937144</v>
      </c>
    </row>
    <row r="17" spans="1:20">
      <c r="A17" s="61" t="s">
        <v>13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117000</v>
      </c>
      <c r="I17" s="62">
        <v>0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62">
        <v>0</v>
      </c>
      <c r="T17" s="62">
        <f>SUM(B17:S17)</f>
        <v>117000</v>
      </c>
    </row>
    <row r="18" spans="1:20">
      <c r="A18" s="61" t="s">
        <v>14</v>
      </c>
      <c r="B18" s="62">
        <v>374188</v>
      </c>
      <c r="C18" s="62">
        <v>319192</v>
      </c>
      <c r="D18" s="62">
        <v>135981</v>
      </c>
      <c r="E18" s="62">
        <v>399721</v>
      </c>
      <c r="F18" s="62">
        <v>488066</v>
      </c>
      <c r="G18" s="62">
        <v>406644</v>
      </c>
      <c r="H18" s="62">
        <v>464676</v>
      </c>
      <c r="I18" s="62">
        <v>156622</v>
      </c>
      <c r="J18" s="62">
        <v>77789</v>
      </c>
      <c r="K18" s="62">
        <v>217533</v>
      </c>
      <c r="L18" s="62">
        <v>56268</v>
      </c>
      <c r="M18" s="62">
        <v>647</v>
      </c>
      <c r="N18" s="62">
        <v>47238</v>
      </c>
      <c r="O18" s="62">
        <v>28500</v>
      </c>
      <c r="P18" s="62">
        <v>4167</v>
      </c>
      <c r="Q18" s="62">
        <v>413</v>
      </c>
      <c r="R18" s="62">
        <v>34742</v>
      </c>
      <c r="S18" s="62">
        <f>(10807+220)</f>
        <v>11027</v>
      </c>
      <c r="T18" s="62">
        <f>SUM(B18:S18)</f>
        <v>3223414</v>
      </c>
    </row>
    <row r="19" spans="1:20">
      <c r="A19" s="61" t="s">
        <v>15</v>
      </c>
      <c r="B19" s="62">
        <v>0</v>
      </c>
      <c r="C19" s="62">
        <v>-1372</v>
      </c>
      <c r="D19" s="62">
        <v>0</v>
      </c>
      <c r="E19" s="62">
        <v>0</v>
      </c>
      <c r="F19" s="62">
        <v>0</v>
      </c>
      <c r="G19" s="62">
        <v>0</v>
      </c>
      <c r="H19" s="62">
        <v>-5478</v>
      </c>
      <c r="I19" s="62">
        <v>0</v>
      </c>
      <c r="J19" s="62">
        <v>0</v>
      </c>
      <c r="K19" s="62">
        <v>0</v>
      </c>
      <c r="L19" s="62">
        <v>0</v>
      </c>
      <c r="M19" s="62">
        <v>0</v>
      </c>
      <c r="N19" s="62">
        <v>-840</v>
      </c>
      <c r="O19" s="62">
        <v>0</v>
      </c>
      <c r="P19" s="62">
        <v>0</v>
      </c>
      <c r="Q19" s="62">
        <v>0</v>
      </c>
      <c r="R19" s="62">
        <v>0</v>
      </c>
      <c r="S19" s="62">
        <v>0</v>
      </c>
      <c r="T19" s="62">
        <f>SUM(B19:S19)</f>
        <v>-7690</v>
      </c>
    </row>
    <row r="20" spans="1:20">
      <c r="A20" s="61" t="s">
        <v>16</v>
      </c>
      <c r="B20" s="62">
        <v>0</v>
      </c>
      <c r="C20" s="62">
        <v>133000</v>
      </c>
      <c r="D20" s="62">
        <v>3646</v>
      </c>
      <c r="E20" s="62">
        <v>4277</v>
      </c>
      <c r="F20" s="62">
        <v>423</v>
      </c>
      <c r="G20" s="62">
        <v>3</v>
      </c>
      <c r="H20" s="62">
        <v>37324</v>
      </c>
      <c r="I20" s="62">
        <v>143</v>
      </c>
      <c r="J20" s="62">
        <v>0</v>
      </c>
      <c r="K20" s="62">
        <v>414</v>
      </c>
      <c r="L20" s="62">
        <v>3865</v>
      </c>
      <c r="M20" s="62">
        <v>0</v>
      </c>
      <c r="N20" s="62">
        <v>0</v>
      </c>
      <c r="O20" s="62">
        <v>45000</v>
      </c>
      <c r="P20" s="62">
        <v>0</v>
      </c>
      <c r="Q20" s="62">
        <v>0</v>
      </c>
      <c r="R20" s="62">
        <v>0</v>
      </c>
      <c r="S20" s="62">
        <v>640</v>
      </c>
      <c r="T20" s="62">
        <f>SUM(B20:S20)</f>
        <v>228735</v>
      </c>
    </row>
    <row r="21" spans="1:20">
      <c r="A21" s="61" t="s">
        <v>17</v>
      </c>
      <c r="B21" s="62">
        <v>12</v>
      </c>
      <c r="C21" s="62">
        <v>97</v>
      </c>
      <c r="D21" s="62">
        <v>10583</v>
      </c>
      <c r="E21" s="62">
        <v>28955</v>
      </c>
      <c r="F21" s="62">
        <v>5</v>
      </c>
      <c r="G21" s="62">
        <v>42998</v>
      </c>
      <c r="H21" s="62">
        <v>-727776</v>
      </c>
      <c r="I21" s="62">
        <v>0</v>
      </c>
      <c r="J21" s="62">
        <v>2</v>
      </c>
      <c r="K21" s="62">
        <v>11</v>
      </c>
      <c r="L21" s="62">
        <v>1352</v>
      </c>
      <c r="M21" s="62">
        <v>-42688</v>
      </c>
      <c r="N21" s="62">
        <v>-9956</v>
      </c>
      <c r="O21" s="62">
        <v>-15396</v>
      </c>
      <c r="P21" s="62">
        <v>-1592</v>
      </c>
      <c r="Q21" s="62">
        <v>2588</v>
      </c>
      <c r="R21" s="62">
        <v>29</v>
      </c>
      <c r="S21" s="62">
        <v>25</v>
      </c>
      <c r="T21" s="62">
        <f>SUM(B21:S21)</f>
        <v>-710751</v>
      </c>
    </row>
    <row r="22" spans="1:20">
      <c r="A22" s="61" t="s">
        <v>18</v>
      </c>
      <c r="B22" s="62">
        <v>0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  <c r="H22" s="62">
        <v>0</v>
      </c>
      <c r="I22" s="62">
        <v>1410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2">
        <v>0</v>
      </c>
      <c r="R22" s="62">
        <v>0</v>
      </c>
      <c r="S22" s="62">
        <v>315</v>
      </c>
      <c r="T22" s="62">
        <f>SUM(B22:S22)</f>
        <v>1725</v>
      </c>
    </row>
    <row r="23" spans="1:20">
      <c r="A23" s="61" t="s">
        <v>19</v>
      </c>
      <c r="B23" s="62">
        <v>57645</v>
      </c>
      <c r="C23" s="62">
        <v>25355</v>
      </c>
      <c r="D23" s="62">
        <v>91162</v>
      </c>
      <c r="E23" s="62">
        <v>90321</v>
      </c>
      <c r="F23" s="62">
        <v>60458</v>
      </c>
      <c r="G23" s="62">
        <v>151579</v>
      </c>
      <c r="H23" s="62">
        <v>33042</v>
      </c>
      <c r="I23" s="62">
        <v>31936</v>
      </c>
      <c r="J23" s="62">
        <v>64038</v>
      </c>
      <c r="K23" s="62">
        <v>70584</v>
      </c>
      <c r="L23" s="62">
        <v>8375</v>
      </c>
      <c r="M23" s="62">
        <v>-6978</v>
      </c>
      <c r="N23" s="62">
        <v>1663</v>
      </c>
      <c r="O23" s="62">
        <v>9511</v>
      </c>
      <c r="P23" s="62">
        <v>4080</v>
      </c>
      <c r="Q23" s="62">
        <v>992</v>
      </c>
      <c r="R23" s="62">
        <v>8523</v>
      </c>
      <c r="S23" s="62">
        <v>4624</v>
      </c>
      <c r="T23" s="62">
        <f>SUM(B23:S23)</f>
        <v>706910</v>
      </c>
    </row>
    <row r="24" spans="1:20">
      <c r="A24" s="63" t="s">
        <v>20</v>
      </c>
      <c r="B24" s="64">
        <v>531845</v>
      </c>
      <c r="C24" s="64">
        <v>636272</v>
      </c>
      <c r="D24" s="64">
        <v>440113</v>
      </c>
      <c r="E24" s="64">
        <v>673274</v>
      </c>
      <c r="F24" s="64">
        <v>671172</v>
      </c>
      <c r="G24" s="64">
        <v>771224</v>
      </c>
      <c r="H24" s="64">
        <v>695663</v>
      </c>
      <c r="I24" s="64">
        <v>290119</v>
      </c>
      <c r="J24" s="64">
        <v>314629</v>
      </c>
      <c r="K24" s="64">
        <v>458542</v>
      </c>
      <c r="L24" s="64">
        <v>169860</v>
      </c>
      <c r="M24" s="64">
        <v>110981</v>
      </c>
      <c r="N24" s="64">
        <v>128105</v>
      </c>
      <c r="O24" s="64">
        <v>156115</v>
      </c>
      <c r="P24" s="64">
        <v>46655</v>
      </c>
      <c r="Q24" s="64">
        <v>71993</v>
      </c>
      <c r="R24" s="64">
        <v>163294</v>
      </c>
      <c r="S24" s="64">
        <v>166631</v>
      </c>
      <c r="T24" s="64">
        <f>SUM(B24:S24)</f>
        <v>6496487</v>
      </c>
    </row>
    <row r="25" spans="1:20">
      <c r="A25" s="66" t="s">
        <v>154</v>
      </c>
      <c r="B25" s="64">
        <v>5320194</v>
      </c>
      <c r="C25" s="64">
        <v>8312023</v>
      </c>
      <c r="D25" s="64">
        <v>6046034</v>
      </c>
      <c r="E25" s="64">
        <v>4365726</v>
      </c>
      <c r="F25" s="64">
        <v>7940054</v>
      </c>
      <c r="G25" s="64">
        <v>9835451</v>
      </c>
      <c r="H25" s="64">
        <v>7693605</v>
      </c>
      <c r="I25" s="64">
        <v>2930580</v>
      </c>
      <c r="J25" s="64">
        <v>4140928</v>
      </c>
      <c r="K25" s="64">
        <v>7020726</v>
      </c>
      <c r="L25" s="64">
        <v>1696132</v>
      </c>
      <c r="M25" s="64">
        <v>1115822</v>
      </c>
      <c r="N25" s="64">
        <v>906368</v>
      </c>
      <c r="O25" s="64">
        <v>1798941</v>
      </c>
      <c r="P25" s="64">
        <v>1009844</v>
      </c>
      <c r="Q25" s="64">
        <v>454764</v>
      </c>
      <c r="R25" s="64">
        <v>1514258</v>
      </c>
      <c r="S25" s="64">
        <v>356066</v>
      </c>
      <c r="T25" s="64">
        <f>SUM(B25:S25)</f>
        <v>72457516</v>
      </c>
    </row>
    <row r="26" spans="1:20" s="59" customFormat="1"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</row>
    <row r="27" spans="1:20" s="59" customFormat="1"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</row>
    <row r="28" spans="1:20" s="59" customFormat="1"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</row>
    <row r="29" spans="1:20" s="59" customFormat="1"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</row>
    <row r="30" spans="1:20" s="59" customFormat="1">
      <c r="A30" s="425" t="s">
        <v>65</v>
      </c>
      <c r="B30" s="68">
        <f t="shared" ref="B30:S30" si="0">SUM(B2:B8)</f>
        <v>5320194</v>
      </c>
      <c r="C30" s="68">
        <f t="shared" si="0"/>
        <v>8312023</v>
      </c>
      <c r="D30" s="68">
        <f t="shared" si="0"/>
        <v>6046034</v>
      </c>
      <c r="E30" s="68">
        <f t="shared" si="0"/>
        <v>4365726</v>
      </c>
      <c r="F30" s="68">
        <f t="shared" si="0"/>
        <v>7940054</v>
      </c>
      <c r="G30" s="68">
        <f t="shared" si="0"/>
        <v>9835451</v>
      </c>
      <c r="H30" s="68">
        <f t="shared" si="0"/>
        <v>7693605</v>
      </c>
      <c r="I30" s="68">
        <f t="shared" si="0"/>
        <v>2930580</v>
      </c>
      <c r="J30" s="68">
        <f t="shared" si="0"/>
        <v>4140928</v>
      </c>
      <c r="K30" s="68">
        <f t="shared" si="0"/>
        <v>7020726</v>
      </c>
      <c r="L30" s="68">
        <f t="shared" si="0"/>
        <v>1696132</v>
      </c>
      <c r="M30" s="68">
        <f t="shared" si="0"/>
        <v>1115822</v>
      </c>
      <c r="N30" s="68">
        <f t="shared" si="0"/>
        <v>906368</v>
      </c>
      <c r="O30" s="68">
        <f t="shared" si="0"/>
        <v>1798941</v>
      </c>
      <c r="P30" s="68">
        <f t="shared" si="0"/>
        <v>1010008</v>
      </c>
      <c r="Q30" s="68">
        <f t="shared" si="0"/>
        <v>454764</v>
      </c>
      <c r="R30" s="68">
        <f t="shared" si="0"/>
        <v>1514258</v>
      </c>
      <c r="S30" s="68">
        <f t="shared" si="0"/>
        <v>356066</v>
      </c>
      <c r="T30" s="68">
        <f>SUM(T2:T8)</f>
        <v>72457680</v>
      </c>
    </row>
    <row r="31" spans="1:20" s="59" customFormat="1">
      <c r="A31" s="425"/>
      <c r="B31" s="69">
        <f t="shared" ref="B31:T31" si="1">B30-B9</f>
        <v>0</v>
      </c>
      <c r="C31" s="69">
        <f t="shared" si="1"/>
        <v>0</v>
      </c>
      <c r="D31" s="69">
        <f t="shared" si="1"/>
        <v>0</v>
      </c>
      <c r="E31" s="69">
        <f t="shared" si="1"/>
        <v>0</v>
      </c>
      <c r="F31" s="69">
        <f t="shared" si="1"/>
        <v>0</v>
      </c>
      <c r="G31" s="69">
        <f t="shared" si="1"/>
        <v>0</v>
      </c>
      <c r="H31" s="69">
        <f t="shared" si="1"/>
        <v>0</v>
      </c>
      <c r="I31" s="69">
        <f t="shared" si="1"/>
        <v>0</v>
      </c>
      <c r="J31" s="69">
        <f t="shared" si="1"/>
        <v>0</v>
      </c>
      <c r="K31" s="69">
        <f t="shared" si="1"/>
        <v>0</v>
      </c>
      <c r="L31" s="69">
        <f t="shared" si="1"/>
        <v>0</v>
      </c>
      <c r="M31" s="69">
        <f t="shared" si="1"/>
        <v>0</v>
      </c>
      <c r="N31" s="69">
        <f t="shared" si="1"/>
        <v>0</v>
      </c>
      <c r="O31" s="69">
        <f t="shared" si="1"/>
        <v>0</v>
      </c>
      <c r="P31" s="305">
        <f t="shared" si="1"/>
        <v>164</v>
      </c>
      <c r="Q31" s="69">
        <f t="shared" si="1"/>
        <v>0</v>
      </c>
      <c r="R31" s="69">
        <f t="shared" si="1"/>
        <v>0</v>
      </c>
      <c r="S31" s="69">
        <f t="shared" si="1"/>
        <v>0</v>
      </c>
      <c r="T31" s="69">
        <f t="shared" si="1"/>
        <v>164</v>
      </c>
    </row>
    <row r="32" spans="1:20" s="59" customFormat="1">
      <c r="A32" s="425"/>
      <c r="B32" s="68">
        <f t="shared" ref="B32:T32" si="2">SUM(B10:B14)</f>
        <v>4788349</v>
      </c>
      <c r="C32" s="68">
        <f t="shared" si="2"/>
        <v>7675751</v>
      </c>
      <c r="D32" s="68">
        <f t="shared" si="2"/>
        <v>5605921</v>
      </c>
      <c r="E32" s="68">
        <f t="shared" si="2"/>
        <v>3692452</v>
      </c>
      <c r="F32" s="68">
        <f t="shared" si="2"/>
        <v>7268882</v>
      </c>
      <c r="G32" s="68">
        <f t="shared" si="2"/>
        <v>9064227</v>
      </c>
      <c r="H32" s="68">
        <f t="shared" si="2"/>
        <v>6997942</v>
      </c>
      <c r="I32" s="68">
        <f t="shared" si="2"/>
        <v>2640461</v>
      </c>
      <c r="J32" s="68">
        <f t="shared" si="2"/>
        <v>3826299</v>
      </c>
      <c r="K32" s="68">
        <f t="shared" si="2"/>
        <v>6562184</v>
      </c>
      <c r="L32" s="68">
        <f t="shared" si="2"/>
        <v>1526272</v>
      </c>
      <c r="M32" s="68">
        <f t="shared" si="2"/>
        <v>1004841</v>
      </c>
      <c r="N32" s="68">
        <f t="shared" si="2"/>
        <v>778263</v>
      </c>
      <c r="O32" s="68">
        <f>SUM(N10:N14)</f>
        <v>778263</v>
      </c>
      <c r="P32" s="68">
        <f t="shared" si="2"/>
        <v>963189</v>
      </c>
      <c r="Q32" s="68">
        <f t="shared" si="2"/>
        <v>382771</v>
      </c>
      <c r="R32" s="68">
        <f t="shared" si="2"/>
        <v>1350964</v>
      </c>
      <c r="S32" s="68">
        <f t="shared" si="2"/>
        <v>189435</v>
      </c>
      <c r="T32" s="68">
        <f t="shared" si="2"/>
        <v>65961029</v>
      </c>
    </row>
    <row r="33" spans="1:20" s="59" customFormat="1">
      <c r="A33" s="425"/>
      <c r="B33" s="68">
        <f t="shared" ref="B33:T33" si="3">B15</f>
        <v>4788349</v>
      </c>
      <c r="C33" s="68">
        <f t="shared" si="3"/>
        <v>7675751</v>
      </c>
      <c r="D33" s="68">
        <f t="shared" si="3"/>
        <v>5605921</v>
      </c>
      <c r="E33" s="68">
        <f t="shared" si="3"/>
        <v>3692452</v>
      </c>
      <c r="F33" s="68">
        <f t="shared" si="3"/>
        <v>7268882</v>
      </c>
      <c r="G33" s="68">
        <f t="shared" si="3"/>
        <v>9064227</v>
      </c>
      <c r="H33" s="68">
        <f t="shared" si="3"/>
        <v>6997942</v>
      </c>
      <c r="I33" s="68">
        <f t="shared" si="3"/>
        <v>2640461</v>
      </c>
      <c r="J33" s="68">
        <f t="shared" si="3"/>
        <v>3826299</v>
      </c>
      <c r="K33" s="68">
        <f t="shared" si="3"/>
        <v>6562184</v>
      </c>
      <c r="L33" s="68">
        <f t="shared" si="3"/>
        <v>1526272</v>
      </c>
      <c r="M33" s="68">
        <f t="shared" si="3"/>
        <v>1004841</v>
      </c>
      <c r="N33" s="68">
        <f t="shared" si="3"/>
        <v>778263</v>
      </c>
      <c r="O33" s="68">
        <f>N15</f>
        <v>778263</v>
      </c>
      <c r="P33" s="68">
        <f t="shared" si="3"/>
        <v>963189</v>
      </c>
      <c r="Q33" s="68">
        <f t="shared" si="3"/>
        <v>382771</v>
      </c>
      <c r="R33" s="68">
        <f t="shared" si="3"/>
        <v>1350964</v>
      </c>
      <c r="S33" s="68">
        <f t="shared" si="3"/>
        <v>189435</v>
      </c>
      <c r="T33" s="68">
        <f t="shared" si="3"/>
        <v>65961029</v>
      </c>
    </row>
    <row r="34" spans="1:20" s="59" customFormat="1">
      <c r="A34" s="425"/>
      <c r="B34" s="69">
        <f>B32-B33</f>
        <v>0</v>
      </c>
      <c r="C34" s="69">
        <f t="shared" ref="C34:T34" si="4">C32-C33</f>
        <v>0</v>
      </c>
      <c r="D34" s="69">
        <f t="shared" si="4"/>
        <v>0</v>
      </c>
      <c r="E34" s="69">
        <f t="shared" si="4"/>
        <v>0</v>
      </c>
      <c r="F34" s="69">
        <f t="shared" si="4"/>
        <v>0</v>
      </c>
      <c r="G34" s="69">
        <f t="shared" si="4"/>
        <v>0</v>
      </c>
      <c r="H34" s="69">
        <f t="shared" si="4"/>
        <v>0</v>
      </c>
      <c r="I34" s="69">
        <f t="shared" si="4"/>
        <v>0</v>
      </c>
      <c r="J34" s="69">
        <f t="shared" si="4"/>
        <v>0</v>
      </c>
      <c r="K34" s="69">
        <f t="shared" si="4"/>
        <v>0</v>
      </c>
      <c r="L34" s="69">
        <f t="shared" si="4"/>
        <v>0</v>
      </c>
      <c r="M34" s="69">
        <f t="shared" si="4"/>
        <v>0</v>
      </c>
      <c r="N34" s="69">
        <f t="shared" si="4"/>
        <v>0</v>
      </c>
      <c r="O34" s="69">
        <f t="shared" si="4"/>
        <v>0</v>
      </c>
      <c r="P34" s="69">
        <f t="shared" si="4"/>
        <v>0</v>
      </c>
      <c r="Q34" s="69">
        <f t="shared" si="4"/>
        <v>0</v>
      </c>
      <c r="R34" s="69">
        <f t="shared" si="4"/>
        <v>0</v>
      </c>
      <c r="S34" s="69">
        <f t="shared" si="4"/>
        <v>0</v>
      </c>
      <c r="T34" s="69">
        <f t="shared" si="4"/>
        <v>0</v>
      </c>
    </row>
    <row r="35" spans="1:20" s="59" customFormat="1">
      <c r="A35" s="425"/>
      <c r="B35" s="68">
        <f t="shared" ref="B35:T35" si="5">SUM(B16:B23)</f>
        <v>531845</v>
      </c>
      <c r="C35" s="68">
        <f t="shared" si="5"/>
        <v>636272</v>
      </c>
      <c r="D35" s="68">
        <f t="shared" si="5"/>
        <v>440113</v>
      </c>
      <c r="E35" s="68">
        <f t="shared" si="5"/>
        <v>673274</v>
      </c>
      <c r="F35" s="68">
        <f t="shared" si="5"/>
        <v>671172</v>
      </c>
      <c r="G35" s="68">
        <f t="shared" si="5"/>
        <v>771224</v>
      </c>
      <c r="H35" s="68">
        <f t="shared" si="5"/>
        <v>695663</v>
      </c>
      <c r="I35" s="68">
        <f t="shared" si="5"/>
        <v>290119</v>
      </c>
      <c r="J35" s="68">
        <f t="shared" si="5"/>
        <v>314629</v>
      </c>
      <c r="K35" s="68">
        <f t="shared" si="5"/>
        <v>458542</v>
      </c>
      <c r="L35" s="68">
        <f t="shared" si="5"/>
        <v>169860</v>
      </c>
      <c r="M35" s="68">
        <f t="shared" si="5"/>
        <v>110981</v>
      </c>
      <c r="N35" s="68">
        <f t="shared" si="5"/>
        <v>128105</v>
      </c>
      <c r="O35" s="68">
        <f>SUM(O16:O23)</f>
        <v>156115</v>
      </c>
      <c r="P35" s="68">
        <f t="shared" si="5"/>
        <v>46655</v>
      </c>
      <c r="Q35" s="68">
        <f t="shared" si="5"/>
        <v>71993</v>
      </c>
      <c r="R35" s="68">
        <f t="shared" si="5"/>
        <v>163294</v>
      </c>
      <c r="S35" s="68">
        <f t="shared" si="5"/>
        <v>166631</v>
      </c>
      <c r="T35" s="68">
        <f t="shared" si="5"/>
        <v>6496487</v>
      </c>
    </row>
    <row r="36" spans="1:20" s="59" customFormat="1">
      <c r="A36" s="425"/>
      <c r="B36" s="68">
        <f>B24</f>
        <v>531845</v>
      </c>
      <c r="C36" s="68">
        <f t="shared" ref="C36:T36" si="6">C24</f>
        <v>636272</v>
      </c>
      <c r="D36" s="68">
        <f t="shared" si="6"/>
        <v>440113</v>
      </c>
      <c r="E36" s="68">
        <f t="shared" si="6"/>
        <v>673274</v>
      </c>
      <c r="F36" s="68">
        <f t="shared" si="6"/>
        <v>671172</v>
      </c>
      <c r="G36" s="68">
        <f t="shared" si="6"/>
        <v>771224</v>
      </c>
      <c r="H36" s="68">
        <f t="shared" si="6"/>
        <v>695663</v>
      </c>
      <c r="I36" s="68">
        <f t="shared" si="6"/>
        <v>290119</v>
      </c>
      <c r="J36" s="68">
        <f t="shared" si="6"/>
        <v>314629</v>
      </c>
      <c r="K36" s="68">
        <f t="shared" si="6"/>
        <v>458542</v>
      </c>
      <c r="L36" s="68">
        <f t="shared" si="6"/>
        <v>169860</v>
      </c>
      <c r="M36" s="68">
        <f t="shared" si="6"/>
        <v>110981</v>
      </c>
      <c r="N36" s="68">
        <f t="shared" si="6"/>
        <v>128105</v>
      </c>
      <c r="O36" s="68">
        <f t="shared" si="6"/>
        <v>156115</v>
      </c>
      <c r="P36" s="68">
        <f t="shared" si="6"/>
        <v>46655</v>
      </c>
      <c r="Q36" s="68">
        <f t="shared" si="6"/>
        <v>71993</v>
      </c>
      <c r="R36" s="68">
        <f t="shared" si="6"/>
        <v>163294</v>
      </c>
      <c r="S36" s="68">
        <f t="shared" si="6"/>
        <v>166631</v>
      </c>
      <c r="T36" s="68">
        <f t="shared" si="6"/>
        <v>6496487</v>
      </c>
    </row>
    <row r="37" spans="1:20" s="59" customFormat="1">
      <c r="A37" s="425"/>
      <c r="B37" s="69">
        <f>B35-B36</f>
        <v>0</v>
      </c>
      <c r="C37" s="69">
        <f t="shared" ref="C37:T37" si="7">C35-C36</f>
        <v>0</v>
      </c>
      <c r="D37" s="69">
        <f t="shared" si="7"/>
        <v>0</v>
      </c>
      <c r="E37" s="69">
        <f t="shared" si="7"/>
        <v>0</v>
      </c>
      <c r="F37" s="69">
        <f t="shared" si="7"/>
        <v>0</v>
      </c>
      <c r="G37" s="69">
        <f t="shared" si="7"/>
        <v>0</v>
      </c>
      <c r="H37" s="69">
        <f t="shared" si="7"/>
        <v>0</v>
      </c>
      <c r="I37" s="69">
        <f t="shared" si="7"/>
        <v>0</v>
      </c>
      <c r="J37" s="69">
        <f t="shared" si="7"/>
        <v>0</v>
      </c>
      <c r="K37" s="69">
        <f t="shared" si="7"/>
        <v>0</v>
      </c>
      <c r="L37" s="69">
        <f t="shared" si="7"/>
        <v>0</v>
      </c>
      <c r="M37" s="69">
        <f t="shared" si="7"/>
        <v>0</v>
      </c>
      <c r="N37" s="69">
        <f t="shared" si="7"/>
        <v>0</v>
      </c>
      <c r="O37" s="69">
        <f>O35-O36</f>
        <v>0</v>
      </c>
      <c r="P37" s="69">
        <f t="shared" si="7"/>
        <v>0</v>
      </c>
      <c r="Q37" s="69">
        <f t="shared" si="7"/>
        <v>0</v>
      </c>
      <c r="R37" s="69">
        <f t="shared" si="7"/>
        <v>0</v>
      </c>
      <c r="S37" s="69">
        <f t="shared" si="7"/>
        <v>0</v>
      </c>
      <c r="T37" s="69">
        <f t="shared" si="7"/>
        <v>0</v>
      </c>
    </row>
    <row r="38" spans="1:20" s="59" customFormat="1">
      <c r="A38" s="425"/>
      <c r="B38" s="69">
        <f>B25-B30</f>
        <v>0</v>
      </c>
      <c r="C38" s="69">
        <f t="shared" ref="C38:T38" si="8">C25-C30</f>
        <v>0</v>
      </c>
      <c r="D38" s="69">
        <f t="shared" si="8"/>
        <v>0</v>
      </c>
      <c r="E38" s="69">
        <f t="shared" si="8"/>
        <v>0</v>
      </c>
      <c r="F38" s="69">
        <f t="shared" si="8"/>
        <v>0</v>
      </c>
      <c r="G38" s="69">
        <f t="shared" si="8"/>
        <v>0</v>
      </c>
      <c r="H38" s="69">
        <f t="shared" si="8"/>
        <v>0</v>
      </c>
      <c r="I38" s="69">
        <f t="shared" si="8"/>
        <v>0</v>
      </c>
      <c r="J38" s="69">
        <f t="shared" si="8"/>
        <v>0</v>
      </c>
      <c r="K38" s="69">
        <f t="shared" si="8"/>
        <v>0</v>
      </c>
      <c r="L38" s="69">
        <f t="shared" si="8"/>
        <v>0</v>
      </c>
      <c r="M38" s="69">
        <f t="shared" si="8"/>
        <v>0</v>
      </c>
      <c r="N38" s="69">
        <f t="shared" si="8"/>
        <v>0</v>
      </c>
      <c r="O38" s="69">
        <f>O25-O30</f>
        <v>0</v>
      </c>
      <c r="P38" s="69">
        <f t="shared" si="8"/>
        <v>-164</v>
      </c>
      <c r="Q38" s="69">
        <f t="shared" si="8"/>
        <v>0</v>
      </c>
      <c r="R38" s="69">
        <f t="shared" si="8"/>
        <v>0</v>
      </c>
      <c r="S38" s="69">
        <f t="shared" si="8"/>
        <v>0</v>
      </c>
      <c r="T38" s="69">
        <f t="shared" si="8"/>
        <v>-164</v>
      </c>
    </row>
    <row r="39" spans="1:20" s="59" customFormat="1"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</row>
    <row r="40" spans="1:20" s="59" customFormat="1"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</row>
    <row r="41" spans="1:20" s="59" customFormat="1"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</row>
    <row r="42" spans="1:20" s="59" customFormat="1"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</row>
    <row r="43" spans="1:20" s="59" customFormat="1"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</row>
    <row r="44" spans="1:20" s="59" customFormat="1"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</row>
    <row r="45" spans="1:20" s="59" customFormat="1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</row>
    <row r="46" spans="1:20" s="59" customFormat="1"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</row>
    <row r="47" spans="1:20" s="59" customFormat="1"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</row>
    <row r="48" spans="1:20" s="59" customFormat="1"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</row>
    <row r="49" spans="2:19" s="59" customFormat="1"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</row>
    <row r="50" spans="2:19" s="59" customFormat="1"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</row>
    <row r="51" spans="2:19" s="59" customFormat="1"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</row>
    <row r="52" spans="2:19" s="59" customFormat="1"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</row>
    <row r="53" spans="2:19" s="59" customFormat="1"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</row>
    <row r="54" spans="2:19" s="59" customFormat="1"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</row>
    <row r="55" spans="2:19" s="59" customFormat="1"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</row>
    <row r="56" spans="2:19" s="59" customFormat="1"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</row>
    <row r="57" spans="2:19" s="59" customFormat="1"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</row>
    <row r="58" spans="2:19" s="59" customFormat="1"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</row>
    <row r="59" spans="2:19" s="59" customFormat="1"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</row>
    <row r="60" spans="2:19" s="59" customFormat="1"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</row>
    <row r="61" spans="2:19" s="59" customFormat="1"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</row>
    <row r="62" spans="2:19" s="59" customFormat="1"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</row>
    <row r="63" spans="2:19" s="59" customFormat="1"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</row>
    <row r="64" spans="2:19" s="59" customFormat="1"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</row>
    <row r="65" spans="2:19" s="59" customFormat="1"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</row>
    <row r="66" spans="2:19" s="59" customFormat="1"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</row>
    <row r="67" spans="2:19" s="59" customFormat="1"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</row>
    <row r="68" spans="2:19" s="59" customFormat="1"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</row>
    <row r="69" spans="2:19" s="59" customFormat="1"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</row>
    <row r="70" spans="2:19" s="59" customFormat="1"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</row>
    <row r="71" spans="2:19" s="59" customFormat="1"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</row>
    <row r="72" spans="2:19" s="59" customFormat="1"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</row>
    <row r="73" spans="2:19" s="59" customFormat="1"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</row>
    <row r="74" spans="2:19" s="59" customFormat="1"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</row>
    <row r="75" spans="2:19" s="59" customFormat="1"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</row>
    <row r="76" spans="2:19" s="59" customFormat="1"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</row>
    <row r="77" spans="2:19" s="59" customFormat="1"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</row>
    <row r="78" spans="2:19" s="59" customFormat="1"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</row>
    <row r="79" spans="2:19" s="59" customFormat="1"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</row>
    <row r="80" spans="2:19" s="59" customFormat="1"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</row>
    <row r="81" spans="2:19" s="59" customFormat="1"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</row>
    <row r="82" spans="2:19" s="59" customFormat="1"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</row>
    <row r="83" spans="2:19" s="59" customFormat="1"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</row>
    <row r="84" spans="2:19" s="59" customFormat="1"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</row>
    <row r="85" spans="2:19" s="59" customFormat="1"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</row>
    <row r="86" spans="2:19" s="59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</row>
    <row r="87" spans="2:19" s="59" customFormat="1"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</row>
    <row r="88" spans="2:19" s="59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</row>
    <row r="89" spans="2:19" s="59" customFormat="1"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</row>
    <row r="90" spans="2:19" s="59" customFormat="1"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</row>
    <row r="91" spans="2:19" s="59" customFormat="1"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</row>
    <row r="92" spans="2:19" s="59" customFormat="1"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</row>
    <row r="93" spans="2:19" s="59" customFormat="1"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</row>
    <row r="94" spans="2:19" s="59" customFormat="1"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</row>
    <row r="95" spans="2:19" s="59" customFormat="1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</row>
    <row r="96" spans="2:19" s="59" customFormat="1"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</row>
    <row r="97" spans="2:19" s="59" customFormat="1"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</row>
    <row r="98" spans="2:19" s="59" customFormat="1"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</row>
    <row r="99" spans="2:19" s="59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</row>
    <row r="100" spans="2:19" s="59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</row>
    <row r="101" spans="2:19" s="59" customFormat="1"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</row>
    <row r="102" spans="2:19" s="59" customFormat="1"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</row>
    <row r="103" spans="2:19" s="59" customFormat="1"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</row>
    <row r="104" spans="2:19" s="59" customFormat="1"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</row>
    <row r="105" spans="2:19" s="59" customFormat="1"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</row>
    <row r="106" spans="2:19" s="59" customFormat="1"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</row>
    <row r="107" spans="2:19" s="59" customFormat="1"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</row>
    <row r="108" spans="2:19" s="59" customFormat="1"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</row>
    <row r="109" spans="2:19" s="59" customFormat="1"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</row>
    <row r="110" spans="2:19" s="59" customFormat="1"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</row>
    <row r="111" spans="2:19" s="59" customFormat="1"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</row>
    <row r="112" spans="2:19" s="59" customFormat="1"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</row>
    <row r="113" spans="2:19" s="59" customFormat="1"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</row>
    <row r="114" spans="2:19" s="59" customFormat="1"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</row>
    <row r="115" spans="2:19" s="59" customFormat="1"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</row>
    <row r="116" spans="2:19" s="59" customFormat="1"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</row>
    <row r="117" spans="2:19" s="5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</row>
    <row r="118" spans="2:19" s="59" customFormat="1"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</row>
    <row r="119" spans="2:19" s="59" customFormat="1"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</row>
    <row r="120" spans="2:19" s="59" customFormat="1"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</row>
    <row r="121" spans="2:19" s="59" customFormat="1"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</row>
    <row r="122" spans="2:19" s="59" customFormat="1"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</row>
    <row r="123" spans="2:19" s="59" customFormat="1"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</row>
    <row r="124" spans="2:19" s="59" customFormat="1"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</row>
    <row r="125" spans="2:19" s="59" customFormat="1"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</row>
    <row r="126" spans="2:19" s="59" customFormat="1"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</row>
    <row r="127" spans="2:19" s="59" customFormat="1"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</row>
    <row r="128" spans="2:19" s="59" customFormat="1"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</row>
    <row r="129" spans="2:19" s="59" customFormat="1"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</row>
    <row r="130" spans="2:19" s="59" customFormat="1"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</row>
    <row r="131" spans="2:19" s="59" customFormat="1"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</row>
    <row r="132" spans="2:19" s="59" customFormat="1"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</row>
    <row r="133" spans="2:19" s="59" customFormat="1"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</row>
    <row r="134" spans="2:19" s="59" customFormat="1"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</row>
    <row r="135" spans="2:19" s="59" customFormat="1"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</row>
    <row r="136" spans="2:19" s="59" customFormat="1"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</row>
    <row r="137" spans="2:19" s="59" customFormat="1"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</row>
    <row r="138" spans="2:19" s="59" customFormat="1"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</row>
    <row r="139" spans="2:19" s="59" customFormat="1"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</row>
    <row r="140" spans="2:19" s="59" customFormat="1"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</row>
    <row r="141" spans="2:19" s="59" customFormat="1"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</row>
    <row r="142" spans="2:19" s="59" customFormat="1"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</row>
    <row r="143" spans="2:19" s="59" customFormat="1"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</row>
    <row r="144" spans="2:19" s="59" customFormat="1"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</row>
    <row r="145" spans="2:19" s="59" customFormat="1"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</row>
    <row r="146" spans="2:19" s="59" customFormat="1"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</row>
    <row r="147" spans="2:19" s="59" customFormat="1"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</row>
    <row r="148" spans="2:19" s="59" customFormat="1"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</row>
    <row r="149" spans="2:19" s="59" customFormat="1"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</row>
    <row r="150" spans="2:19" s="59" customFormat="1"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</row>
    <row r="151" spans="2:19" s="59" customFormat="1"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</row>
    <row r="152" spans="2:19" s="59" customFormat="1"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</row>
    <row r="153" spans="2:19" s="59" customFormat="1"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</row>
    <row r="154" spans="2:19" s="59" customFormat="1"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</row>
    <row r="155" spans="2:19" s="59" customFormat="1"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</row>
    <row r="156" spans="2:19" s="59" customFormat="1"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</row>
    <row r="157" spans="2:19" s="59" customFormat="1"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</row>
    <row r="158" spans="2:19" s="59" customFormat="1"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</row>
    <row r="159" spans="2:19" s="59" customFormat="1"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</row>
    <row r="160" spans="2:19" s="59" customFormat="1"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</row>
    <row r="161" spans="2:19" s="59" customFormat="1"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</row>
    <row r="162" spans="2:19" s="59" customFormat="1"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</row>
    <row r="163" spans="2:19" s="59" customFormat="1"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</row>
    <row r="164" spans="2:19" s="59" customFormat="1"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</row>
    <row r="165" spans="2:19" s="59" customFormat="1"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</row>
    <row r="166" spans="2:19" s="59" customFormat="1"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</row>
    <row r="167" spans="2:19" s="59" customFormat="1"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</row>
    <row r="168" spans="2:19" s="59" customFormat="1"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</row>
    <row r="169" spans="2:19" s="59" customFormat="1"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</row>
    <row r="170" spans="2:19" s="59" customFormat="1"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</row>
    <row r="171" spans="2:19" s="59" customFormat="1"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</row>
    <row r="172" spans="2:19" s="59" customFormat="1"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</row>
    <row r="173" spans="2:19" s="59" customFormat="1"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</row>
    <row r="174" spans="2:19" s="59" customFormat="1"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</row>
    <row r="175" spans="2:19" s="59" customFormat="1"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</row>
    <row r="176" spans="2:19" s="59" customFormat="1"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</row>
    <row r="177" spans="2:19" s="59" customFormat="1"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</row>
    <row r="178" spans="2:19" s="59" customFormat="1"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</row>
    <row r="179" spans="2:19" s="59" customFormat="1"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</row>
    <row r="180" spans="2:19" s="59" customFormat="1"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</row>
    <row r="181" spans="2:19" s="59" customFormat="1"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</row>
    <row r="182" spans="2:19" s="59" customFormat="1"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</row>
    <row r="183" spans="2:19" s="59" customFormat="1"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</row>
    <row r="184" spans="2:19" s="59" customFormat="1"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</row>
    <row r="185" spans="2:19" s="59" customFormat="1"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</row>
    <row r="186" spans="2:19" s="59" customFormat="1"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</row>
    <row r="187" spans="2:19" s="59" customFormat="1"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</row>
    <row r="188" spans="2:19" s="59" customFormat="1"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</row>
    <row r="189" spans="2:19" s="59" customFormat="1"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</row>
    <row r="190" spans="2:19" s="59" customFormat="1"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</row>
    <row r="191" spans="2:19" s="59" customFormat="1"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</row>
    <row r="192" spans="2:19" s="59" customFormat="1"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</row>
    <row r="193" spans="2:19" s="59" customFormat="1"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</row>
    <row r="194" spans="2:19" s="59" customFormat="1"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</row>
    <row r="195" spans="2:19" s="59" customFormat="1"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</row>
    <row r="196" spans="2:19" s="59" customFormat="1"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</row>
    <row r="197" spans="2:19" s="59" customFormat="1"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</row>
    <row r="198" spans="2:19" s="59" customFormat="1"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</row>
    <row r="199" spans="2:19" s="59" customFormat="1"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</row>
    <row r="200" spans="2:19" s="59" customFormat="1"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</row>
    <row r="201" spans="2:19" s="59" customFormat="1"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</row>
    <row r="202" spans="2:19" s="59" customFormat="1"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</row>
    <row r="203" spans="2:19" s="59" customFormat="1"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</row>
    <row r="204" spans="2:19" s="59" customFormat="1"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</row>
    <row r="205" spans="2:19" s="59" customFormat="1"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</row>
    <row r="206" spans="2:19" s="59" customFormat="1"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</row>
    <row r="207" spans="2:19" s="59" customFormat="1"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</row>
    <row r="208" spans="2:19" s="59" customFormat="1"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</row>
    <row r="209" spans="2:19" s="59" customFormat="1"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</row>
    <row r="210" spans="2:19" s="59" customFormat="1"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</row>
    <row r="211" spans="2:19" s="59" customFormat="1"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</row>
    <row r="212" spans="2:19" s="59" customFormat="1"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</row>
    <row r="213" spans="2:19" s="59" customFormat="1"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</row>
    <row r="214" spans="2:19" s="59" customFormat="1"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</row>
    <row r="215" spans="2:19" s="59" customFormat="1"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</row>
    <row r="216" spans="2:19" s="59" customFormat="1"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</row>
    <row r="217" spans="2:19" s="59" customFormat="1"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</row>
    <row r="218" spans="2:19" s="59" customFormat="1"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</row>
    <row r="219" spans="2:19" s="59" customFormat="1"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</row>
    <row r="220" spans="2:19" s="59" customFormat="1"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</row>
    <row r="221" spans="2:19" s="59" customFormat="1"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</row>
    <row r="222" spans="2:19" s="59" customFormat="1"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</row>
    <row r="223" spans="2:19" s="59" customFormat="1"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</row>
    <row r="224" spans="2:19" s="59" customFormat="1"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</row>
    <row r="225" spans="2:19" s="59" customFormat="1"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</row>
    <row r="226" spans="2:19" s="59" customFormat="1"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</row>
    <row r="227" spans="2:19" s="59" customFormat="1"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</row>
    <row r="228" spans="2:19" s="59" customFormat="1"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</row>
    <row r="229" spans="2:19" s="59" customFormat="1"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</row>
    <row r="230" spans="2:19" s="59" customFormat="1"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</row>
    <row r="231" spans="2:19" s="59" customFormat="1"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</row>
    <row r="232" spans="2:19" s="59" customFormat="1"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</row>
    <row r="233" spans="2:19" s="59" customFormat="1"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</row>
    <row r="234" spans="2:19" s="59" customFormat="1"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</row>
    <row r="235" spans="2:19" s="59" customFormat="1"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</row>
    <row r="236" spans="2:19" s="59" customFormat="1"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</row>
    <row r="237" spans="2:19" s="59" customFormat="1"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</row>
    <row r="238" spans="2:19" s="59" customFormat="1"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</row>
    <row r="239" spans="2:19" s="59" customFormat="1"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</row>
    <row r="240" spans="2:19" s="59" customFormat="1"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</row>
    <row r="241" spans="2:19" s="59" customFormat="1"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</row>
    <row r="242" spans="2:19" s="59" customFormat="1"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</row>
    <row r="243" spans="2:19" s="59" customFormat="1"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</row>
    <row r="244" spans="2:19" s="59" customFormat="1"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</row>
    <row r="245" spans="2:19" s="59" customFormat="1"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</row>
    <row r="246" spans="2:19" s="59" customFormat="1"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</row>
    <row r="247" spans="2:19" s="59" customFormat="1"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</row>
    <row r="248" spans="2:19" s="59" customFormat="1"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</row>
    <row r="249" spans="2:19" s="59" customFormat="1"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</row>
    <row r="250" spans="2:19" s="59" customFormat="1"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</row>
    <row r="251" spans="2:19" s="59" customFormat="1"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</row>
    <row r="252" spans="2:19" s="59" customFormat="1"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</row>
    <row r="253" spans="2:19" s="59" customFormat="1"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</row>
    <row r="254" spans="2:19" s="59" customFormat="1"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</row>
    <row r="255" spans="2:19" s="59" customFormat="1"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</row>
    <row r="256" spans="2:19" s="59" customFormat="1"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</row>
    <row r="257" spans="2:19" s="59" customFormat="1"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</row>
    <row r="258" spans="2:19" s="59" customFormat="1"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</row>
    <row r="259" spans="2:19" s="59" customFormat="1"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</row>
    <row r="260" spans="2:19" s="59" customFormat="1"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</row>
    <row r="261" spans="2:19" s="59" customFormat="1"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</row>
    <row r="262" spans="2:19" s="59" customFormat="1"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</row>
    <row r="263" spans="2:19" s="59" customFormat="1"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</row>
    <row r="264" spans="2:19" s="59" customFormat="1"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</row>
    <row r="265" spans="2:19" s="59" customFormat="1"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</row>
    <row r="266" spans="2:19" s="59" customFormat="1"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</row>
    <row r="267" spans="2:19" s="59" customFormat="1"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</row>
    <row r="268" spans="2:19" s="59" customFormat="1"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</row>
    <row r="269" spans="2:19" s="59" customFormat="1"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</row>
    <row r="270" spans="2:19" s="59" customFormat="1"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</row>
    <row r="271" spans="2:19" s="59" customFormat="1"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</row>
    <row r="272" spans="2:19" s="59" customFormat="1"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</row>
    <row r="273" spans="2:19" s="59" customFormat="1"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</row>
    <row r="274" spans="2:19" s="59" customFormat="1"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</row>
    <row r="275" spans="2:19" s="59" customFormat="1"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</row>
    <row r="276" spans="2:19" s="59" customFormat="1"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</row>
    <row r="277" spans="2:19" s="59" customFormat="1"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</row>
    <row r="278" spans="2:19" s="59" customFormat="1"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</row>
    <row r="279" spans="2:19" s="59" customFormat="1"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</row>
    <row r="280" spans="2:19" s="59" customFormat="1"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</row>
    <row r="281" spans="2:19" s="59" customFormat="1"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</row>
    <row r="282" spans="2:19" s="59" customFormat="1"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</row>
    <row r="283" spans="2:19" s="59" customFormat="1"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</row>
    <row r="284" spans="2:19" s="59" customFormat="1"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</row>
    <row r="285" spans="2:19" s="59" customFormat="1"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</row>
    <row r="286" spans="2:19" s="59" customFormat="1"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</row>
    <row r="287" spans="2:19" s="59" customFormat="1"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</row>
    <row r="288" spans="2:19" s="59" customFormat="1"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</row>
    <row r="289" spans="2:19" s="59" customFormat="1"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</row>
    <row r="290" spans="2:19" s="59" customFormat="1"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</row>
    <row r="291" spans="2:19" s="59" customFormat="1"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</row>
    <row r="292" spans="2:19" s="59" customFormat="1"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</row>
    <row r="293" spans="2:19" s="59" customFormat="1"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</row>
    <row r="294" spans="2:19" s="59" customFormat="1"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</row>
    <row r="295" spans="2:19" s="59" customFormat="1"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</row>
    <row r="296" spans="2:19" s="59" customFormat="1"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</row>
    <row r="297" spans="2:19" s="59" customFormat="1"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</row>
    <row r="298" spans="2:19" s="59" customFormat="1"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</row>
    <row r="299" spans="2:19" s="59" customFormat="1"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</row>
    <row r="300" spans="2:19" s="59" customFormat="1"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</row>
    <row r="301" spans="2:19" s="59" customFormat="1"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</row>
    <row r="302" spans="2:19" s="59" customFormat="1"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</row>
    <row r="303" spans="2:19" s="59" customFormat="1"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</row>
    <row r="304" spans="2:19" s="59" customFormat="1"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</row>
    <row r="305" spans="2:19" s="59" customFormat="1"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</row>
    <row r="306" spans="2:19" s="59" customFormat="1"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</row>
    <row r="307" spans="2:19" s="59" customFormat="1"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</row>
    <row r="308" spans="2:19" s="59" customFormat="1"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</row>
    <row r="309" spans="2:19" s="59" customFormat="1"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</row>
    <row r="310" spans="2:19" s="59" customFormat="1"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</row>
    <row r="311" spans="2:19" s="59" customFormat="1"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</row>
    <row r="312" spans="2:19" s="59" customFormat="1"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</row>
    <row r="313" spans="2:19" s="59" customFormat="1"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</row>
    <row r="314" spans="2:19" s="59" customFormat="1"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</row>
    <row r="315" spans="2:19" s="59" customFormat="1"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</row>
    <row r="316" spans="2:19" s="59" customFormat="1"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</row>
    <row r="317" spans="2:19" s="59" customFormat="1"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</row>
    <row r="318" spans="2:19" s="59" customFormat="1"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</row>
    <row r="319" spans="2:19" s="59" customFormat="1"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</row>
    <row r="320" spans="2:19" s="59" customFormat="1"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</row>
    <row r="321" spans="2:19" s="59" customFormat="1"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</row>
  </sheetData>
  <mergeCells count="1">
    <mergeCell ref="A30:A3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3" tint="0.79998168889431442"/>
  </sheetPr>
  <dimension ref="A1:DT452"/>
  <sheetViews>
    <sheetView zoomScale="70" zoomScaleNormal="70" workbookViewId="0">
      <selection activeCell="M1" sqref="M1:M1048576"/>
    </sheetView>
  </sheetViews>
  <sheetFormatPr baseColWidth="10" defaultColWidth="11.44140625" defaultRowHeight="11.4"/>
  <cols>
    <col min="1" max="1" width="42.33203125" style="20" customWidth="1"/>
    <col min="2" max="2" width="8.44140625" style="11" bestFit="1" customWidth="1"/>
    <col min="3" max="3" width="9.21875" style="11" bestFit="1" customWidth="1"/>
    <col min="4" max="4" width="8.5546875" style="11" bestFit="1" customWidth="1"/>
    <col min="5" max="5" width="8.44140625" style="11" bestFit="1" customWidth="1"/>
    <col min="6" max="6" width="9.21875" style="11" bestFit="1" customWidth="1"/>
    <col min="7" max="12" width="8.44140625" style="11" bestFit="1" customWidth="1"/>
    <col min="13" max="13" width="8.77734375" style="11" bestFit="1" customWidth="1"/>
    <col min="14" max="14" width="8.21875" style="11" bestFit="1" customWidth="1"/>
    <col min="15" max="15" width="8.77734375" style="11" customWidth="1"/>
    <col min="16" max="16" width="8.44140625" style="11" bestFit="1" customWidth="1"/>
    <col min="17" max="17" width="9.21875" style="11" customWidth="1"/>
    <col min="18" max="18" width="7.21875" style="11" bestFit="1" customWidth="1"/>
    <col min="19" max="19" width="9.21875" style="11" bestFit="1" customWidth="1"/>
    <col min="20" max="20" width="7.21875" style="11" bestFit="1" customWidth="1"/>
    <col min="21" max="21" width="10.21875" style="10" bestFit="1" customWidth="1"/>
    <col min="22" max="124" width="11.44140625" style="10"/>
    <col min="125" max="16384" width="11.44140625" style="11"/>
  </cols>
  <sheetData>
    <row r="1" spans="1:23">
      <c r="A1" s="7" t="s">
        <v>132</v>
      </c>
      <c r="B1" s="8" t="s">
        <v>21</v>
      </c>
      <c r="C1" s="8" t="s">
        <v>22</v>
      </c>
      <c r="D1" s="8" t="s">
        <v>38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32</v>
      </c>
      <c r="O1" s="8" t="s">
        <v>33</v>
      </c>
      <c r="P1" s="8" t="s">
        <v>34</v>
      </c>
      <c r="Q1" s="8" t="s">
        <v>36</v>
      </c>
      <c r="R1" s="8" t="s">
        <v>37</v>
      </c>
      <c r="S1" s="8" t="s">
        <v>39</v>
      </c>
      <c r="T1" s="9" t="s">
        <v>76</v>
      </c>
      <c r="U1" s="9" t="s">
        <v>71</v>
      </c>
    </row>
    <row r="2" spans="1:23">
      <c r="A2" s="12" t="s">
        <v>40</v>
      </c>
      <c r="B2" s="47">
        <v>231162</v>
      </c>
      <c r="C2" s="47">
        <v>502497</v>
      </c>
      <c r="D2" s="47">
        <v>273295</v>
      </c>
      <c r="E2" s="47">
        <v>248404</v>
      </c>
      <c r="F2" s="47">
        <v>445804</v>
      </c>
      <c r="G2" s="47">
        <v>474434</v>
      </c>
      <c r="H2" s="47">
        <v>382720</v>
      </c>
      <c r="I2" s="47">
        <v>161020</v>
      </c>
      <c r="J2" s="47">
        <v>255901</v>
      </c>
      <c r="K2" s="47">
        <v>372713</v>
      </c>
      <c r="L2" s="47">
        <v>107573</v>
      </c>
      <c r="M2" s="47">
        <v>37188</v>
      </c>
      <c r="N2" s="47">
        <v>54037</v>
      </c>
      <c r="O2" s="47">
        <v>40972</v>
      </c>
      <c r="P2" s="47">
        <v>90573</v>
      </c>
      <c r="Q2" s="47">
        <v>23570</v>
      </c>
      <c r="R2" s="47">
        <v>15169</v>
      </c>
      <c r="S2" s="47">
        <v>48907</v>
      </c>
      <c r="T2" s="71">
        <v>24670</v>
      </c>
      <c r="U2" s="48">
        <f>SUM(B2:T2)</f>
        <v>3790609</v>
      </c>
    </row>
    <row r="3" spans="1:23">
      <c r="A3" s="12" t="s">
        <v>41</v>
      </c>
      <c r="B3" s="47">
        <v>48236</v>
      </c>
      <c r="C3" s="47">
        <v>57002</v>
      </c>
      <c r="D3" s="47">
        <v>79278</v>
      </c>
      <c r="E3" s="47">
        <v>45284</v>
      </c>
      <c r="F3" s="47">
        <v>71753</v>
      </c>
      <c r="G3" s="47">
        <v>131808</v>
      </c>
      <c r="H3" s="47">
        <v>55694</v>
      </c>
      <c r="I3" s="47">
        <v>43731</v>
      </c>
      <c r="J3" s="47">
        <v>62221</v>
      </c>
      <c r="K3" s="47">
        <v>57934</v>
      </c>
      <c r="L3" s="47">
        <v>21469</v>
      </c>
      <c r="M3" s="47">
        <v>9259</v>
      </c>
      <c r="N3" s="47">
        <v>6141</v>
      </c>
      <c r="O3" s="47">
        <v>10801</v>
      </c>
      <c r="P3" s="47">
        <v>17432</v>
      </c>
      <c r="Q3" s="47">
        <v>4278</v>
      </c>
      <c r="R3" s="47">
        <v>3685</v>
      </c>
      <c r="S3" s="47">
        <v>6556</v>
      </c>
      <c r="T3" s="71">
        <v>1075</v>
      </c>
      <c r="U3" s="48">
        <f>SUM(B3:T3)</f>
        <v>733637</v>
      </c>
    </row>
    <row r="4" spans="1:23" ht="22.8">
      <c r="A4" s="12" t="s">
        <v>42</v>
      </c>
      <c r="B4" s="47">
        <v>66824</v>
      </c>
      <c r="C4" s="47">
        <v>31151</v>
      </c>
      <c r="D4" s="47">
        <v>41244</v>
      </c>
      <c r="E4" s="47">
        <v>26279</v>
      </c>
      <c r="F4" s="47">
        <v>62821</v>
      </c>
      <c r="G4" s="47">
        <v>103626</v>
      </c>
      <c r="H4" s="47">
        <v>50179</v>
      </c>
      <c r="I4" s="47">
        <v>13020</v>
      </c>
      <c r="J4" s="47">
        <v>11397</v>
      </c>
      <c r="K4" s="47">
        <v>57253</v>
      </c>
      <c r="L4" s="47">
        <v>7984</v>
      </c>
      <c r="M4" s="47">
        <v>8372</v>
      </c>
      <c r="N4" s="47">
        <v>4095</v>
      </c>
      <c r="O4" s="47">
        <v>1333</v>
      </c>
      <c r="P4" s="47">
        <v>4617</v>
      </c>
      <c r="Q4" s="47">
        <v>11</v>
      </c>
      <c r="R4" s="47">
        <v>2459</v>
      </c>
      <c r="S4" s="47">
        <v>8587</v>
      </c>
      <c r="T4" s="71">
        <v>0</v>
      </c>
      <c r="U4" s="48">
        <f>SUM(B4:T4)</f>
        <v>501252</v>
      </c>
    </row>
    <row r="5" spans="1:23">
      <c r="A5" s="12" t="s">
        <v>43</v>
      </c>
      <c r="B5" s="47">
        <v>19125</v>
      </c>
      <c r="C5" s="47">
        <v>29260</v>
      </c>
      <c r="D5" s="47">
        <v>26759</v>
      </c>
      <c r="E5" s="47">
        <v>25246</v>
      </c>
      <c r="F5" s="47">
        <v>21996</v>
      </c>
      <c r="G5" s="47">
        <v>14303</v>
      </c>
      <c r="H5" s="47">
        <v>15544</v>
      </c>
      <c r="I5" s="47">
        <v>16733</v>
      </c>
      <c r="J5" s="47">
        <v>8067</v>
      </c>
      <c r="K5" s="47">
        <v>2130</v>
      </c>
      <c r="L5" s="47">
        <v>6794</v>
      </c>
      <c r="M5" s="47">
        <v>3985</v>
      </c>
      <c r="N5" s="47">
        <v>10250</v>
      </c>
      <c r="O5" s="47">
        <v>3968</v>
      </c>
      <c r="P5" s="47">
        <v>0</v>
      </c>
      <c r="Q5" s="47">
        <v>0</v>
      </c>
      <c r="R5" s="47">
        <v>0</v>
      </c>
      <c r="S5" s="47">
        <v>1192</v>
      </c>
      <c r="T5" s="71">
        <v>398</v>
      </c>
      <c r="U5" s="48">
        <f>SUM(B5:T5)</f>
        <v>205750</v>
      </c>
    </row>
    <row r="6" spans="1:23" ht="22.8">
      <c r="A6" s="73" t="s">
        <v>44</v>
      </c>
      <c r="B6" s="36">
        <f>SUM(B2:B5)</f>
        <v>365347</v>
      </c>
      <c r="C6" s="36">
        <f>SUM(C2:C5)</f>
        <v>619910</v>
      </c>
      <c r="D6" s="36">
        <f>SUM(D2:D5)</f>
        <v>420576</v>
      </c>
      <c r="E6" s="36">
        <f t="shared" ref="E6:T6" si="0">SUM(E2:E5)</f>
        <v>345213</v>
      </c>
      <c r="F6" s="36">
        <f t="shared" si="0"/>
        <v>602374</v>
      </c>
      <c r="G6" s="36">
        <f t="shared" si="0"/>
        <v>724171</v>
      </c>
      <c r="H6" s="36">
        <f t="shared" si="0"/>
        <v>504137</v>
      </c>
      <c r="I6" s="36">
        <f t="shared" si="0"/>
        <v>234504</v>
      </c>
      <c r="J6" s="36">
        <f t="shared" si="0"/>
        <v>337586</v>
      </c>
      <c r="K6" s="36">
        <f t="shared" si="0"/>
        <v>490030</v>
      </c>
      <c r="L6" s="36">
        <f t="shared" si="0"/>
        <v>143820</v>
      </c>
      <c r="M6" s="36">
        <f t="shared" si="0"/>
        <v>58804</v>
      </c>
      <c r="N6" s="36">
        <f t="shared" si="0"/>
        <v>74523</v>
      </c>
      <c r="O6" s="36">
        <f t="shared" si="0"/>
        <v>57074</v>
      </c>
      <c r="P6" s="36">
        <f t="shared" si="0"/>
        <v>112622</v>
      </c>
      <c r="Q6" s="36">
        <f t="shared" si="0"/>
        <v>27859</v>
      </c>
      <c r="R6" s="36">
        <f t="shared" si="0"/>
        <v>21313</v>
      </c>
      <c r="S6" s="36">
        <f t="shared" si="0"/>
        <v>65242</v>
      </c>
      <c r="T6" s="36">
        <f t="shared" si="0"/>
        <v>26143</v>
      </c>
      <c r="U6" s="36">
        <f>SUM(B6:T6)</f>
        <v>5231248</v>
      </c>
    </row>
    <row r="7" spans="1:23">
      <c r="A7" s="12" t="s">
        <v>45</v>
      </c>
      <c r="B7" s="47">
        <v>155735</v>
      </c>
      <c r="C7" s="47">
        <v>281848</v>
      </c>
      <c r="D7" s="47">
        <v>141140</v>
      </c>
      <c r="E7" s="47">
        <v>131082</v>
      </c>
      <c r="F7" s="47">
        <v>339200</v>
      </c>
      <c r="G7" s="47">
        <v>190811</v>
      </c>
      <c r="H7" s="47">
        <v>230566</v>
      </c>
      <c r="I7" s="47">
        <v>69687</v>
      </c>
      <c r="J7" s="47">
        <v>116960</v>
      </c>
      <c r="K7" s="47">
        <v>218233</v>
      </c>
      <c r="L7" s="47">
        <v>67446</v>
      </c>
      <c r="M7" s="47">
        <v>26837</v>
      </c>
      <c r="N7" s="47">
        <v>19556</v>
      </c>
      <c r="O7" s="47">
        <v>28274</v>
      </c>
      <c r="P7" s="47">
        <v>32564</v>
      </c>
      <c r="Q7" s="47">
        <v>2056</v>
      </c>
      <c r="R7" s="47">
        <v>6184</v>
      </c>
      <c r="S7" s="47">
        <v>26074</v>
      </c>
      <c r="T7" s="47">
        <v>13521</v>
      </c>
      <c r="U7" s="47">
        <f>SUM(B7:T7)</f>
        <v>2097774</v>
      </c>
    </row>
    <row r="8" spans="1:23">
      <c r="A8" s="12" t="s">
        <v>46</v>
      </c>
      <c r="B8" s="47">
        <v>9510</v>
      </c>
      <c r="C8" s="47">
        <v>2775</v>
      </c>
      <c r="D8" s="47">
        <v>4668</v>
      </c>
      <c r="E8" s="47">
        <v>1126</v>
      </c>
      <c r="F8" s="47">
        <v>7239</v>
      </c>
      <c r="G8" s="47">
        <v>777</v>
      </c>
      <c r="H8" s="47">
        <v>3877</v>
      </c>
      <c r="I8" s="47">
        <v>4424</v>
      </c>
      <c r="J8" s="47">
        <v>3942</v>
      </c>
      <c r="K8" s="47">
        <v>5335</v>
      </c>
      <c r="L8" s="47">
        <v>920</v>
      </c>
      <c r="M8" s="47">
        <v>79</v>
      </c>
      <c r="N8" s="47">
        <v>166</v>
      </c>
      <c r="O8" s="47">
        <v>452</v>
      </c>
      <c r="P8" s="47">
        <v>1627</v>
      </c>
      <c r="Q8" s="47">
        <v>0</v>
      </c>
      <c r="R8" s="47">
        <v>358</v>
      </c>
      <c r="S8" s="47">
        <v>1015</v>
      </c>
      <c r="T8" s="47">
        <v>176</v>
      </c>
      <c r="U8" s="47">
        <f>SUM(B8:T8)</f>
        <v>48466</v>
      </c>
    </row>
    <row r="9" spans="1:23" ht="22.8">
      <c r="A9" s="12" t="s">
        <v>47</v>
      </c>
      <c r="B9" s="47">
        <v>0</v>
      </c>
      <c r="C9" s="47">
        <v>0</v>
      </c>
      <c r="D9" s="47">
        <v>0</v>
      </c>
      <c r="E9" s="47">
        <v>0</v>
      </c>
      <c r="F9" s="47">
        <v>0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  <c r="M9" s="47">
        <v>128</v>
      </c>
      <c r="N9" s="47">
        <v>14284</v>
      </c>
      <c r="O9" s="47">
        <v>0</v>
      </c>
      <c r="P9" s="47">
        <v>0</v>
      </c>
      <c r="Q9" s="47">
        <v>0</v>
      </c>
      <c r="R9" s="47">
        <v>0</v>
      </c>
      <c r="S9" s="47">
        <v>8</v>
      </c>
      <c r="T9" s="47">
        <v>11</v>
      </c>
      <c r="U9" s="47">
        <f>SUM(B9:T9)</f>
        <v>14431</v>
      </c>
    </row>
    <row r="10" spans="1:23" ht="22.8">
      <c r="A10" s="73" t="s">
        <v>48</v>
      </c>
      <c r="B10" s="36">
        <f>SUM(B7:B9)</f>
        <v>165245</v>
      </c>
      <c r="C10" s="36">
        <f>SUM(C7:C9)</f>
        <v>284623</v>
      </c>
      <c r="D10" s="36">
        <f>SUM(D7:D9)</f>
        <v>145808</v>
      </c>
      <c r="E10" s="36">
        <f t="shared" ref="E10:T10" si="1">SUM(E7:E9)</f>
        <v>132208</v>
      </c>
      <c r="F10" s="36">
        <f t="shared" si="1"/>
        <v>346439</v>
      </c>
      <c r="G10" s="36">
        <f t="shared" si="1"/>
        <v>191588</v>
      </c>
      <c r="H10" s="36">
        <f t="shared" si="1"/>
        <v>234443</v>
      </c>
      <c r="I10" s="36">
        <f t="shared" si="1"/>
        <v>74111</v>
      </c>
      <c r="J10" s="36">
        <f t="shared" si="1"/>
        <v>120902</v>
      </c>
      <c r="K10" s="36">
        <f t="shared" si="1"/>
        <v>223568</v>
      </c>
      <c r="L10" s="36">
        <f t="shared" si="1"/>
        <v>68366</v>
      </c>
      <c r="M10" s="36">
        <f t="shared" si="1"/>
        <v>27044</v>
      </c>
      <c r="N10" s="36">
        <f t="shared" si="1"/>
        <v>34006</v>
      </c>
      <c r="O10" s="36">
        <f t="shared" si="1"/>
        <v>28726</v>
      </c>
      <c r="P10" s="36">
        <f t="shared" si="1"/>
        <v>34191</v>
      </c>
      <c r="Q10" s="36">
        <f t="shared" si="1"/>
        <v>2056</v>
      </c>
      <c r="R10" s="36">
        <f t="shared" si="1"/>
        <v>6542</v>
      </c>
      <c r="S10" s="36">
        <f t="shared" si="1"/>
        <v>27097</v>
      </c>
      <c r="T10" s="36">
        <f t="shared" si="1"/>
        <v>13708</v>
      </c>
      <c r="U10" s="36">
        <f>SUM(B10:T10)</f>
        <v>2160671</v>
      </c>
    </row>
    <row r="11" spans="1:23" ht="18" customHeight="1">
      <c r="A11" s="15" t="s">
        <v>49</v>
      </c>
      <c r="B11" s="36">
        <f>B6-B10</f>
        <v>200102</v>
      </c>
      <c r="C11" s="36">
        <f>C6-C10</f>
        <v>335287</v>
      </c>
      <c r="D11" s="36">
        <f>D6-D10</f>
        <v>274768</v>
      </c>
      <c r="E11" s="36">
        <f t="shared" ref="E11:T11" si="2">E6-E10</f>
        <v>213005</v>
      </c>
      <c r="F11" s="36">
        <f t="shared" si="2"/>
        <v>255935</v>
      </c>
      <c r="G11" s="36">
        <f t="shared" si="2"/>
        <v>532583</v>
      </c>
      <c r="H11" s="36">
        <f t="shared" si="2"/>
        <v>269694</v>
      </c>
      <c r="I11" s="36">
        <f t="shared" si="2"/>
        <v>160393</v>
      </c>
      <c r="J11" s="36">
        <f t="shared" si="2"/>
        <v>216684</v>
      </c>
      <c r="K11" s="36">
        <f t="shared" si="2"/>
        <v>266462</v>
      </c>
      <c r="L11" s="36">
        <f t="shared" si="2"/>
        <v>75454</v>
      </c>
      <c r="M11" s="36">
        <f t="shared" si="2"/>
        <v>31760</v>
      </c>
      <c r="N11" s="36">
        <f t="shared" si="2"/>
        <v>40517</v>
      </c>
      <c r="O11" s="36">
        <f t="shared" si="2"/>
        <v>28348</v>
      </c>
      <c r="P11" s="36">
        <f t="shared" si="2"/>
        <v>78431</v>
      </c>
      <c r="Q11" s="36">
        <f t="shared" si="2"/>
        <v>25803</v>
      </c>
      <c r="R11" s="36">
        <f t="shared" si="2"/>
        <v>14771</v>
      </c>
      <c r="S11" s="36">
        <f t="shared" si="2"/>
        <v>38145</v>
      </c>
      <c r="T11" s="36">
        <f t="shared" si="2"/>
        <v>12435</v>
      </c>
      <c r="U11" s="36">
        <f>U6-U10</f>
        <v>3070577</v>
      </c>
    </row>
    <row r="12" spans="1:23" ht="34.200000000000003">
      <c r="A12" s="12" t="s">
        <v>50</v>
      </c>
      <c r="B12" s="47">
        <v>-23645</v>
      </c>
      <c r="C12" s="47">
        <v>-208623</v>
      </c>
      <c r="D12" s="47">
        <v>14880</v>
      </c>
      <c r="E12" s="47">
        <v>-27630</v>
      </c>
      <c r="F12" s="47">
        <v>-88270</v>
      </c>
      <c r="G12" s="47">
        <v>-64347</v>
      </c>
      <c r="H12" s="47">
        <v>-85819</v>
      </c>
      <c r="I12" s="47">
        <v>-5873</v>
      </c>
      <c r="J12" s="47">
        <v>-16755</v>
      </c>
      <c r="K12" s="47">
        <v>-51622</v>
      </c>
      <c r="L12" s="47">
        <v>-22689</v>
      </c>
      <c r="M12" s="47">
        <v>-15627</v>
      </c>
      <c r="N12" s="47">
        <v>-13105</v>
      </c>
      <c r="O12" s="47">
        <v>-2025</v>
      </c>
      <c r="P12" s="47">
        <v>-6899</v>
      </c>
      <c r="Q12" s="47">
        <v>-1593</v>
      </c>
      <c r="R12" s="47">
        <v>-1881</v>
      </c>
      <c r="S12" s="47">
        <v>225</v>
      </c>
      <c r="T12" s="47">
        <v>-2443</v>
      </c>
      <c r="U12" s="47">
        <f>SUM(B12:T12)</f>
        <v>-623741</v>
      </c>
    </row>
    <row r="13" spans="1:23" ht="34.200000000000003">
      <c r="A13" s="12" t="s">
        <v>64</v>
      </c>
      <c r="B13" s="47">
        <v>-4500</v>
      </c>
      <c r="C13" s="47">
        <v>88422</v>
      </c>
      <c r="D13" s="47">
        <v>150</v>
      </c>
      <c r="E13" s="47">
        <v>-9558</v>
      </c>
      <c r="F13" s="47">
        <v>-5300</v>
      </c>
      <c r="G13" s="47">
        <v>492</v>
      </c>
      <c r="H13" s="47">
        <v>-15726</v>
      </c>
      <c r="I13" s="47">
        <v>199</v>
      </c>
      <c r="J13" s="47">
        <v>-724</v>
      </c>
      <c r="K13" s="47">
        <v>-21402</v>
      </c>
      <c r="L13" s="47">
        <v>161</v>
      </c>
      <c r="M13" s="47">
        <v>-11</v>
      </c>
      <c r="N13" s="47">
        <v>277</v>
      </c>
      <c r="O13" s="47">
        <v>-1128</v>
      </c>
      <c r="P13" s="47">
        <v>0</v>
      </c>
      <c r="Q13" s="47">
        <v>-179</v>
      </c>
      <c r="R13" s="47">
        <v>0</v>
      </c>
      <c r="S13" s="47">
        <v>139</v>
      </c>
      <c r="T13" s="47">
        <v>-110</v>
      </c>
      <c r="U13" s="47">
        <f>SUM(B13:T13)</f>
        <v>31202</v>
      </c>
      <c r="W13" s="253"/>
    </row>
    <row r="14" spans="1:23">
      <c r="A14" s="12" t="s">
        <v>52</v>
      </c>
      <c r="B14" s="47">
        <v>110</v>
      </c>
      <c r="C14" s="47">
        <v>982</v>
      </c>
      <c r="D14" s="47">
        <v>5769</v>
      </c>
      <c r="E14" s="47">
        <v>1000</v>
      </c>
      <c r="F14" s="47">
        <v>1600</v>
      </c>
      <c r="G14" s="47">
        <v>8105</v>
      </c>
      <c r="H14" s="47">
        <v>5898</v>
      </c>
      <c r="I14" s="47">
        <v>2813</v>
      </c>
      <c r="J14" s="47">
        <v>113</v>
      </c>
      <c r="K14" s="47">
        <v>13846</v>
      </c>
      <c r="L14" s="47">
        <v>675</v>
      </c>
      <c r="M14" s="47">
        <v>79</v>
      </c>
      <c r="N14" s="47">
        <v>115</v>
      </c>
      <c r="O14" s="47">
        <v>44</v>
      </c>
      <c r="P14" s="47">
        <v>244</v>
      </c>
      <c r="Q14" s="47">
        <v>98</v>
      </c>
      <c r="R14" s="47">
        <v>319</v>
      </c>
      <c r="S14" s="47">
        <v>19</v>
      </c>
      <c r="T14" s="47">
        <v>0</v>
      </c>
      <c r="U14" s="47">
        <f>SUM(B14:T14)</f>
        <v>41829</v>
      </c>
    </row>
    <row r="15" spans="1:23">
      <c r="A15" s="12" t="s">
        <v>53</v>
      </c>
      <c r="B15" s="47">
        <v>-65001</v>
      </c>
      <c r="C15" s="47">
        <v>-154608</v>
      </c>
      <c r="D15" s="47">
        <v>-98612</v>
      </c>
      <c r="E15" s="47">
        <v>-50353</v>
      </c>
      <c r="F15" s="47">
        <v>-73842</v>
      </c>
      <c r="G15" s="47">
        <v>-175118</v>
      </c>
      <c r="H15" s="47">
        <v>-106673</v>
      </c>
      <c r="I15" s="47">
        <v>-73347</v>
      </c>
      <c r="J15" s="47">
        <v>-78795</v>
      </c>
      <c r="K15" s="47">
        <v>-90754</v>
      </c>
      <c r="L15" s="47">
        <v>-24605</v>
      </c>
      <c r="M15" s="47">
        <v>-15308</v>
      </c>
      <c r="N15" s="47">
        <v>-20513</v>
      </c>
      <c r="O15" s="47">
        <v>-14950</v>
      </c>
      <c r="P15" s="47">
        <v>-38896</v>
      </c>
      <c r="Q15" s="47">
        <v>-12788</v>
      </c>
      <c r="R15" s="47">
        <v>-7359</v>
      </c>
      <c r="S15" s="47">
        <v>-17514</v>
      </c>
      <c r="T15" s="47">
        <v>-3297</v>
      </c>
      <c r="U15" s="47">
        <f>SUM(B15:T15)</f>
        <v>-1122333</v>
      </c>
    </row>
    <row r="16" spans="1:23">
      <c r="A16" s="12" t="s">
        <v>54</v>
      </c>
      <c r="B16" s="47">
        <v>-33777</v>
      </c>
      <c r="C16" s="47">
        <v>-29693</v>
      </c>
      <c r="D16" s="47">
        <v>-33684</v>
      </c>
      <c r="E16" s="47">
        <v>-15334</v>
      </c>
      <c r="F16" s="47">
        <v>-17945</v>
      </c>
      <c r="G16" s="47">
        <v>-61864</v>
      </c>
      <c r="H16" s="47">
        <v>-24992</v>
      </c>
      <c r="I16" s="47">
        <v>-28481</v>
      </c>
      <c r="J16" s="47">
        <v>-22283</v>
      </c>
      <c r="K16" s="47">
        <v>-25494</v>
      </c>
      <c r="L16" s="47">
        <v>-11092</v>
      </c>
      <c r="M16" s="47">
        <v>-5649</v>
      </c>
      <c r="N16" s="47">
        <v>-10172</v>
      </c>
      <c r="O16" s="47">
        <v>-6757</v>
      </c>
      <c r="P16" s="47">
        <v>-15818</v>
      </c>
      <c r="Q16" s="47">
        <v>-4418</v>
      </c>
      <c r="R16" s="47">
        <v>-4313</v>
      </c>
      <c r="S16" s="47">
        <v>-7607</v>
      </c>
      <c r="T16" s="47">
        <v>-1547</v>
      </c>
      <c r="U16" s="47">
        <f>SUM(B16:T16)</f>
        <v>-360920</v>
      </c>
    </row>
    <row r="17" spans="1:21" ht="22.8">
      <c r="A17" s="12" t="s">
        <v>55</v>
      </c>
      <c r="B17" s="47">
        <v>-12028</v>
      </c>
      <c r="C17" s="47">
        <v>-5367</v>
      </c>
      <c r="D17" s="47">
        <v>-16054</v>
      </c>
      <c r="E17" s="47">
        <v>-6683</v>
      </c>
      <c r="F17" s="47">
        <v>-6403</v>
      </c>
      <c r="G17" s="47">
        <v>-28704</v>
      </c>
      <c r="H17" s="47">
        <v>-6443</v>
      </c>
      <c r="I17" s="47">
        <v>-7839</v>
      </c>
      <c r="J17" s="47">
        <v>-8399</v>
      </c>
      <c r="K17" s="47">
        <v>-8680</v>
      </c>
      <c r="L17" s="47">
        <v>-6003</v>
      </c>
      <c r="M17" s="47">
        <v>-1468</v>
      </c>
      <c r="N17" s="47">
        <v>-3903</v>
      </c>
      <c r="O17" s="47">
        <v>-1596</v>
      </c>
      <c r="P17" s="47">
        <v>-6863</v>
      </c>
      <c r="Q17" s="47">
        <v>-1210</v>
      </c>
      <c r="R17" s="47">
        <v>-558</v>
      </c>
      <c r="S17" s="47">
        <v>-3499</v>
      </c>
      <c r="T17" s="47">
        <v>-257</v>
      </c>
      <c r="U17" s="47">
        <f>SUM(B17:T17)</f>
        <v>-131957</v>
      </c>
    </row>
    <row r="18" spans="1:21">
      <c r="A18" s="15" t="s">
        <v>56</v>
      </c>
      <c r="B18" s="36">
        <v>61261</v>
      </c>
      <c r="C18" s="36">
        <v>26400</v>
      </c>
      <c r="D18" s="36">
        <v>147217</v>
      </c>
      <c r="E18" s="36">
        <v>104447</v>
      </c>
      <c r="F18" s="36">
        <v>65775</v>
      </c>
      <c r="G18" s="36">
        <v>211147</v>
      </c>
      <c r="H18" s="36">
        <v>35939</v>
      </c>
      <c r="I18" s="36">
        <v>47865</v>
      </c>
      <c r="J18" s="36">
        <v>89841</v>
      </c>
      <c r="K18" s="36">
        <v>82356</v>
      </c>
      <c r="L18" s="36">
        <v>11901</v>
      </c>
      <c r="M18" s="36">
        <v>-6224</v>
      </c>
      <c r="N18" s="36">
        <v>-6784</v>
      </c>
      <c r="O18" s="36">
        <v>1936</v>
      </c>
      <c r="P18" s="36">
        <v>10199</v>
      </c>
      <c r="Q18" s="36">
        <v>5713</v>
      </c>
      <c r="R18" s="36">
        <v>979</v>
      </c>
      <c r="S18" s="36">
        <v>9908</v>
      </c>
      <c r="T18" s="36">
        <v>4781</v>
      </c>
      <c r="U18" s="36">
        <f>SUM(B18:T18)</f>
        <v>904657</v>
      </c>
    </row>
    <row r="19" spans="1:21" ht="22.8">
      <c r="A19" s="12" t="s">
        <v>57</v>
      </c>
      <c r="B19" s="47">
        <v>-553</v>
      </c>
      <c r="C19" s="47">
        <v>228</v>
      </c>
      <c r="D19" s="47">
        <v>-10477</v>
      </c>
      <c r="E19" s="47">
        <v>2104</v>
      </c>
      <c r="F19" s="47">
        <v>-1380</v>
      </c>
      <c r="G19" s="47">
        <v>249</v>
      </c>
      <c r="H19" s="47">
        <v>-1872</v>
      </c>
      <c r="I19" s="47">
        <v>181</v>
      </c>
      <c r="J19" s="47">
        <v>57</v>
      </c>
      <c r="K19" s="47">
        <v>-111</v>
      </c>
      <c r="L19" s="47">
        <v>-1264</v>
      </c>
      <c r="M19" s="47">
        <v>-1716</v>
      </c>
      <c r="N19" s="47">
        <v>0</v>
      </c>
      <c r="O19" s="47">
        <v>-150</v>
      </c>
      <c r="P19" s="47">
        <v>-179</v>
      </c>
      <c r="Q19" s="47">
        <v>139</v>
      </c>
      <c r="R19" s="47">
        <v>34</v>
      </c>
      <c r="S19" s="47">
        <v>735</v>
      </c>
      <c r="T19" s="47">
        <v>0</v>
      </c>
      <c r="U19" s="47">
        <f>SUM(B19:T19)</f>
        <v>-13975</v>
      </c>
    </row>
    <row r="20" spans="1:21">
      <c r="A20" s="12" t="s">
        <v>58</v>
      </c>
      <c r="B20" s="47">
        <v>-3063</v>
      </c>
      <c r="C20" s="47">
        <v>-1273</v>
      </c>
      <c r="D20" s="47">
        <v>-45578</v>
      </c>
      <c r="E20" s="47">
        <v>-16230</v>
      </c>
      <c r="F20" s="47">
        <v>-3937</v>
      </c>
      <c r="G20" s="47">
        <v>-59817</v>
      </c>
      <c r="H20" s="47">
        <v>-1025</v>
      </c>
      <c r="I20" s="47">
        <f>(16111)*-1</f>
        <v>-16111</v>
      </c>
      <c r="J20" s="47">
        <v>-25869</v>
      </c>
      <c r="K20" s="47">
        <v>-11661</v>
      </c>
      <c r="L20" s="47">
        <v>-2262</v>
      </c>
      <c r="M20" s="47">
        <v>-126</v>
      </c>
      <c r="N20" s="47">
        <v>-194</v>
      </c>
      <c r="O20" s="47">
        <v>-123</v>
      </c>
      <c r="P20" s="47">
        <v>-356</v>
      </c>
      <c r="Q20" s="47">
        <v>-2553</v>
      </c>
      <c r="R20" s="47">
        <v>-21</v>
      </c>
      <c r="S20" s="47">
        <v>-2120</v>
      </c>
      <c r="T20" s="47">
        <v>-157</v>
      </c>
      <c r="U20" s="47">
        <f>SUM(B20:T20)</f>
        <v>-192476</v>
      </c>
    </row>
    <row r="21" spans="1:21">
      <c r="A21" s="15" t="s">
        <v>59</v>
      </c>
      <c r="B21" s="36">
        <v>57645</v>
      </c>
      <c r="C21" s="36">
        <v>25355</v>
      </c>
      <c r="D21" s="36">
        <v>91162</v>
      </c>
      <c r="E21" s="36">
        <v>90321</v>
      </c>
      <c r="F21" s="36">
        <v>60458</v>
      </c>
      <c r="G21" s="36">
        <v>151579</v>
      </c>
      <c r="H21" s="36">
        <v>33042</v>
      </c>
      <c r="I21" s="36">
        <v>31936</v>
      </c>
      <c r="J21" s="36">
        <f>64038-9</f>
        <v>64029</v>
      </c>
      <c r="K21" s="36">
        <v>70584</v>
      </c>
      <c r="L21" s="36">
        <v>8375</v>
      </c>
      <c r="M21" s="36">
        <v>-8066</v>
      </c>
      <c r="N21" s="36">
        <v>-6978</v>
      </c>
      <c r="O21" s="36">
        <v>1663</v>
      </c>
      <c r="P21" s="36">
        <v>9664</v>
      </c>
      <c r="Q21" s="304">
        <v>3299</v>
      </c>
      <c r="R21" s="36">
        <v>992</v>
      </c>
      <c r="S21" s="36">
        <v>8523</v>
      </c>
      <c r="T21" s="36">
        <f>T18-T20</f>
        <v>4938</v>
      </c>
      <c r="U21" s="36">
        <f>SUM(B21:T21)</f>
        <v>698521</v>
      </c>
    </row>
    <row r="22" spans="1:21">
      <c r="A22" s="12" t="s">
        <v>72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47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36">
        <f>SUM(B22:T22)</f>
        <v>0</v>
      </c>
    </row>
    <row r="23" spans="1:21" ht="22.8">
      <c r="A23" s="12" t="s">
        <v>60</v>
      </c>
      <c r="B23" s="47">
        <v>0</v>
      </c>
      <c r="C23" s="47">
        <v>0</v>
      </c>
      <c r="D23" s="47">
        <v>0</v>
      </c>
      <c r="E23" s="47">
        <v>0</v>
      </c>
      <c r="F23" s="47">
        <v>0</v>
      </c>
      <c r="G23" s="47">
        <v>0</v>
      </c>
      <c r="H23" s="47">
        <v>0</v>
      </c>
      <c r="I23" s="47">
        <v>0</v>
      </c>
      <c r="J23" s="47">
        <v>9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72">
        <v>-153</v>
      </c>
      <c r="Q23" s="47">
        <v>781</v>
      </c>
      <c r="R23" s="47">
        <v>0</v>
      </c>
      <c r="S23" s="47">
        <v>0</v>
      </c>
      <c r="T23" s="47">
        <v>0</v>
      </c>
      <c r="U23" s="47">
        <f>SUM(B23:T23)</f>
        <v>637</v>
      </c>
    </row>
    <row r="24" spans="1:21">
      <c r="A24" s="15" t="s">
        <v>61</v>
      </c>
      <c r="B24" s="36">
        <v>57645</v>
      </c>
      <c r="C24" s="36">
        <v>25355</v>
      </c>
      <c r="D24" s="36">
        <v>91162</v>
      </c>
      <c r="E24" s="36">
        <v>90321</v>
      </c>
      <c r="F24" s="36">
        <v>60458</v>
      </c>
      <c r="G24" s="36">
        <v>151579</v>
      </c>
      <c r="H24" s="36">
        <v>33042</v>
      </c>
      <c r="I24" s="36">
        <v>31936</v>
      </c>
      <c r="J24" s="36">
        <f>J21+J23</f>
        <v>64038</v>
      </c>
      <c r="K24" s="36">
        <v>70584</v>
      </c>
      <c r="L24" s="36">
        <v>8375</v>
      </c>
      <c r="M24" s="36">
        <v>-8066</v>
      </c>
      <c r="N24" s="36">
        <v>-6978</v>
      </c>
      <c r="O24" s="36">
        <v>1663</v>
      </c>
      <c r="P24" s="36">
        <v>9511</v>
      </c>
      <c r="Q24" s="36">
        <v>4080</v>
      </c>
      <c r="R24" s="36">
        <v>992</v>
      </c>
      <c r="S24" s="36">
        <v>8523</v>
      </c>
      <c r="T24" s="36">
        <v>4624</v>
      </c>
      <c r="U24" s="36">
        <f>SUM(B24:T24)</f>
        <v>698844</v>
      </c>
    </row>
    <row r="25" spans="1:21">
      <c r="A25" s="12" t="s">
        <v>62</v>
      </c>
      <c r="B25" s="47">
        <v>0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  <c r="H25" s="47">
        <v>0</v>
      </c>
      <c r="I25" s="47">
        <v>1410</v>
      </c>
      <c r="J25" s="47">
        <v>0</v>
      </c>
      <c r="K25" s="47">
        <v>0</v>
      </c>
      <c r="L25" s="47">
        <v>0</v>
      </c>
      <c r="M25" s="47">
        <v>0</v>
      </c>
      <c r="N25" s="47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315</v>
      </c>
      <c r="U25" s="47">
        <f>SUM(B25:T25)</f>
        <v>1725</v>
      </c>
    </row>
    <row r="26" spans="1:21">
      <c r="A26" s="15" t="s">
        <v>63</v>
      </c>
      <c r="B26" s="36">
        <v>57645</v>
      </c>
      <c r="C26" s="36">
        <v>25355</v>
      </c>
      <c r="D26" s="36">
        <v>91162</v>
      </c>
      <c r="E26" s="36">
        <v>90321</v>
      </c>
      <c r="F26" s="36">
        <v>60458</v>
      </c>
      <c r="G26" s="36">
        <v>151579</v>
      </c>
      <c r="H26" s="36">
        <v>33042</v>
      </c>
      <c r="I26" s="36">
        <f>I24+I25</f>
        <v>33346</v>
      </c>
      <c r="J26" s="36">
        <v>64038</v>
      </c>
      <c r="K26" s="36">
        <v>70584</v>
      </c>
      <c r="L26" s="36">
        <v>8375</v>
      </c>
      <c r="M26" s="36">
        <v>-8066</v>
      </c>
      <c r="N26" s="36">
        <v>-6978</v>
      </c>
      <c r="O26" s="36">
        <v>1663</v>
      </c>
      <c r="P26" s="36">
        <v>9511</v>
      </c>
      <c r="Q26" s="36">
        <v>4080</v>
      </c>
      <c r="R26" s="36">
        <v>992</v>
      </c>
      <c r="S26" s="36">
        <v>8523</v>
      </c>
      <c r="T26" s="36">
        <f>T24+T25</f>
        <v>4939</v>
      </c>
      <c r="U26" s="36">
        <f>SUM(B26:T26)</f>
        <v>700569</v>
      </c>
    </row>
    <row r="27" spans="1:21" s="10" customFormat="1">
      <c r="A27" s="17"/>
    </row>
    <row r="28" spans="1:21" s="10" customFormat="1">
      <c r="A28" s="17"/>
    </row>
    <row r="29" spans="1:21" s="10" customFormat="1">
      <c r="A29" s="423" t="s">
        <v>65</v>
      </c>
      <c r="B29" s="278">
        <f t="shared" ref="B29:U29" si="3">SUM(B2:B5)</f>
        <v>365347</v>
      </c>
      <c r="C29" s="280">
        <f t="shared" si="3"/>
        <v>619910</v>
      </c>
      <c r="D29" s="280">
        <f t="shared" si="3"/>
        <v>420576</v>
      </c>
      <c r="E29" s="280">
        <f t="shared" si="3"/>
        <v>345213</v>
      </c>
      <c r="F29" s="280">
        <f t="shared" si="3"/>
        <v>602374</v>
      </c>
      <c r="G29" s="280">
        <f t="shared" si="3"/>
        <v>724171</v>
      </c>
      <c r="H29" s="280">
        <f t="shared" si="3"/>
        <v>504137</v>
      </c>
      <c r="I29" s="280">
        <f t="shared" si="3"/>
        <v>234504</v>
      </c>
      <c r="J29" s="280">
        <f t="shared" si="3"/>
        <v>337586</v>
      </c>
      <c r="K29" s="280">
        <f t="shared" si="3"/>
        <v>490030</v>
      </c>
      <c r="L29" s="280">
        <f t="shared" si="3"/>
        <v>143820</v>
      </c>
      <c r="M29" s="280">
        <f t="shared" si="3"/>
        <v>58804</v>
      </c>
      <c r="N29" s="280">
        <f t="shared" si="3"/>
        <v>74523</v>
      </c>
      <c r="O29" s="280">
        <f t="shared" si="3"/>
        <v>57074</v>
      </c>
      <c r="P29" s="280">
        <f t="shared" si="3"/>
        <v>112622</v>
      </c>
      <c r="Q29" s="280">
        <f t="shared" si="3"/>
        <v>27859</v>
      </c>
      <c r="R29" s="280">
        <f t="shared" si="3"/>
        <v>21313</v>
      </c>
      <c r="S29" s="280">
        <f t="shared" si="3"/>
        <v>65242</v>
      </c>
      <c r="T29" s="280">
        <f t="shared" si="3"/>
        <v>26143</v>
      </c>
      <c r="U29" s="278">
        <f t="shared" si="3"/>
        <v>5231248</v>
      </c>
    </row>
    <row r="30" spans="1:21" s="10" customFormat="1">
      <c r="A30" s="423"/>
      <c r="B30" s="278">
        <f t="shared" ref="B30:U30" si="4">B29-B6</f>
        <v>0</v>
      </c>
      <c r="C30" s="280">
        <f t="shared" si="4"/>
        <v>0</v>
      </c>
      <c r="D30" s="280">
        <f t="shared" si="4"/>
        <v>0</v>
      </c>
      <c r="E30" s="280">
        <f t="shared" si="4"/>
        <v>0</v>
      </c>
      <c r="F30" s="280">
        <f t="shared" si="4"/>
        <v>0</v>
      </c>
      <c r="G30" s="280">
        <f t="shared" si="4"/>
        <v>0</v>
      </c>
      <c r="H30" s="280">
        <f t="shared" si="4"/>
        <v>0</v>
      </c>
      <c r="I30" s="280">
        <f t="shared" si="4"/>
        <v>0</v>
      </c>
      <c r="J30" s="280">
        <f t="shared" si="4"/>
        <v>0</v>
      </c>
      <c r="K30" s="280">
        <f t="shared" si="4"/>
        <v>0</v>
      </c>
      <c r="L30" s="280">
        <f t="shared" si="4"/>
        <v>0</v>
      </c>
      <c r="M30" s="280">
        <f t="shared" si="4"/>
        <v>0</v>
      </c>
      <c r="N30" s="280">
        <f t="shared" si="4"/>
        <v>0</v>
      </c>
      <c r="O30" s="280">
        <f t="shared" si="4"/>
        <v>0</v>
      </c>
      <c r="P30" s="280">
        <f t="shared" si="4"/>
        <v>0</v>
      </c>
      <c r="Q30" s="280">
        <f t="shared" si="4"/>
        <v>0</v>
      </c>
      <c r="R30" s="280">
        <f t="shared" si="4"/>
        <v>0</v>
      </c>
      <c r="S30" s="280">
        <f t="shared" si="4"/>
        <v>0</v>
      </c>
      <c r="T30" s="280">
        <f t="shared" si="4"/>
        <v>0</v>
      </c>
      <c r="U30" s="278">
        <f t="shared" si="4"/>
        <v>0</v>
      </c>
    </row>
    <row r="31" spans="1:21" s="10" customFormat="1">
      <c r="A31" s="423"/>
      <c r="B31" s="279">
        <f t="shared" ref="B31:U31" si="5">SUM(B7:B9)</f>
        <v>165245</v>
      </c>
      <c r="C31" s="281">
        <f t="shared" si="5"/>
        <v>284623</v>
      </c>
      <c r="D31" s="281">
        <f t="shared" si="5"/>
        <v>145808</v>
      </c>
      <c r="E31" s="281">
        <f t="shared" si="5"/>
        <v>132208</v>
      </c>
      <c r="F31" s="281">
        <f t="shared" si="5"/>
        <v>346439</v>
      </c>
      <c r="G31" s="281">
        <f t="shared" si="5"/>
        <v>191588</v>
      </c>
      <c r="H31" s="281">
        <f t="shared" si="5"/>
        <v>234443</v>
      </c>
      <c r="I31" s="281">
        <f t="shared" si="5"/>
        <v>74111</v>
      </c>
      <c r="J31" s="281">
        <f t="shared" si="5"/>
        <v>120902</v>
      </c>
      <c r="K31" s="281">
        <f t="shared" si="5"/>
        <v>223568</v>
      </c>
      <c r="L31" s="281">
        <f t="shared" si="5"/>
        <v>68366</v>
      </c>
      <c r="M31" s="281">
        <f t="shared" si="5"/>
        <v>27044</v>
      </c>
      <c r="N31" s="281">
        <f t="shared" si="5"/>
        <v>34006</v>
      </c>
      <c r="O31" s="281">
        <f t="shared" si="5"/>
        <v>28726</v>
      </c>
      <c r="P31" s="281">
        <f t="shared" si="5"/>
        <v>34191</v>
      </c>
      <c r="Q31" s="281">
        <f t="shared" si="5"/>
        <v>2056</v>
      </c>
      <c r="R31" s="281">
        <f t="shared" si="5"/>
        <v>6542</v>
      </c>
      <c r="S31" s="281">
        <f t="shared" si="5"/>
        <v>27097</v>
      </c>
      <c r="T31" s="281">
        <f t="shared" si="5"/>
        <v>13708</v>
      </c>
      <c r="U31" s="279">
        <f t="shared" si="5"/>
        <v>2160671</v>
      </c>
    </row>
    <row r="32" spans="1:21" s="10" customFormat="1">
      <c r="A32" s="423"/>
      <c r="B32" s="278">
        <f t="shared" ref="B32:U32" si="6">B31-B10</f>
        <v>0</v>
      </c>
      <c r="C32" s="280">
        <f t="shared" si="6"/>
        <v>0</v>
      </c>
      <c r="D32" s="280">
        <f t="shared" si="6"/>
        <v>0</v>
      </c>
      <c r="E32" s="280">
        <f t="shared" si="6"/>
        <v>0</v>
      </c>
      <c r="F32" s="280">
        <f t="shared" si="6"/>
        <v>0</v>
      </c>
      <c r="G32" s="280">
        <f t="shared" si="6"/>
        <v>0</v>
      </c>
      <c r="H32" s="280">
        <f t="shared" si="6"/>
        <v>0</v>
      </c>
      <c r="I32" s="280">
        <f t="shared" si="6"/>
        <v>0</v>
      </c>
      <c r="J32" s="280">
        <f t="shared" si="6"/>
        <v>0</v>
      </c>
      <c r="K32" s="280">
        <f t="shared" si="6"/>
        <v>0</v>
      </c>
      <c r="L32" s="280">
        <f t="shared" si="6"/>
        <v>0</v>
      </c>
      <c r="M32" s="280">
        <f t="shared" si="6"/>
        <v>0</v>
      </c>
      <c r="N32" s="280">
        <f t="shared" si="6"/>
        <v>0</v>
      </c>
      <c r="O32" s="280">
        <f t="shared" si="6"/>
        <v>0</v>
      </c>
      <c r="P32" s="280">
        <f t="shared" si="6"/>
        <v>0</v>
      </c>
      <c r="Q32" s="280">
        <f t="shared" si="6"/>
        <v>0</v>
      </c>
      <c r="R32" s="280">
        <f t="shared" si="6"/>
        <v>0</v>
      </c>
      <c r="S32" s="280">
        <f t="shared" si="6"/>
        <v>0</v>
      </c>
      <c r="T32" s="280">
        <f t="shared" si="6"/>
        <v>0</v>
      </c>
      <c r="U32" s="278">
        <f t="shared" si="6"/>
        <v>0</v>
      </c>
    </row>
    <row r="33" spans="1:21" s="10" customFormat="1">
      <c r="A33" s="423"/>
      <c r="B33" s="278">
        <f t="shared" ref="B33:U33" si="7">B6-B10</f>
        <v>200102</v>
      </c>
      <c r="C33" s="280">
        <f t="shared" si="7"/>
        <v>335287</v>
      </c>
      <c r="D33" s="280">
        <f t="shared" si="7"/>
        <v>274768</v>
      </c>
      <c r="E33" s="280">
        <f t="shared" si="7"/>
        <v>213005</v>
      </c>
      <c r="F33" s="280">
        <f t="shared" si="7"/>
        <v>255935</v>
      </c>
      <c r="G33" s="280">
        <f t="shared" si="7"/>
        <v>532583</v>
      </c>
      <c r="H33" s="280">
        <f t="shared" si="7"/>
        <v>269694</v>
      </c>
      <c r="I33" s="280">
        <f t="shared" si="7"/>
        <v>160393</v>
      </c>
      <c r="J33" s="280">
        <f t="shared" si="7"/>
        <v>216684</v>
      </c>
      <c r="K33" s="280">
        <f t="shared" si="7"/>
        <v>266462</v>
      </c>
      <c r="L33" s="280">
        <f t="shared" si="7"/>
        <v>75454</v>
      </c>
      <c r="M33" s="280">
        <f t="shared" si="7"/>
        <v>31760</v>
      </c>
      <c r="N33" s="280">
        <f t="shared" si="7"/>
        <v>40517</v>
      </c>
      <c r="O33" s="280">
        <f t="shared" si="7"/>
        <v>28348</v>
      </c>
      <c r="P33" s="280">
        <f t="shared" si="7"/>
        <v>78431</v>
      </c>
      <c r="Q33" s="280">
        <f t="shared" si="7"/>
        <v>25803</v>
      </c>
      <c r="R33" s="280">
        <f t="shared" si="7"/>
        <v>14771</v>
      </c>
      <c r="S33" s="280">
        <f t="shared" si="7"/>
        <v>38145</v>
      </c>
      <c r="T33" s="280">
        <f t="shared" si="7"/>
        <v>12435</v>
      </c>
      <c r="U33" s="278">
        <f t="shared" si="7"/>
        <v>3070577</v>
      </c>
    </row>
    <row r="34" spans="1:21" s="10" customFormat="1">
      <c r="A34" s="423"/>
      <c r="B34" s="279">
        <f t="shared" ref="B34:U34" si="8">B11-B33</f>
        <v>0</v>
      </c>
      <c r="C34" s="281">
        <f t="shared" si="8"/>
        <v>0</v>
      </c>
      <c r="D34" s="281">
        <f t="shared" si="8"/>
        <v>0</v>
      </c>
      <c r="E34" s="281">
        <f t="shared" si="8"/>
        <v>0</v>
      </c>
      <c r="F34" s="281">
        <f t="shared" si="8"/>
        <v>0</v>
      </c>
      <c r="G34" s="281">
        <f t="shared" si="8"/>
        <v>0</v>
      </c>
      <c r="H34" s="281">
        <f t="shared" si="8"/>
        <v>0</v>
      </c>
      <c r="I34" s="281">
        <f t="shared" si="8"/>
        <v>0</v>
      </c>
      <c r="J34" s="281">
        <f t="shared" si="8"/>
        <v>0</v>
      </c>
      <c r="K34" s="281">
        <f t="shared" si="8"/>
        <v>0</v>
      </c>
      <c r="L34" s="281">
        <f t="shared" si="8"/>
        <v>0</v>
      </c>
      <c r="M34" s="281">
        <f t="shared" si="8"/>
        <v>0</v>
      </c>
      <c r="N34" s="281">
        <f t="shared" si="8"/>
        <v>0</v>
      </c>
      <c r="O34" s="281">
        <f t="shared" si="8"/>
        <v>0</v>
      </c>
      <c r="P34" s="281">
        <f t="shared" si="8"/>
        <v>0</v>
      </c>
      <c r="Q34" s="281">
        <f t="shared" si="8"/>
        <v>0</v>
      </c>
      <c r="R34" s="281">
        <f t="shared" si="8"/>
        <v>0</v>
      </c>
      <c r="S34" s="281">
        <f t="shared" si="8"/>
        <v>0</v>
      </c>
      <c r="T34" s="281">
        <f t="shared" si="8"/>
        <v>0</v>
      </c>
      <c r="U34" s="279">
        <f t="shared" si="8"/>
        <v>0</v>
      </c>
    </row>
    <row r="35" spans="1:21" s="10" customFormat="1">
      <c r="A35" s="423"/>
      <c r="B35" s="278">
        <f t="shared" ref="B35:U35" si="9">SUM(B11:B17)</f>
        <v>61261</v>
      </c>
      <c r="C35" s="280">
        <f t="shared" si="9"/>
        <v>26400</v>
      </c>
      <c r="D35" s="280">
        <f t="shared" si="9"/>
        <v>147217</v>
      </c>
      <c r="E35" s="280">
        <f t="shared" si="9"/>
        <v>104447</v>
      </c>
      <c r="F35" s="280">
        <f t="shared" si="9"/>
        <v>65775</v>
      </c>
      <c r="G35" s="280">
        <f t="shared" si="9"/>
        <v>211147</v>
      </c>
      <c r="H35" s="280">
        <f t="shared" si="9"/>
        <v>35939</v>
      </c>
      <c r="I35" s="280">
        <f t="shared" si="9"/>
        <v>47865</v>
      </c>
      <c r="J35" s="280">
        <f t="shared" si="9"/>
        <v>89841</v>
      </c>
      <c r="K35" s="280">
        <f t="shared" si="9"/>
        <v>82356</v>
      </c>
      <c r="L35" s="280">
        <f t="shared" si="9"/>
        <v>11901</v>
      </c>
      <c r="M35" s="280">
        <f t="shared" si="9"/>
        <v>-6224</v>
      </c>
      <c r="N35" s="280">
        <f t="shared" si="9"/>
        <v>-6784</v>
      </c>
      <c r="O35" s="280">
        <f t="shared" si="9"/>
        <v>1936</v>
      </c>
      <c r="P35" s="280">
        <f t="shared" si="9"/>
        <v>10199</v>
      </c>
      <c r="Q35" s="280">
        <f t="shared" si="9"/>
        <v>5713</v>
      </c>
      <c r="R35" s="280">
        <f t="shared" si="9"/>
        <v>979</v>
      </c>
      <c r="S35" s="280">
        <f t="shared" si="9"/>
        <v>9908</v>
      </c>
      <c r="T35" s="280">
        <f t="shared" si="9"/>
        <v>4781</v>
      </c>
      <c r="U35" s="278">
        <f t="shared" si="9"/>
        <v>904657</v>
      </c>
    </row>
    <row r="36" spans="1:21" s="10" customFormat="1">
      <c r="A36" s="423"/>
      <c r="B36" s="278">
        <f t="shared" ref="B36:U36" si="10">B35-B18</f>
        <v>0</v>
      </c>
      <c r="C36" s="280">
        <f t="shared" si="10"/>
        <v>0</v>
      </c>
      <c r="D36" s="280">
        <f t="shared" si="10"/>
        <v>0</v>
      </c>
      <c r="E36" s="280">
        <f t="shared" si="10"/>
        <v>0</v>
      </c>
      <c r="F36" s="280">
        <f t="shared" si="10"/>
        <v>0</v>
      </c>
      <c r="G36" s="280">
        <f t="shared" si="10"/>
        <v>0</v>
      </c>
      <c r="H36" s="280">
        <f t="shared" si="10"/>
        <v>0</v>
      </c>
      <c r="I36" s="280">
        <f t="shared" si="10"/>
        <v>0</v>
      </c>
      <c r="J36" s="280">
        <f t="shared" si="10"/>
        <v>0</v>
      </c>
      <c r="K36" s="280">
        <f t="shared" si="10"/>
        <v>0</v>
      </c>
      <c r="L36" s="280">
        <f t="shared" si="10"/>
        <v>0</v>
      </c>
      <c r="M36" s="280">
        <f t="shared" si="10"/>
        <v>0</v>
      </c>
      <c r="N36" s="280">
        <f t="shared" si="10"/>
        <v>0</v>
      </c>
      <c r="O36" s="280">
        <f t="shared" si="10"/>
        <v>0</v>
      </c>
      <c r="P36" s="280">
        <f t="shared" si="10"/>
        <v>0</v>
      </c>
      <c r="Q36" s="280">
        <f t="shared" si="10"/>
        <v>0</v>
      </c>
      <c r="R36" s="280">
        <f t="shared" si="10"/>
        <v>0</v>
      </c>
      <c r="S36" s="280">
        <f t="shared" si="10"/>
        <v>0</v>
      </c>
      <c r="T36" s="280">
        <f t="shared" si="10"/>
        <v>0</v>
      </c>
      <c r="U36" s="278">
        <f t="shared" si="10"/>
        <v>0</v>
      </c>
    </row>
    <row r="37" spans="1:21" s="10" customFormat="1">
      <c r="A37" s="423"/>
      <c r="B37" s="283">
        <f t="shared" ref="B37:U37" si="11">SUM(B18:B20)</f>
        <v>57645</v>
      </c>
      <c r="C37" s="281">
        <f t="shared" si="11"/>
        <v>25355</v>
      </c>
      <c r="D37" s="281">
        <f t="shared" si="11"/>
        <v>91162</v>
      </c>
      <c r="E37" s="281">
        <f t="shared" si="11"/>
        <v>90321</v>
      </c>
      <c r="F37" s="281">
        <f t="shared" si="11"/>
        <v>60458</v>
      </c>
      <c r="G37" s="281">
        <f t="shared" si="11"/>
        <v>151579</v>
      </c>
      <c r="H37" s="281">
        <f t="shared" si="11"/>
        <v>33042</v>
      </c>
      <c r="I37" s="281">
        <f t="shared" si="11"/>
        <v>31935</v>
      </c>
      <c r="J37" s="281">
        <f t="shared" si="11"/>
        <v>64029</v>
      </c>
      <c r="K37" s="281">
        <f t="shared" si="11"/>
        <v>70584</v>
      </c>
      <c r="L37" s="281">
        <f t="shared" si="11"/>
        <v>8375</v>
      </c>
      <c r="M37" s="281">
        <f t="shared" si="11"/>
        <v>-8066</v>
      </c>
      <c r="N37" s="281">
        <f t="shared" si="11"/>
        <v>-6978</v>
      </c>
      <c r="O37" s="281">
        <f t="shared" si="11"/>
        <v>1663</v>
      </c>
      <c r="P37" s="281">
        <f t="shared" si="11"/>
        <v>9664</v>
      </c>
      <c r="Q37" s="281">
        <f t="shared" si="11"/>
        <v>3299</v>
      </c>
      <c r="R37" s="281">
        <f t="shared" si="11"/>
        <v>992</v>
      </c>
      <c r="S37" s="281">
        <f t="shared" si="11"/>
        <v>8523</v>
      </c>
      <c r="T37" s="281">
        <f t="shared" si="11"/>
        <v>4624</v>
      </c>
      <c r="U37" s="279">
        <f t="shared" si="11"/>
        <v>698206</v>
      </c>
    </row>
    <row r="38" spans="1:21" s="10" customFormat="1">
      <c r="A38" s="423"/>
      <c r="B38" s="284">
        <f t="shared" ref="B38:S38" si="12">B21-B37</f>
        <v>0</v>
      </c>
      <c r="C38" s="285">
        <f t="shared" si="12"/>
        <v>0</v>
      </c>
      <c r="D38" s="285">
        <f t="shared" si="12"/>
        <v>0</v>
      </c>
      <c r="E38" s="285">
        <f t="shared" si="12"/>
        <v>0</v>
      </c>
      <c r="F38" s="285">
        <f t="shared" si="12"/>
        <v>0</v>
      </c>
      <c r="G38" s="285">
        <f t="shared" si="12"/>
        <v>0</v>
      </c>
      <c r="H38" s="285">
        <f t="shared" si="12"/>
        <v>0</v>
      </c>
      <c r="I38" s="282">
        <f t="shared" si="12"/>
        <v>1</v>
      </c>
      <c r="J38" s="285">
        <f t="shared" si="12"/>
        <v>0</v>
      </c>
      <c r="K38" s="285">
        <f t="shared" si="12"/>
        <v>0</v>
      </c>
      <c r="L38" s="285">
        <f t="shared" si="12"/>
        <v>0</v>
      </c>
      <c r="M38" s="285">
        <f t="shared" si="12"/>
        <v>0</v>
      </c>
      <c r="N38" s="285">
        <f t="shared" si="12"/>
        <v>0</v>
      </c>
      <c r="O38" s="285">
        <f t="shared" si="12"/>
        <v>0</v>
      </c>
      <c r="P38" s="285">
        <f t="shared" si="12"/>
        <v>0</v>
      </c>
      <c r="Q38" s="285">
        <f t="shared" si="12"/>
        <v>0</v>
      </c>
      <c r="R38" s="285">
        <f t="shared" si="12"/>
        <v>0</v>
      </c>
      <c r="S38" s="285">
        <f t="shared" si="12"/>
        <v>0</v>
      </c>
      <c r="T38" s="282">
        <f>T21-T37</f>
        <v>314</v>
      </c>
      <c r="U38" s="303">
        <f>U21-U37</f>
        <v>315</v>
      </c>
    </row>
    <row r="39" spans="1:21" s="10" customFormat="1">
      <c r="A39" s="423"/>
      <c r="B39" s="284">
        <f t="shared" ref="B39:U39" si="13">B24+B25</f>
        <v>57645</v>
      </c>
      <c r="C39" s="285">
        <f t="shared" si="13"/>
        <v>25355</v>
      </c>
      <c r="D39" s="285">
        <f t="shared" si="13"/>
        <v>91162</v>
      </c>
      <c r="E39" s="285">
        <f t="shared" si="13"/>
        <v>90321</v>
      </c>
      <c r="F39" s="285">
        <f t="shared" si="13"/>
        <v>60458</v>
      </c>
      <c r="G39" s="285">
        <f t="shared" si="13"/>
        <v>151579</v>
      </c>
      <c r="H39" s="285">
        <f t="shared" si="13"/>
        <v>33042</v>
      </c>
      <c r="I39" s="285">
        <f t="shared" si="13"/>
        <v>33346</v>
      </c>
      <c r="J39" s="285">
        <f t="shared" si="13"/>
        <v>64038</v>
      </c>
      <c r="K39" s="285">
        <f t="shared" si="13"/>
        <v>70584</v>
      </c>
      <c r="L39" s="285">
        <f t="shared" si="13"/>
        <v>8375</v>
      </c>
      <c r="M39" s="285">
        <f t="shared" si="13"/>
        <v>-8066</v>
      </c>
      <c r="N39" s="285">
        <f t="shared" si="13"/>
        <v>-6978</v>
      </c>
      <c r="O39" s="285">
        <f t="shared" si="13"/>
        <v>1663</v>
      </c>
      <c r="P39" s="285">
        <f t="shared" si="13"/>
        <v>9511</v>
      </c>
      <c r="Q39" s="285">
        <f t="shared" si="13"/>
        <v>4080</v>
      </c>
      <c r="R39" s="285">
        <f t="shared" si="13"/>
        <v>992</v>
      </c>
      <c r="S39" s="285">
        <f t="shared" si="13"/>
        <v>8523</v>
      </c>
      <c r="T39" s="285">
        <f t="shared" si="13"/>
        <v>4939</v>
      </c>
      <c r="U39" s="277">
        <f t="shared" si="13"/>
        <v>700569</v>
      </c>
    </row>
    <row r="40" spans="1:21" s="10" customFormat="1">
      <c r="A40" s="423"/>
      <c r="B40" s="284">
        <f t="shared" ref="B40:U40" si="14">B26-B39</f>
        <v>0</v>
      </c>
      <c r="C40" s="285">
        <f t="shared" si="14"/>
        <v>0</v>
      </c>
      <c r="D40" s="285">
        <f t="shared" si="14"/>
        <v>0</v>
      </c>
      <c r="E40" s="285">
        <f t="shared" si="14"/>
        <v>0</v>
      </c>
      <c r="F40" s="285">
        <f t="shared" si="14"/>
        <v>0</v>
      </c>
      <c r="G40" s="285">
        <f t="shared" si="14"/>
        <v>0</v>
      </c>
      <c r="H40" s="285">
        <f t="shared" si="14"/>
        <v>0</v>
      </c>
      <c r="I40" s="285">
        <f t="shared" si="14"/>
        <v>0</v>
      </c>
      <c r="J40" s="285">
        <f t="shared" si="14"/>
        <v>0</v>
      </c>
      <c r="K40" s="285">
        <f t="shared" si="14"/>
        <v>0</v>
      </c>
      <c r="L40" s="285">
        <f t="shared" si="14"/>
        <v>0</v>
      </c>
      <c r="M40" s="285">
        <f t="shared" si="14"/>
        <v>0</v>
      </c>
      <c r="N40" s="285">
        <f t="shared" si="14"/>
        <v>0</v>
      </c>
      <c r="O40" s="285">
        <f t="shared" si="14"/>
        <v>0</v>
      </c>
      <c r="P40" s="285">
        <f t="shared" si="14"/>
        <v>0</v>
      </c>
      <c r="Q40" s="285">
        <f t="shared" si="14"/>
        <v>0</v>
      </c>
      <c r="R40" s="285">
        <f t="shared" si="14"/>
        <v>0</v>
      </c>
      <c r="S40" s="285">
        <f t="shared" si="14"/>
        <v>0</v>
      </c>
      <c r="T40" s="285">
        <f t="shared" si="14"/>
        <v>0</v>
      </c>
      <c r="U40" s="277">
        <f t="shared" si="14"/>
        <v>0</v>
      </c>
    </row>
    <row r="41" spans="1:21" s="10" customFormat="1">
      <c r="A41" s="17"/>
    </row>
    <row r="42" spans="1:21" s="10" customFormat="1">
      <c r="A42" s="17"/>
    </row>
    <row r="43" spans="1:21" s="10" customFormat="1">
      <c r="A43" s="17"/>
    </row>
    <row r="44" spans="1:21" s="10" customFormat="1">
      <c r="A44" s="17"/>
    </row>
    <row r="45" spans="1:21" s="10" customFormat="1">
      <c r="A45" s="17"/>
    </row>
    <row r="46" spans="1:21" s="10" customFormat="1">
      <c r="A46" s="17"/>
    </row>
    <row r="47" spans="1:21" s="10" customFormat="1">
      <c r="A47" s="17"/>
    </row>
    <row r="48" spans="1:21" s="10" customFormat="1">
      <c r="A48" s="17"/>
    </row>
    <row r="49" spans="1:1" s="10" customFormat="1">
      <c r="A49" s="17"/>
    </row>
    <row r="50" spans="1:1" s="10" customFormat="1">
      <c r="A50" s="17"/>
    </row>
    <row r="51" spans="1:1" s="10" customFormat="1">
      <c r="A51" s="17"/>
    </row>
    <row r="52" spans="1:1" s="10" customFormat="1">
      <c r="A52" s="17"/>
    </row>
    <row r="53" spans="1:1" s="10" customFormat="1">
      <c r="A53" s="17"/>
    </row>
    <row r="54" spans="1:1" s="10" customFormat="1">
      <c r="A54" s="17"/>
    </row>
    <row r="55" spans="1:1" s="10" customFormat="1">
      <c r="A55" s="17"/>
    </row>
    <row r="56" spans="1:1" s="10" customFormat="1">
      <c r="A56" s="17"/>
    </row>
    <row r="57" spans="1:1" s="10" customFormat="1">
      <c r="A57" s="17"/>
    </row>
    <row r="58" spans="1:1" s="10" customFormat="1">
      <c r="A58" s="17"/>
    </row>
    <row r="59" spans="1:1" s="10" customFormat="1">
      <c r="A59" s="17"/>
    </row>
    <row r="60" spans="1:1" s="10" customFormat="1">
      <c r="A60" s="17"/>
    </row>
    <row r="61" spans="1:1" s="10" customFormat="1">
      <c r="A61" s="17"/>
    </row>
    <row r="62" spans="1:1" s="10" customFormat="1">
      <c r="A62" s="17"/>
    </row>
    <row r="63" spans="1:1" s="10" customFormat="1">
      <c r="A63" s="17"/>
    </row>
    <row r="64" spans="1:1" s="10" customFormat="1">
      <c r="A64" s="17"/>
    </row>
    <row r="65" spans="1:1" s="10" customFormat="1">
      <c r="A65" s="17"/>
    </row>
    <row r="66" spans="1:1" s="10" customFormat="1">
      <c r="A66" s="17"/>
    </row>
    <row r="67" spans="1:1" s="10" customFormat="1">
      <c r="A67" s="17"/>
    </row>
    <row r="68" spans="1:1" s="10" customFormat="1">
      <c r="A68" s="17"/>
    </row>
    <row r="69" spans="1:1" s="10" customFormat="1">
      <c r="A69" s="17"/>
    </row>
    <row r="70" spans="1:1" s="10" customFormat="1">
      <c r="A70" s="17"/>
    </row>
    <row r="71" spans="1:1" s="10" customFormat="1">
      <c r="A71" s="17"/>
    </row>
    <row r="72" spans="1:1" s="10" customFormat="1">
      <c r="A72" s="17"/>
    </row>
    <row r="73" spans="1:1" s="10" customFormat="1">
      <c r="A73" s="17"/>
    </row>
    <row r="74" spans="1:1" s="10" customFormat="1">
      <c r="A74" s="17"/>
    </row>
    <row r="75" spans="1:1" s="10" customFormat="1">
      <c r="A75" s="17"/>
    </row>
    <row r="76" spans="1:1" s="10" customFormat="1">
      <c r="A76" s="17"/>
    </row>
    <row r="77" spans="1:1" s="10" customFormat="1">
      <c r="A77" s="17"/>
    </row>
    <row r="78" spans="1:1" s="10" customFormat="1">
      <c r="A78" s="17"/>
    </row>
    <row r="79" spans="1:1" s="10" customFormat="1">
      <c r="A79" s="17"/>
    </row>
    <row r="80" spans="1:1" s="10" customFormat="1">
      <c r="A80" s="17"/>
    </row>
    <row r="81" spans="1:1" s="10" customFormat="1">
      <c r="A81" s="17"/>
    </row>
    <row r="82" spans="1:1" s="10" customFormat="1">
      <c r="A82" s="17"/>
    </row>
    <row r="83" spans="1:1" s="10" customFormat="1">
      <c r="A83" s="17"/>
    </row>
    <row r="84" spans="1:1" s="10" customFormat="1">
      <c r="A84" s="17"/>
    </row>
    <row r="85" spans="1:1" s="10" customFormat="1">
      <c r="A85" s="17"/>
    </row>
    <row r="86" spans="1:1" s="10" customFormat="1">
      <c r="A86" s="17"/>
    </row>
    <row r="87" spans="1:1" s="10" customFormat="1">
      <c r="A87" s="17"/>
    </row>
    <row r="88" spans="1:1" s="10" customFormat="1">
      <c r="A88" s="17"/>
    </row>
    <row r="89" spans="1:1" s="10" customFormat="1">
      <c r="A89" s="17"/>
    </row>
    <row r="90" spans="1:1" s="10" customFormat="1">
      <c r="A90" s="17"/>
    </row>
    <row r="91" spans="1:1" s="10" customFormat="1">
      <c r="A91" s="17"/>
    </row>
    <row r="92" spans="1:1" s="10" customFormat="1">
      <c r="A92" s="17"/>
    </row>
    <row r="93" spans="1:1" s="10" customFormat="1">
      <c r="A93" s="17"/>
    </row>
    <row r="94" spans="1:1" s="10" customFormat="1">
      <c r="A94" s="17"/>
    </row>
    <row r="95" spans="1:1" s="10" customFormat="1">
      <c r="A95" s="17"/>
    </row>
    <row r="96" spans="1:1" s="10" customFormat="1">
      <c r="A96" s="17"/>
    </row>
    <row r="97" spans="1:1" s="10" customFormat="1">
      <c r="A97" s="17"/>
    </row>
    <row r="98" spans="1:1" s="10" customFormat="1">
      <c r="A98" s="17"/>
    </row>
    <row r="99" spans="1:1" s="10" customFormat="1">
      <c r="A99" s="17"/>
    </row>
    <row r="100" spans="1:1" s="10" customFormat="1">
      <c r="A100" s="17"/>
    </row>
    <row r="101" spans="1:1" s="10" customFormat="1">
      <c r="A101" s="17"/>
    </row>
    <row r="102" spans="1:1" s="10" customFormat="1">
      <c r="A102" s="17"/>
    </row>
    <row r="103" spans="1:1" s="10" customFormat="1">
      <c r="A103" s="17"/>
    </row>
    <row r="104" spans="1:1" s="10" customFormat="1">
      <c r="A104" s="17"/>
    </row>
    <row r="105" spans="1:1" s="10" customFormat="1">
      <c r="A105" s="17"/>
    </row>
    <row r="106" spans="1:1" s="10" customFormat="1">
      <c r="A106" s="17"/>
    </row>
    <row r="107" spans="1:1" s="10" customFormat="1">
      <c r="A107" s="17"/>
    </row>
    <row r="108" spans="1:1" s="10" customFormat="1">
      <c r="A108" s="17"/>
    </row>
    <row r="109" spans="1:1" s="10" customFormat="1">
      <c r="A109" s="17"/>
    </row>
    <row r="110" spans="1:1" s="10" customFormat="1">
      <c r="A110" s="17"/>
    </row>
    <row r="111" spans="1:1" s="10" customFormat="1">
      <c r="A111" s="17"/>
    </row>
    <row r="112" spans="1:1" s="10" customFormat="1">
      <c r="A112" s="17"/>
    </row>
    <row r="113" spans="1:1" s="10" customFormat="1">
      <c r="A113" s="17"/>
    </row>
    <row r="114" spans="1:1" s="10" customFormat="1">
      <c r="A114" s="17"/>
    </row>
    <row r="115" spans="1:1" s="10" customFormat="1">
      <c r="A115" s="17"/>
    </row>
    <row r="116" spans="1:1" s="10" customFormat="1">
      <c r="A116" s="17"/>
    </row>
    <row r="117" spans="1:1" s="10" customFormat="1">
      <c r="A117" s="17"/>
    </row>
    <row r="118" spans="1:1" s="10" customFormat="1">
      <c r="A118" s="17"/>
    </row>
    <row r="119" spans="1:1" s="10" customFormat="1">
      <c r="A119" s="17"/>
    </row>
    <row r="120" spans="1:1" s="10" customFormat="1">
      <c r="A120" s="17"/>
    </row>
    <row r="121" spans="1:1" s="10" customFormat="1">
      <c r="A121" s="17"/>
    </row>
    <row r="122" spans="1:1" s="10" customFormat="1">
      <c r="A122" s="17"/>
    </row>
    <row r="123" spans="1:1" s="10" customFormat="1">
      <c r="A123" s="17"/>
    </row>
    <row r="124" spans="1:1" s="10" customFormat="1">
      <c r="A124" s="17"/>
    </row>
    <row r="125" spans="1:1" s="10" customFormat="1">
      <c r="A125" s="17"/>
    </row>
    <row r="126" spans="1:1" s="10" customFormat="1">
      <c r="A126" s="17"/>
    </row>
    <row r="127" spans="1:1" s="10" customFormat="1">
      <c r="A127" s="17"/>
    </row>
    <row r="128" spans="1:1" s="10" customFormat="1">
      <c r="A128" s="17"/>
    </row>
    <row r="129" spans="1:1" s="10" customFormat="1">
      <c r="A129" s="17"/>
    </row>
    <row r="130" spans="1:1" s="10" customFormat="1">
      <c r="A130" s="17"/>
    </row>
    <row r="131" spans="1:1" s="10" customFormat="1">
      <c r="A131" s="17"/>
    </row>
    <row r="132" spans="1:1" s="10" customFormat="1">
      <c r="A132" s="17"/>
    </row>
    <row r="133" spans="1:1" s="10" customFormat="1">
      <c r="A133" s="17"/>
    </row>
    <row r="134" spans="1:1" s="10" customFormat="1">
      <c r="A134" s="17"/>
    </row>
    <row r="135" spans="1:1" s="10" customFormat="1">
      <c r="A135" s="17"/>
    </row>
    <row r="136" spans="1:1" s="10" customFormat="1">
      <c r="A136" s="17"/>
    </row>
    <row r="137" spans="1:1" s="10" customFormat="1">
      <c r="A137" s="17"/>
    </row>
    <row r="138" spans="1:1" s="10" customFormat="1">
      <c r="A138" s="17"/>
    </row>
    <row r="139" spans="1:1" s="10" customFormat="1">
      <c r="A139" s="17"/>
    </row>
    <row r="140" spans="1:1" s="10" customFormat="1">
      <c r="A140" s="17"/>
    </row>
    <row r="141" spans="1:1" s="10" customFormat="1">
      <c r="A141" s="17"/>
    </row>
    <row r="142" spans="1:1" s="10" customFormat="1">
      <c r="A142" s="17"/>
    </row>
    <row r="143" spans="1:1" s="10" customFormat="1">
      <c r="A143" s="17"/>
    </row>
    <row r="144" spans="1:1" s="10" customFormat="1">
      <c r="A144" s="17"/>
    </row>
    <row r="145" spans="1:1" s="10" customFormat="1">
      <c r="A145" s="17"/>
    </row>
    <row r="146" spans="1:1" s="10" customFormat="1">
      <c r="A146" s="17"/>
    </row>
    <row r="147" spans="1:1" s="10" customFormat="1">
      <c r="A147" s="17"/>
    </row>
    <row r="148" spans="1:1" s="10" customFormat="1">
      <c r="A148" s="17"/>
    </row>
    <row r="149" spans="1:1" s="10" customFormat="1">
      <c r="A149" s="17"/>
    </row>
    <row r="150" spans="1:1" s="10" customFormat="1">
      <c r="A150" s="17"/>
    </row>
    <row r="151" spans="1:1" s="10" customFormat="1">
      <c r="A151" s="17"/>
    </row>
    <row r="152" spans="1:1" s="10" customFormat="1">
      <c r="A152" s="17"/>
    </row>
    <row r="153" spans="1:1" s="10" customFormat="1">
      <c r="A153" s="17"/>
    </row>
    <row r="154" spans="1:1" s="10" customFormat="1">
      <c r="A154" s="17"/>
    </row>
    <row r="155" spans="1:1" s="10" customFormat="1">
      <c r="A155" s="17"/>
    </row>
    <row r="156" spans="1:1" s="10" customFormat="1">
      <c r="A156" s="17"/>
    </row>
    <row r="157" spans="1:1" s="10" customFormat="1">
      <c r="A157" s="17"/>
    </row>
    <row r="158" spans="1:1" s="10" customFormat="1">
      <c r="A158" s="17"/>
    </row>
    <row r="159" spans="1:1" s="10" customFormat="1">
      <c r="A159" s="17"/>
    </row>
    <row r="160" spans="1:1" s="10" customFormat="1">
      <c r="A160" s="17"/>
    </row>
    <row r="161" spans="1:1" s="10" customFormat="1">
      <c r="A161" s="17"/>
    </row>
    <row r="162" spans="1:1" s="10" customFormat="1">
      <c r="A162" s="17"/>
    </row>
    <row r="163" spans="1:1" s="10" customFormat="1">
      <c r="A163" s="17"/>
    </row>
    <row r="164" spans="1:1" s="10" customFormat="1">
      <c r="A164" s="17"/>
    </row>
    <row r="165" spans="1:1" s="10" customFormat="1">
      <c r="A165" s="17"/>
    </row>
    <row r="166" spans="1:1" s="10" customFormat="1">
      <c r="A166" s="17"/>
    </row>
    <row r="167" spans="1:1" s="10" customFormat="1">
      <c r="A167" s="17"/>
    </row>
    <row r="168" spans="1:1" s="10" customFormat="1">
      <c r="A168" s="17"/>
    </row>
    <row r="169" spans="1:1" s="10" customFormat="1">
      <c r="A169" s="17"/>
    </row>
    <row r="170" spans="1:1" s="10" customFormat="1">
      <c r="A170" s="17"/>
    </row>
    <row r="171" spans="1:1" s="10" customFormat="1">
      <c r="A171" s="17"/>
    </row>
    <row r="172" spans="1:1" s="10" customFormat="1">
      <c r="A172" s="17"/>
    </row>
    <row r="173" spans="1:1" s="10" customFormat="1">
      <c r="A173" s="17"/>
    </row>
    <row r="174" spans="1:1" s="10" customFormat="1">
      <c r="A174" s="17"/>
    </row>
    <row r="175" spans="1:1" s="10" customFormat="1">
      <c r="A175" s="17"/>
    </row>
    <row r="176" spans="1:1" s="10" customFormat="1">
      <c r="A176" s="17"/>
    </row>
    <row r="177" spans="1:1" s="10" customFormat="1">
      <c r="A177" s="17"/>
    </row>
    <row r="178" spans="1:1" s="10" customFormat="1">
      <c r="A178" s="17"/>
    </row>
    <row r="179" spans="1:1" s="10" customFormat="1">
      <c r="A179" s="17"/>
    </row>
    <row r="180" spans="1:1" s="10" customFormat="1">
      <c r="A180" s="17"/>
    </row>
    <row r="181" spans="1:1" s="10" customFormat="1">
      <c r="A181" s="17"/>
    </row>
    <row r="182" spans="1:1" s="10" customFormat="1">
      <c r="A182" s="17"/>
    </row>
    <row r="183" spans="1:1" s="10" customFormat="1">
      <c r="A183" s="17"/>
    </row>
    <row r="184" spans="1:1" s="10" customFormat="1">
      <c r="A184" s="17"/>
    </row>
    <row r="185" spans="1:1" s="10" customFormat="1">
      <c r="A185" s="17"/>
    </row>
    <row r="186" spans="1:1" s="10" customFormat="1">
      <c r="A186" s="17"/>
    </row>
    <row r="187" spans="1:1" s="10" customFormat="1">
      <c r="A187" s="17"/>
    </row>
    <row r="188" spans="1:1" s="10" customFormat="1">
      <c r="A188" s="17"/>
    </row>
    <row r="189" spans="1:1" s="10" customFormat="1">
      <c r="A189" s="17"/>
    </row>
    <row r="190" spans="1:1" s="10" customFormat="1">
      <c r="A190" s="17"/>
    </row>
    <row r="191" spans="1:1" s="10" customFormat="1">
      <c r="A191" s="17"/>
    </row>
    <row r="192" spans="1:1" s="10" customFormat="1">
      <c r="A192" s="17"/>
    </row>
    <row r="193" spans="1:1" s="10" customFormat="1">
      <c r="A193" s="17"/>
    </row>
    <row r="194" spans="1:1" s="10" customFormat="1">
      <c r="A194" s="17"/>
    </row>
    <row r="195" spans="1:1" s="10" customFormat="1">
      <c r="A195" s="17"/>
    </row>
    <row r="196" spans="1:1" s="10" customFormat="1">
      <c r="A196" s="17"/>
    </row>
    <row r="197" spans="1:1" s="10" customFormat="1">
      <c r="A197" s="17"/>
    </row>
    <row r="198" spans="1:1" s="10" customFormat="1">
      <c r="A198" s="17"/>
    </row>
    <row r="199" spans="1:1" s="10" customFormat="1">
      <c r="A199" s="17"/>
    </row>
    <row r="200" spans="1:1" s="10" customFormat="1">
      <c r="A200" s="17"/>
    </row>
    <row r="201" spans="1:1" s="10" customFormat="1">
      <c r="A201" s="17"/>
    </row>
    <row r="202" spans="1:1" s="10" customFormat="1">
      <c r="A202" s="17"/>
    </row>
    <row r="203" spans="1:1" s="10" customFormat="1">
      <c r="A203" s="17"/>
    </row>
    <row r="204" spans="1:1" s="10" customFormat="1">
      <c r="A204" s="17"/>
    </row>
    <row r="205" spans="1:1" s="10" customFormat="1">
      <c r="A205" s="17"/>
    </row>
    <row r="206" spans="1:1" s="10" customFormat="1">
      <c r="A206" s="17"/>
    </row>
    <row r="207" spans="1:1" s="10" customFormat="1">
      <c r="A207" s="17"/>
    </row>
    <row r="208" spans="1:1" s="10" customFormat="1">
      <c r="A208" s="17"/>
    </row>
    <row r="209" spans="1:1" s="10" customFormat="1">
      <c r="A209" s="17"/>
    </row>
    <row r="210" spans="1:1" s="10" customFormat="1">
      <c r="A210" s="17"/>
    </row>
    <row r="211" spans="1:1" s="10" customFormat="1">
      <c r="A211" s="17"/>
    </row>
    <row r="212" spans="1:1" s="10" customFormat="1">
      <c r="A212" s="17"/>
    </row>
    <row r="213" spans="1:1" s="10" customFormat="1">
      <c r="A213" s="17"/>
    </row>
    <row r="214" spans="1:1" s="10" customFormat="1">
      <c r="A214" s="17"/>
    </row>
    <row r="215" spans="1:1" s="10" customFormat="1">
      <c r="A215" s="17"/>
    </row>
    <row r="216" spans="1:1" s="10" customFormat="1">
      <c r="A216" s="17"/>
    </row>
    <row r="217" spans="1:1" s="10" customFormat="1">
      <c r="A217" s="17"/>
    </row>
    <row r="218" spans="1:1" s="10" customFormat="1">
      <c r="A218" s="17"/>
    </row>
    <row r="219" spans="1:1" s="10" customFormat="1">
      <c r="A219" s="17"/>
    </row>
    <row r="220" spans="1:1" s="10" customFormat="1">
      <c r="A220" s="17"/>
    </row>
    <row r="221" spans="1:1" s="10" customFormat="1">
      <c r="A221" s="17"/>
    </row>
    <row r="222" spans="1:1" s="10" customFormat="1">
      <c r="A222" s="17"/>
    </row>
    <row r="223" spans="1:1" s="10" customFormat="1">
      <c r="A223" s="17"/>
    </row>
    <row r="224" spans="1:1" s="10" customFormat="1">
      <c r="A224" s="17"/>
    </row>
    <row r="225" spans="1:1" s="10" customFormat="1">
      <c r="A225" s="17"/>
    </row>
    <row r="226" spans="1:1" s="10" customFormat="1">
      <c r="A226" s="17"/>
    </row>
    <row r="227" spans="1:1" s="10" customFormat="1">
      <c r="A227" s="17"/>
    </row>
    <row r="228" spans="1:1" s="10" customFormat="1">
      <c r="A228" s="17"/>
    </row>
    <row r="229" spans="1:1" s="10" customFormat="1">
      <c r="A229" s="17"/>
    </row>
    <row r="230" spans="1:1" s="10" customFormat="1">
      <c r="A230" s="17"/>
    </row>
    <row r="231" spans="1:1" s="10" customFormat="1">
      <c r="A231" s="17"/>
    </row>
    <row r="232" spans="1:1" s="10" customFormat="1">
      <c r="A232" s="17"/>
    </row>
    <row r="233" spans="1:1" s="10" customFormat="1">
      <c r="A233" s="17"/>
    </row>
    <row r="234" spans="1:1" s="10" customFormat="1">
      <c r="A234" s="17"/>
    </row>
    <row r="235" spans="1:1" s="10" customFormat="1">
      <c r="A235" s="17"/>
    </row>
    <row r="236" spans="1:1" s="10" customFormat="1">
      <c r="A236" s="17"/>
    </row>
    <row r="237" spans="1:1" s="10" customFormat="1">
      <c r="A237" s="17"/>
    </row>
    <row r="238" spans="1:1" s="10" customFormat="1">
      <c r="A238" s="17"/>
    </row>
    <row r="239" spans="1:1" s="10" customFormat="1">
      <c r="A239" s="17"/>
    </row>
    <row r="240" spans="1:1" s="10" customFormat="1">
      <c r="A240" s="17"/>
    </row>
    <row r="241" spans="1:1" s="10" customFormat="1">
      <c r="A241" s="17"/>
    </row>
    <row r="242" spans="1:1" s="10" customFormat="1">
      <c r="A242" s="17"/>
    </row>
    <row r="243" spans="1:1" s="10" customFormat="1">
      <c r="A243" s="17"/>
    </row>
    <row r="244" spans="1:1" s="10" customFormat="1">
      <c r="A244" s="17"/>
    </row>
    <row r="245" spans="1:1" s="10" customFormat="1">
      <c r="A245" s="17"/>
    </row>
    <row r="246" spans="1:1" s="10" customFormat="1">
      <c r="A246" s="17"/>
    </row>
    <row r="247" spans="1:1" s="10" customFormat="1">
      <c r="A247" s="17"/>
    </row>
    <row r="248" spans="1:1" s="10" customFormat="1">
      <c r="A248" s="17"/>
    </row>
    <row r="249" spans="1:1" s="10" customFormat="1">
      <c r="A249" s="17"/>
    </row>
    <row r="250" spans="1:1" s="10" customFormat="1">
      <c r="A250" s="17"/>
    </row>
    <row r="251" spans="1:1" s="10" customFormat="1">
      <c r="A251" s="17"/>
    </row>
    <row r="252" spans="1:1" s="10" customFormat="1">
      <c r="A252" s="17"/>
    </row>
    <row r="253" spans="1:1" s="10" customFormat="1">
      <c r="A253" s="17"/>
    </row>
    <row r="254" spans="1:1" s="10" customFormat="1">
      <c r="A254" s="17"/>
    </row>
    <row r="255" spans="1:1" s="10" customFormat="1">
      <c r="A255" s="17"/>
    </row>
    <row r="256" spans="1:1" s="10" customFormat="1">
      <c r="A256" s="17"/>
    </row>
    <row r="257" spans="1:1" s="10" customFormat="1">
      <c r="A257" s="17"/>
    </row>
    <row r="258" spans="1:1" s="10" customFormat="1">
      <c r="A258" s="17"/>
    </row>
    <row r="259" spans="1:1" s="10" customFormat="1">
      <c r="A259" s="17"/>
    </row>
    <row r="260" spans="1:1" s="10" customFormat="1">
      <c r="A260" s="17"/>
    </row>
    <row r="261" spans="1:1" s="10" customFormat="1">
      <c r="A261" s="17"/>
    </row>
    <row r="262" spans="1:1" s="10" customFormat="1">
      <c r="A262" s="17"/>
    </row>
    <row r="263" spans="1:1" s="10" customFormat="1">
      <c r="A263" s="17"/>
    </row>
    <row r="264" spans="1:1" s="10" customFormat="1">
      <c r="A264" s="17"/>
    </row>
    <row r="265" spans="1:1" s="10" customFormat="1">
      <c r="A265" s="17"/>
    </row>
    <row r="266" spans="1:1" s="10" customFormat="1">
      <c r="A266" s="17"/>
    </row>
    <row r="267" spans="1:1" s="10" customFormat="1">
      <c r="A267" s="17"/>
    </row>
    <row r="268" spans="1:1" s="10" customFormat="1">
      <c r="A268" s="17"/>
    </row>
    <row r="269" spans="1:1" s="10" customFormat="1">
      <c r="A269" s="17"/>
    </row>
    <row r="270" spans="1:1" s="10" customFormat="1">
      <c r="A270" s="17"/>
    </row>
    <row r="271" spans="1:1" s="10" customFormat="1">
      <c r="A271" s="17"/>
    </row>
    <row r="272" spans="1:1" s="10" customFormat="1">
      <c r="A272" s="17"/>
    </row>
    <row r="273" spans="1:1" s="10" customFormat="1">
      <c r="A273" s="17"/>
    </row>
    <row r="274" spans="1:1" s="10" customFormat="1">
      <c r="A274" s="17"/>
    </row>
    <row r="275" spans="1:1" s="10" customFormat="1">
      <c r="A275" s="17"/>
    </row>
    <row r="276" spans="1:1" s="10" customFormat="1">
      <c r="A276" s="17"/>
    </row>
    <row r="277" spans="1:1" s="10" customFormat="1">
      <c r="A277" s="17"/>
    </row>
    <row r="278" spans="1:1" s="10" customFormat="1">
      <c r="A278" s="17"/>
    </row>
    <row r="279" spans="1:1" s="10" customFormat="1">
      <c r="A279" s="17"/>
    </row>
    <row r="280" spans="1:1" s="10" customFormat="1">
      <c r="A280" s="17"/>
    </row>
    <row r="281" spans="1:1" s="10" customFormat="1">
      <c r="A281" s="17"/>
    </row>
    <row r="282" spans="1:1" s="10" customFormat="1">
      <c r="A282" s="17"/>
    </row>
    <row r="283" spans="1:1" s="10" customFormat="1">
      <c r="A283" s="17"/>
    </row>
    <row r="284" spans="1:1" s="10" customFormat="1">
      <c r="A284" s="17"/>
    </row>
    <row r="285" spans="1:1" s="10" customFormat="1">
      <c r="A285" s="17"/>
    </row>
    <row r="286" spans="1:1" s="10" customFormat="1">
      <c r="A286" s="17"/>
    </row>
    <row r="287" spans="1:1" s="10" customFormat="1">
      <c r="A287" s="17"/>
    </row>
    <row r="288" spans="1:1" s="10" customFormat="1">
      <c r="A288" s="17"/>
    </row>
    <row r="289" spans="1:1" s="10" customFormat="1">
      <c r="A289" s="17"/>
    </row>
    <row r="290" spans="1:1" s="10" customFormat="1">
      <c r="A290" s="17"/>
    </row>
    <row r="291" spans="1:1" s="10" customFormat="1">
      <c r="A291" s="17"/>
    </row>
    <row r="292" spans="1:1" s="10" customFormat="1">
      <c r="A292" s="17"/>
    </row>
    <row r="293" spans="1:1" s="10" customFormat="1">
      <c r="A293" s="17"/>
    </row>
    <row r="294" spans="1:1" s="10" customFormat="1">
      <c r="A294" s="17"/>
    </row>
    <row r="295" spans="1:1" s="10" customFormat="1">
      <c r="A295" s="17"/>
    </row>
    <row r="296" spans="1:1" s="10" customFormat="1">
      <c r="A296" s="17"/>
    </row>
    <row r="297" spans="1:1" s="10" customFormat="1">
      <c r="A297" s="17"/>
    </row>
    <row r="298" spans="1:1" s="10" customFormat="1">
      <c r="A298" s="17"/>
    </row>
    <row r="299" spans="1:1" s="10" customFormat="1">
      <c r="A299" s="17"/>
    </row>
    <row r="300" spans="1:1" s="10" customFormat="1">
      <c r="A300" s="17"/>
    </row>
    <row r="301" spans="1:1" s="10" customFormat="1">
      <c r="A301" s="17"/>
    </row>
    <row r="302" spans="1:1" s="10" customFormat="1">
      <c r="A302" s="17"/>
    </row>
    <row r="303" spans="1:1" s="10" customFormat="1">
      <c r="A303" s="17"/>
    </row>
    <row r="304" spans="1:1" s="10" customFormat="1">
      <c r="A304" s="17"/>
    </row>
    <row r="305" spans="1:1" s="10" customFormat="1">
      <c r="A305" s="17"/>
    </row>
    <row r="306" spans="1:1" s="10" customFormat="1">
      <c r="A306" s="17"/>
    </row>
    <row r="307" spans="1:1" s="10" customFormat="1">
      <c r="A307" s="17"/>
    </row>
    <row r="308" spans="1:1" s="10" customFormat="1">
      <c r="A308" s="17"/>
    </row>
    <row r="309" spans="1:1" s="10" customFormat="1">
      <c r="A309" s="17"/>
    </row>
    <row r="310" spans="1:1" s="10" customFormat="1">
      <c r="A310" s="17"/>
    </row>
    <row r="311" spans="1:1" s="10" customFormat="1">
      <c r="A311" s="17"/>
    </row>
    <row r="312" spans="1:1" s="10" customFormat="1">
      <c r="A312" s="17"/>
    </row>
    <row r="313" spans="1:1" s="10" customFormat="1">
      <c r="A313" s="17"/>
    </row>
    <row r="314" spans="1:1" s="10" customFormat="1">
      <c r="A314" s="17"/>
    </row>
    <row r="315" spans="1:1" s="10" customFormat="1">
      <c r="A315" s="17"/>
    </row>
    <row r="316" spans="1:1" s="10" customFormat="1">
      <c r="A316" s="17"/>
    </row>
    <row r="317" spans="1:1" s="10" customFormat="1">
      <c r="A317" s="17"/>
    </row>
    <row r="318" spans="1:1" s="10" customFormat="1">
      <c r="A318" s="17"/>
    </row>
    <row r="319" spans="1:1" s="10" customFormat="1">
      <c r="A319" s="17"/>
    </row>
    <row r="320" spans="1:1" s="10" customFormat="1">
      <c r="A320" s="17"/>
    </row>
    <row r="321" spans="1:1" s="10" customFormat="1">
      <c r="A321" s="17"/>
    </row>
    <row r="322" spans="1:1" s="10" customFormat="1">
      <c r="A322" s="17"/>
    </row>
    <row r="323" spans="1:1" s="10" customFormat="1">
      <c r="A323" s="17"/>
    </row>
    <row r="324" spans="1:1" s="10" customFormat="1">
      <c r="A324" s="17"/>
    </row>
    <row r="325" spans="1:1" s="10" customFormat="1">
      <c r="A325" s="17"/>
    </row>
    <row r="326" spans="1:1" s="10" customFormat="1">
      <c r="A326" s="17"/>
    </row>
    <row r="327" spans="1:1" s="10" customFormat="1">
      <c r="A327" s="17"/>
    </row>
    <row r="328" spans="1:1" s="10" customFormat="1">
      <c r="A328" s="17"/>
    </row>
    <row r="329" spans="1:1" s="10" customFormat="1">
      <c r="A329" s="17"/>
    </row>
    <row r="330" spans="1:1" s="10" customFormat="1">
      <c r="A330" s="17"/>
    </row>
    <row r="331" spans="1:1" s="10" customFormat="1">
      <c r="A331" s="17"/>
    </row>
    <row r="332" spans="1:1" s="10" customFormat="1">
      <c r="A332" s="17"/>
    </row>
    <row r="333" spans="1:1" s="10" customFormat="1">
      <c r="A333" s="17"/>
    </row>
    <row r="334" spans="1:1" s="10" customFormat="1">
      <c r="A334" s="17"/>
    </row>
    <row r="335" spans="1:1" s="10" customFormat="1">
      <c r="A335" s="17"/>
    </row>
    <row r="336" spans="1:1" s="10" customFormat="1">
      <c r="A336" s="17"/>
    </row>
    <row r="337" spans="1:1" s="10" customFormat="1">
      <c r="A337" s="17"/>
    </row>
    <row r="338" spans="1:1" s="10" customFormat="1">
      <c r="A338" s="17"/>
    </row>
    <row r="339" spans="1:1" s="10" customFormat="1">
      <c r="A339" s="17"/>
    </row>
    <row r="340" spans="1:1" s="10" customFormat="1">
      <c r="A340" s="17"/>
    </row>
    <row r="341" spans="1:1" s="10" customFormat="1">
      <c r="A341" s="17"/>
    </row>
    <row r="342" spans="1:1" s="10" customFormat="1">
      <c r="A342" s="17"/>
    </row>
    <row r="343" spans="1:1" s="10" customFormat="1">
      <c r="A343" s="17"/>
    </row>
    <row r="344" spans="1:1" s="10" customFormat="1">
      <c r="A344" s="17"/>
    </row>
    <row r="345" spans="1:1" s="10" customFormat="1">
      <c r="A345" s="17"/>
    </row>
    <row r="346" spans="1:1" s="10" customFormat="1">
      <c r="A346" s="17"/>
    </row>
    <row r="347" spans="1:1" s="10" customFormat="1">
      <c r="A347" s="17"/>
    </row>
    <row r="348" spans="1:1" s="10" customFormat="1">
      <c r="A348" s="17"/>
    </row>
    <row r="349" spans="1:1" s="10" customFormat="1">
      <c r="A349" s="17"/>
    </row>
    <row r="350" spans="1:1" s="10" customFormat="1">
      <c r="A350" s="17"/>
    </row>
    <row r="351" spans="1:1" s="10" customFormat="1">
      <c r="A351" s="17"/>
    </row>
    <row r="352" spans="1:1" s="10" customFormat="1">
      <c r="A352" s="17"/>
    </row>
    <row r="353" spans="1:1" s="10" customFormat="1">
      <c r="A353" s="17"/>
    </row>
    <row r="354" spans="1:1" s="10" customFormat="1">
      <c r="A354" s="17"/>
    </row>
    <row r="355" spans="1:1" s="10" customFormat="1">
      <c r="A355" s="17"/>
    </row>
    <row r="356" spans="1:1" s="10" customFormat="1">
      <c r="A356" s="17"/>
    </row>
    <row r="357" spans="1:1" s="10" customFormat="1">
      <c r="A357" s="17"/>
    </row>
    <row r="358" spans="1:1" s="10" customFormat="1">
      <c r="A358" s="17"/>
    </row>
    <row r="359" spans="1:1" s="10" customFormat="1">
      <c r="A359" s="17"/>
    </row>
    <row r="360" spans="1:1" s="10" customFormat="1">
      <c r="A360" s="17"/>
    </row>
    <row r="361" spans="1:1" s="10" customFormat="1">
      <c r="A361" s="17"/>
    </row>
    <row r="362" spans="1:1" s="10" customFormat="1">
      <c r="A362" s="17"/>
    </row>
    <row r="363" spans="1:1" s="10" customFormat="1">
      <c r="A363" s="17"/>
    </row>
    <row r="364" spans="1:1" s="10" customFormat="1">
      <c r="A364" s="17"/>
    </row>
    <row r="365" spans="1:1" s="10" customFormat="1">
      <c r="A365" s="17"/>
    </row>
    <row r="366" spans="1:1" s="10" customFormat="1">
      <c r="A366" s="17"/>
    </row>
    <row r="367" spans="1:1" s="10" customFormat="1">
      <c r="A367" s="17"/>
    </row>
    <row r="368" spans="1:1" s="10" customFormat="1">
      <c r="A368" s="17"/>
    </row>
    <row r="369" spans="1:1" s="10" customFormat="1">
      <c r="A369" s="17"/>
    </row>
    <row r="370" spans="1:1" s="10" customFormat="1">
      <c r="A370" s="17"/>
    </row>
    <row r="371" spans="1:1" s="10" customFormat="1">
      <c r="A371" s="17"/>
    </row>
    <row r="372" spans="1:1" s="10" customFormat="1">
      <c r="A372" s="17"/>
    </row>
    <row r="373" spans="1:1" s="10" customFormat="1">
      <c r="A373" s="17"/>
    </row>
    <row r="374" spans="1:1" s="10" customFormat="1">
      <c r="A374" s="17"/>
    </row>
    <row r="375" spans="1:1" s="10" customFormat="1">
      <c r="A375" s="17"/>
    </row>
    <row r="376" spans="1:1" s="10" customFormat="1">
      <c r="A376" s="17"/>
    </row>
    <row r="377" spans="1:1" s="10" customFormat="1">
      <c r="A377" s="17"/>
    </row>
    <row r="378" spans="1:1" s="10" customFormat="1">
      <c r="A378" s="17"/>
    </row>
    <row r="379" spans="1:1" s="10" customFormat="1">
      <c r="A379" s="17"/>
    </row>
    <row r="380" spans="1:1" s="10" customFormat="1">
      <c r="A380" s="17"/>
    </row>
    <row r="381" spans="1:1" s="10" customFormat="1">
      <c r="A381" s="17"/>
    </row>
    <row r="382" spans="1:1" s="10" customFormat="1">
      <c r="A382" s="17"/>
    </row>
    <row r="383" spans="1:1" s="10" customFormat="1">
      <c r="A383" s="17"/>
    </row>
    <row r="384" spans="1:1" s="10" customFormat="1">
      <c r="A384" s="17"/>
    </row>
    <row r="385" spans="1:1" s="10" customFormat="1">
      <c r="A385" s="17"/>
    </row>
    <row r="386" spans="1:1" s="10" customFormat="1">
      <c r="A386" s="17"/>
    </row>
    <row r="387" spans="1:1" s="10" customFormat="1">
      <c r="A387" s="17"/>
    </row>
    <row r="388" spans="1:1" s="10" customFormat="1">
      <c r="A388" s="17"/>
    </row>
    <row r="389" spans="1:1" s="10" customFormat="1">
      <c r="A389" s="17"/>
    </row>
    <row r="390" spans="1:1" s="10" customFormat="1">
      <c r="A390" s="17"/>
    </row>
    <row r="391" spans="1:1" s="10" customFormat="1">
      <c r="A391" s="17"/>
    </row>
    <row r="392" spans="1:1" s="10" customFormat="1">
      <c r="A392" s="17"/>
    </row>
    <row r="393" spans="1:1" s="10" customFormat="1">
      <c r="A393" s="17"/>
    </row>
    <row r="394" spans="1:1" s="10" customFormat="1">
      <c r="A394" s="17"/>
    </row>
    <row r="395" spans="1:1" s="10" customFormat="1">
      <c r="A395" s="17"/>
    </row>
    <row r="396" spans="1:1" s="10" customFormat="1">
      <c r="A396" s="17"/>
    </row>
    <row r="397" spans="1:1" s="10" customFormat="1">
      <c r="A397" s="17"/>
    </row>
    <row r="398" spans="1:1" s="10" customFormat="1">
      <c r="A398" s="17"/>
    </row>
    <row r="399" spans="1:1" s="10" customFormat="1">
      <c r="A399" s="17"/>
    </row>
    <row r="400" spans="1:1" s="10" customFormat="1">
      <c r="A400" s="17"/>
    </row>
    <row r="401" spans="1:1" s="10" customFormat="1">
      <c r="A401" s="17"/>
    </row>
    <row r="402" spans="1:1" s="10" customFormat="1">
      <c r="A402" s="17"/>
    </row>
    <row r="403" spans="1:1" s="10" customFormat="1">
      <c r="A403" s="17"/>
    </row>
    <row r="404" spans="1:1" s="10" customFormat="1">
      <c r="A404" s="17"/>
    </row>
    <row r="405" spans="1:1" s="10" customFormat="1">
      <c r="A405" s="17"/>
    </row>
    <row r="406" spans="1:1" s="10" customFormat="1">
      <c r="A406" s="17"/>
    </row>
    <row r="407" spans="1:1" s="10" customFormat="1">
      <c r="A407" s="17"/>
    </row>
    <row r="408" spans="1:1" s="10" customFormat="1">
      <c r="A408" s="17"/>
    </row>
    <row r="409" spans="1:1" s="10" customFormat="1">
      <c r="A409" s="17"/>
    </row>
    <row r="410" spans="1:1" s="10" customFormat="1">
      <c r="A410" s="17"/>
    </row>
    <row r="411" spans="1:1" s="10" customFormat="1">
      <c r="A411" s="17"/>
    </row>
    <row r="412" spans="1:1" s="10" customFormat="1">
      <c r="A412" s="17"/>
    </row>
    <row r="413" spans="1:1" s="10" customFormat="1">
      <c r="A413" s="17"/>
    </row>
    <row r="414" spans="1:1" s="10" customFormat="1">
      <c r="A414" s="17"/>
    </row>
    <row r="415" spans="1:1" s="10" customFormat="1">
      <c r="A415" s="17"/>
    </row>
    <row r="416" spans="1:1" s="10" customFormat="1">
      <c r="A416" s="17"/>
    </row>
    <row r="417" spans="1:1" s="10" customFormat="1">
      <c r="A417" s="17"/>
    </row>
    <row r="418" spans="1:1" s="10" customFormat="1">
      <c r="A418" s="17"/>
    </row>
    <row r="419" spans="1:1" s="10" customFormat="1">
      <c r="A419" s="17"/>
    </row>
    <row r="420" spans="1:1" s="10" customFormat="1">
      <c r="A420" s="17"/>
    </row>
    <row r="421" spans="1:1" s="10" customFormat="1">
      <c r="A421" s="17"/>
    </row>
    <row r="422" spans="1:1" s="10" customFormat="1">
      <c r="A422" s="17"/>
    </row>
    <row r="423" spans="1:1" s="10" customFormat="1">
      <c r="A423" s="17"/>
    </row>
    <row r="424" spans="1:1" s="10" customFormat="1">
      <c r="A424" s="17"/>
    </row>
    <row r="425" spans="1:1" s="10" customFormat="1">
      <c r="A425" s="17"/>
    </row>
    <row r="426" spans="1:1" s="10" customFormat="1">
      <c r="A426" s="17"/>
    </row>
    <row r="427" spans="1:1" s="10" customFormat="1">
      <c r="A427" s="17"/>
    </row>
    <row r="428" spans="1:1" s="10" customFormat="1">
      <c r="A428" s="17"/>
    </row>
    <row r="429" spans="1:1" s="10" customFormat="1">
      <c r="A429" s="17"/>
    </row>
    <row r="430" spans="1:1" s="10" customFormat="1">
      <c r="A430" s="17"/>
    </row>
    <row r="431" spans="1:1" s="10" customFormat="1">
      <c r="A431" s="17"/>
    </row>
    <row r="432" spans="1:1" s="10" customFormat="1">
      <c r="A432" s="17"/>
    </row>
    <row r="433" spans="1:1" s="10" customFormat="1">
      <c r="A433" s="17"/>
    </row>
    <row r="434" spans="1:1" s="10" customFormat="1">
      <c r="A434" s="17"/>
    </row>
    <row r="435" spans="1:1" s="10" customFormat="1">
      <c r="A435" s="17"/>
    </row>
    <row r="436" spans="1:1" s="10" customFormat="1">
      <c r="A436" s="17"/>
    </row>
    <row r="437" spans="1:1" s="10" customFormat="1">
      <c r="A437" s="17"/>
    </row>
    <row r="438" spans="1:1" s="10" customFormat="1">
      <c r="A438" s="17"/>
    </row>
    <row r="439" spans="1:1" s="10" customFormat="1">
      <c r="A439" s="17"/>
    </row>
    <row r="440" spans="1:1" s="10" customFormat="1">
      <c r="A440" s="17"/>
    </row>
    <row r="441" spans="1:1" s="10" customFormat="1">
      <c r="A441" s="17"/>
    </row>
    <row r="442" spans="1:1" s="10" customFormat="1">
      <c r="A442" s="17"/>
    </row>
    <row r="443" spans="1:1" s="10" customFormat="1">
      <c r="A443" s="17"/>
    </row>
    <row r="444" spans="1:1" s="10" customFormat="1">
      <c r="A444" s="17"/>
    </row>
    <row r="445" spans="1:1" s="10" customFormat="1">
      <c r="A445" s="17"/>
    </row>
    <row r="446" spans="1:1" s="10" customFormat="1">
      <c r="A446" s="17"/>
    </row>
    <row r="447" spans="1:1" s="10" customFormat="1">
      <c r="A447" s="17"/>
    </row>
    <row r="448" spans="1:1" s="10" customFormat="1">
      <c r="A448" s="17"/>
    </row>
    <row r="449" spans="1:1" s="10" customFormat="1">
      <c r="A449" s="17"/>
    </row>
    <row r="450" spans="1:1" s="10" customFormat="1">
      <c r="A450" s="17"/>
    </row>
    <row r="451" spans="1:1" s="10" customFormat="1">
      <c r="A451" s="17"/>
    </row>
    <row r="452" spans="1:1" s="10" customFormat="1">
      <c r="A452" s="17"/>
    </row>
  </sheetData>
  <mergeCells count="1">
    <mergeCell ref="A29:A40"/>
  </mergeCell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3"/>
  </sheetPr>
  <dimension ref="A1:GY328"/>
  <sheetViews>
    <sheetView zoomScale="85" zoomScaleNormal="85" workbookViewId="0">
      <pane xSplit="1" topLeftCell="G1" activePane="topRight" state="frozen"/>
      <selection pane="topRight" activeCell="M1" sqref="M1:M1048576"/>
    </sheetView>
  </sheetViews>
  <sheetFormatPr baseColWidth="10" defaultColWidth="11.44140625" defaultRowHeight="11.4"/>
  <cols>
    <col min="1" max="1" width="39" style="29" bestFit="1" customWidth="1"/>
    <col min="2" max="6" width="9.21875" style="34" customWidth="1"/>
    <col min="7" max="7" width="10.21875" style="34" customWidth="1"/>
    <col min="8" max="11" width="9.21875" style="34" customWidth="1"/>
    <col min="12" max="12" width="9.5546875" style="34" customWidth="1"/>
    <col min="13" max="13" width="11.21875" style="34" customWidth="1"/>
    <col min="14" max="14" width="7.77734375" style="34" bestFit="1" customWidth="1"/>
    <col min="15" max="15" width="11.44140625" style="34" customWidth="1"/>
    <col min="16" max="17" width="10" style="34" customWidth="1"/>
    <col min="18" max="18" width="11.44140625" style="34" customWidth="1"/>
    <col min="19" max="19" width="11.21875" style="34" customWidth="1"/>
    <col min="20" max="20" width="12.77734375" style="28" bestFit="1" customWidth="1"/>
    <col min="21" max="21" width="9.88671875" style="28" bestFit="1" customWidth="1"/>
    <col min="22" max="207" width="11.44140625" style="28"/>
    <col min="208" max="16384" width="11.44140625" style="29"/>
  </cols>
  <sheetData>
    <row r="1" spans="1:21">
      <c r="A1" s="49" t="s">
        <v>132</v>
      </c>
      <c r="B1" s="50" t="s">
        <v>21</v>
      </c>
      <c r="C1" s="50" t="s">
        <v>22</v>
      </c>
      <c r="D1" s="50" t="s">
        <v>38</v>
      </c>
      <c r="E1" s="50" t="s">
        <v>23</v>
      </c>
      <c r="F1" s="50" t="s">
        <v>24</v>
      </c>
      <c r="G1" s="50" t="s">
        <v>25</v>
      </c>
      <c r="H1" s="50" t="s">
        <v>26</v>
      </c>
      <c r="I1" s="50" t="s">
        <v>27</v>
      </c>
      <c r="J1" s="50" t="s">
        <v>28</v>
      </c>
      <c r="K1" s="50" t="s">
        <v>29</v>
      </c>
      <c r="L1" s="50" t="s">
        <v>30</v>
      </c>
      <c r="M1" s="50" t="s">
        <v>32</v>
      </c>
      <c r="N1" s="50" t="s">
        <v>33</v>
      </c>
      <c r="O1" s="50" t="s">
        <v>34</v>
      </c>
      <c r="P1" s="50" t="s">
        <v>36</v>
      </c>
      <c r="Q1" s="50" t="s">
        <v>37</v>
      </c>
      <c r="R1" s="50" t="s">
        <v>39</v>
      </c>
      <c r="S1" s="50" t="s">
        <v>76</v>
      </c>
      <c r="T1" s="50" t="s">
        <v>71</v>
      </c>
    </row>
    <row r="2" spans="1:21" ht="22.8">
      <c r="A2" s="51" t="s">
        <v>0</v>
      </c>
      <c r="B2" s="52">
        <v>90520</v>
      </c>
      <c r="C2" s="52">
        <v>246320</v>
      </c>
      <c r="D2" s="52">
        <v>361923</v>
      </c>
      <c r="E2" s="52">
        <v>205018</v>
      </c>
      <c r="F2" s="52">
        <v>107721</v>
      </c>
      <c r="G2" s="52">
        <v>511397</v>
      </c>
      <c r="H2" s="52">
        <v>279765</v>
      </c>
      <c r="I2" s="52">
        <v>111846</v>
      </c>
      <c r="J2" s="52">
        <v>210328</v>
      </c>
      <c r="K2" s="52">
        <v>167835</v>
      </c>
      <c r="L2" s="308">
        <v>37616</v>
      </c>
      <c r="M2" s="52">
        <v>10809</v>
      </c>
      <c r="N2" s="52">
        <v>22006</v>
      </c>
      <c r="O2" s="52">
        <v>145527</v>
      </c>
      <c r="P2" s="52">
        <v>1847</v>
      </c>
      <c r="Q2" s="52">
        <v>13718</v>
      </c>
      <c r="R2" s="52">
        <v>41470</v>
      </c>
      <c r="S2" s="52">
        <v>104</v>
      </c>
      <c r="T2" s="53">
        <f>SUM(B2:S2)</f>
        <v>2565770</v>
      </c>
    </row>
    <row r="3" spans="1:21" ht="22.8">
      <c r="A3" s="51" t="s">
        <v>1</v>
      </c>
      <c r="B3" s="52">
        <v>272416</v>
      </c>
      <c r="C3" s="52">
        <v>236389</v>
      </c>
      <c r="D3" s="52">
        <v>715656</v>
      </c>
      <c r="E3" s="52">
        <v>108545</v>
      </c>
      <c r="F3" s="52">
        <v>169829</v>
      </c>
      <c r="G3" s="52">
        <v>870102</v>
      </c>
      <c r="H3" s="52">
        <v>301566</v>
      </c>
      <c r="I3" s="52">
        <v>33330</v>
      </c>
      <c r="J3" s="52">
        <v>49590</v>
      </c>
      <c r="K3" s="52">
        <v>183773</v>
      </c>
      <c r="L3" s="308">
        <v>62124</v>
      </c>
      <c r="M3" s="52">
        <v>131097</v>
      </c>
      <c r="N3" s="52">
        <v>107998</v>
      </c>
      <c r="O3" s="52">
        <v>293999</v>
      </c>
      <c r="P3" s="52">
        <v>130830</v>
      </c>
      <c r="Q3" s="52">
        <v>258472</v>
      </c>
      <c r="R3" s="52">
        <v>411135</v>
      </c>
      <c r="S3" s="52">
        <v>36099</v>
      </c>
      <c r="T3" s="53">
        <f>SUM(B3:S3)</f>
        <v>4372950</v>
      </c>
    </row>
    <row r="4" spans="1:21">
      <c r="A4" s="51" t="s">
        <v>2</v>
      </c>
      <c r="B4" s="52">
        <v>3654368</v>
      </c>
      <c r="C4" s="52">
        <v>7371767</v>
      </c>
      <c r="D4" s="52">
        <v>4477374</v>
      </c>
      <c r="E4" s="52">
        <v>3652155</v>
      </c>
      <c r="F4" s="52">
        <v>5893685</v>
      </c>
      <c r="G4" s="52">
        <v>7678464</v>
      </c>
      <c r="H4" s="52">
        <v>5557026</v>
      </c>
      <c r="I4" s="52">
        <v>2562093</v>
      </c>
      <c r="J4" s="52">
        <v>4130691</v>
      </c>
      <c r="K4" s="52">
        <v>6272654</v>
      </c>
      <c r="L4" s="308">
        <v>1356943</v>
      </c>
      <c r="M4" s="52">
        <v>821302</v>
      </c>
      <c r="N4" s="52">
        <v>705412</v>
      </c>
      <c r="O4" s="52">
        <v>1706725</v>
      </c>
      <c r="P4" s="52">
        <v>939360</v>
      </c>
      <c r="Q4" s="52">
        <v>159820</v>
      </c>
      <c r="R4" s="52">
        <v>667419</v>
      </c>
      <c r="S4" s="52">
        <v>211591</v>
      </c>
      <c r="T4" s="53">
        <f>SUM(B4:S4)</f>
        <v>57818849</v>
      </c>
    </row>
    <row r="5" spans="1:21">
      <c r="A5" s="51" t="s">
        <v>3</v>
      </c>
      <c r="B5" s="52">
        <v>835510</v>
      </c>
      <c r="C5" s="52">
        <v>40768</v>
      </c>
      <c r="D5" s="52">
        <v>373150</v>
      </c>
      <c r="E5" s="52">
        <v>306724</v>
      </c>
      <c r="F5" s="52">
        <v>599200</v>
      </c>
      <c r="G5" s="52">
        <v>1336486</v>
      </c>
      <c r="H5" s="52">
        <v>1066542</v>
      </c>
      <c r="I5" s="52">
        <v>30693</v>
      </c>
      <c r="J5" s="52">
        <v>29740</v>
      </c>
      <c r="K5" s="52">
        <v>1225538</v>
      </c>
      <c r="L5" s="308">
        <v>97572</v>
      </c>
      <c r="M5" s="52">
        <v>10776</v>
      </c>
      <c r="N5" s="52">
        <v>96484</v>
      </c>
      <c r="O5" s="52">
        <v>10</v>
      </c>
      <c r="P5" s="52">
        <v>0</v>
      </c>
      <c r="Q5" s="52">
        <v>61784</v>
      </c>
      <c r="R5" s="52">
        <v>359066</v>
      </c>
      <c r="S5" s="52">
        <v>91</v>
      </c>
      <c r="T5" s="53">
        <f>SUM(B5:S5)</f>
        <v>6470134</v>
      </c>
    </row>
    <row r="6" spans="1:21">
      <c r="A6" s="51" t="s">
        <v>75</v>
      </c>
      <c r="B6" s="52">
        <v>461904</v>
      </c>
      <c r="C6" s="52">
        <v>1280497</v>
      </c>
      <c r="D6" s="52">
        <v>553131</v>
      </c>
      <c r="E6" s="52">
        <v>373016</v>
      </c>
      <c r="F6" s="52">
        <v>1193230</v>
      </c>
      <c r="G6" s="52">
        <v>386722</v>
      </c>
      <c r="H6" s="52">
        <v>354612</v>
      </c>
      <c r="I6" s="52">
        <v>413018</v>
      </c>
      <c r="J6" s="52">
        <v>155260</v>
      </c>
      <c r="K6" s="52">
        <v>216300</v>
      </c>
      <c r="L6" s="308">
        <v>44289</v>
      </c>
      <c r="M6" s="52">
        <v>139201</v>
      </c>
      <c r="N6" s="52">
        <v>18444</v>
      </c>
      <c r="O6" s="52">
        <v>10941</v>
      </c>
      <c r="P6" s="52">
        <v>2183</v>
      </c>
      <c r="Q6" s="52">
        <v>52</v>
      </c>
      <c r="R6" s="52">
        <v>42198</v>
      </c>
      <c r="S6" s="52">
        <v>12017</v>
      </c>
      <c r="T6" s="53">
        <f>SUM(B6:S6)</f>
        <v>5657015</v>
      </c>
    </row>
    <row r="7" spans="1:21">
      <c r="A7" s="51" t="s">
        <v>93</v>
      </c>
      <c r="B7" s="52">
        <v>0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52">
        <v>0</v>
      </c>
      <c r="R7" s="52">
        <v>0</v>
      </c>
      <c r="S7" s="52">
        <v>0</v>
      </c>
      <c r="T7" s="53">
        <f>SUM(B7:S7)</f>
        <v>0</v>
      </c>
    </row>
    <row r="8" spans="1:21">
      <c r="A8" s="51" t="s">
        <v>73</v>
      </c>
      <c r="B8" s="52">
        <v>64514</v>
      </c>
      <c r="C8" s="52">
        <v>87448</v>
      </c>
      <c r="D8" s="52">
        <v>139219</v>
      </c>
      <c r="E8" s="52">
        <v>47363</v>
      </c>
      <c r="F8" s="52">
        <v>120854</v>
      </c>
      <c r="G8" s="52">
        <v>215172</v>
      </c>
      <c r="H8" s="52">
        <v>99183</v>
      </c>
      <c r="I8" s="52">
        <v>45074</v>
      </c>
      <c r="J8" s="52">
        <v>41128</v>
      </c>
      <c r="K8" s="52">
        <v>70321</v>
      </c>
      <c r="L8" s="308">
        <v>33291</v>
      </c>
      <c r="M8" s="52">
        <v>27930</v>
      </c>
      <c r="N8" s="52">
        <v>17200</v>
      </c>
      <c r="O8" s="52">
        <v>71309</v>
      </c>
      <c r="P8" s="52">
        <v>7853</v>
      </c>
      <c r="Q8" s="52">
        <v>4326</v>
      </c>
      <c r="R8" s="52">
        <v>54195</v>
      </c>
      <c r="S8" s="52">
        <v>20857</v>
      </c>
      <c r="T8" s="53">
        <f>SUM(B8:S8)</f>
        <v>1167237</v>
      </c>
    </row>
    <row r="9" spans="1:21">
      <c r="A9" s="51" t="s">
        <v>74</v>
      </c>
      <c r="B9" s="52">
        <v>40640</v>
      </c>
      <c r="C9" s="52">
        <v>176756</v>
      </c>
      <c r="D9" s="52">
        <v>248350</v>
      </c>
      <c r="E9" s="52">
        <v>25219</v>
      </c>
      <c r="F9" s="52">
        <v>158398</v>
      </c>
      <c r="G9" s="52">
        <v>336632</v>
      </c>
      <c r="H9" s="52">
        <v>620538</v>
      </c>
      <c r="I9" s="52">
        <v>60968</v>
      </c>
      <c r="J9" s="52">
        <v>44123</v>
      </c>
      <c r="K9" s="52">
        <v>103681</v>
      </c>
      <c r="L9" s="308">
        <v>18101</v>
      </c>
      <c r="M9" s="52">
        <v>9481</v>
      </c>
      <c r="N9" s="52">
        <v>13186</v>
      </c>
      <c r="O9" s="52">
        <v>53800</v>
      </c>
      <c r="P9" s="52">
        <v>26427</v>
      </c>
      <c r="Q9" s="52">
        <v>10837</v>
      </c>
      <c r="R9" s="52">
        <v>11507</v>
      </c>
      <c r="S9" s="52">
        <v>8047</v>
      </c>
      <c r="T9" s="53">
        <f>SUM(B9:S9)</f>
        <v>1966691</v>
      </c>
    </row>
    <row r="10" spans="1:21">
      <c r="A10" s="51" t="s">
        <v>94</v>
      </c>
      <c r="B10" s="52">
        <v>0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0</v>
      </c>
      <c r="S10" s="52">
        <v>0</v>
      </c>
      <c r="T10" s="53">
        <f>SUM(B10:S10)</f>
        <v>0</v>
      </c>
    </row>
    <row r="11" spans="1:21">
      <c r="A11" s="51" t="s">
        <v>111</v>
      </c>
      <c r="B11" s="52">
        <v>0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3">
        <f>SUM(B11:S11)</f>
        <v>0</v>
      </c>
    </row>
    <row r="12" spans="1:21" ht="12.6">
      <c r="A12" s="54" t="s">
        <v>66</v>
      </c>
      <c r="B12" s="53">
        <v>5419872</v>
      </c>
      <c r="C12" s="53">
        <v>9439945</v>
      </c>
      <c r="D12" s="53">
        <v>6868803</v>
      </c>
      <c r="E12" s="53">
        <v>4718040</v>
      </c>
      <c r="F12" s="53">
        <v>8242917</v>
      </c>
      <c r="G12" s="53">
        <v>11334975</v>
      </c>
      <c r="H12" s="53">
        <v>8279232</v>
      </c>
      <c r="I12" s="53">
        <v>3257022</v>
      </c>
      <c r="J12" s="53">
        <v>4660860</v>
      </c>
      <c r="K12" s="53">
        <v>8240102</v>
      </c>
      <c r="L12" s="308">
        <v>1649936</v>
      </c>
      <c r="M12" s="53">
        <v>1150596</v>
      </c>
      <c r="N12" s="53">
        <v>980730</v>
      </c>
      <c r="O12" s="53">
        <v>2282311</v>
      </c>
      <c r="P12" s="53">
        <v>1108500</v>
      </c>
      <c r="Q12" s="53">
        <v>509009</v>
      </c>
      <c r="R12" s="53">
        <v>1586990</v>
      </c>
      <c r="S12" s="53">
        <v>288806</v>
      </c>
      <c r="T12" s="53">
        <f>SUM(B12:S12)</f>
        <v>80018646</v>
      </c>
      <c r="U12" s="102"/>
    </row>
    <row r="13" spans="1:21">
      <c r="A13" s="51" t="s">
        <v>7</v>
      </c>
      <c r="B13" s="52">
        <v>470000</v>
      </c>
      <c r="C13" s="52">
        <v>618913</v>
      </c>
      <c r="D13" s="52">
        <v>527324</v>
      </c>
      <c r="E13" s="52">
        <v>415247</v>
      </c>
      <c r="F13" s="52">
        <v>818196</v>
      </c>
      <c r="G13" s="52">
        <v>779</v>
      </c>
      <c r="H13" s="52">
        <v>827873</v>
      </c>
      <c r="I13" s="52">
        <v>23011</v>
      </c>
      <c r="J13" s="52">
        <v>0</v>
      </c>
      <c r="K13" s="52">
        <v>0</v>
      </c>
      <c r="L13" s="308">
        <v>15000</v>
      </c>
      <c r="M13" s="52">
        <v>115068</v>
      </c>
      <c r="N13" s="52">
        <v>0</v>
      </c>
      <c r="O13" s="52">
        <v>0</v>
      </c>
      <c r="P13" s="52">
        <v>1877</v>
      </c>
      <c r="Q13" s="52">
        <v>45027</v>
      </c>
      <c r="R13" s="52">
        <v>27</v>
      </c>
      <c r="S13" s="52">
        <v>0</v>
      </c>
      <c r="T13" s="53">
        <f>SUM(B13:S13)</f>
        <v>3878342</v>
      </c>
    </row>
    <row r="14" spans="1:21" ht="22.8">
      <c r="A14" s="51" t="s">
        <v>77</v>
      </c>
      <c r="B14" s="52">
        <v>95197</v>
      </c>
      <c r="C14" s="52">
        <v>313392</v>
      </c>
      <c r="D14" s="52">
        <v>57560</v>
      </c>
      <c r="E14" s="52">
        <v>66573</v>
      </c>
      <c r="F14" s="52">
        <v>468866</v>
      </c>
      <c r="G14" s="52">
        <v>838619</v>
      </c>
      <c r="H14" s="52">
        <v>83052</v>
      </c>
      <c r="I14" s="52">
        <v>205511</v>
      </c>
      <c r="J14" s="52">
        <v>147312</v>
      </c>
      <c r="K14" s="52">
        <v>1369525</v>
      </c>
      <c r="L14" s="308">
        <v>137170</v>
      </c>
      <c r="M14" s="52">
        <v>421652</v>
      </c>
      <c r="N14" s="52">
        <v>117004</v>
      </c>
      <c r="O14" s="52">
        <v>56548</v>
      </c>
      <c r="P14" s="52">
        <v>77</v>
      </c>
      <c r="Q14" s="52">
        <v>43645</v>
      </c>
      <c r="R14" s="52">
        <v>235719</v>
      </c>
      <c r="S14" s="52">
        <v>14</v>
      </c>
      <c r="T14" s="53">
        <f>SUM(B14:S14)</f>
        <v>4657436</v>
      </c>
    </row>
    <row r="15" spans="1:21">
      <c r="A15" s="51" t="s">
        <v>9</v>
      </c>
      <c r="B15" s="52">
        <v>4082787</v>
      </c>
      <c r="C15" s="52">
        <v>7025567</v>
      </c>
      <c r="D15" s="52">
        <v>5460301</v>
      </c>
      <c r="E15" s="52">
        <v>3153153</v>
      </c>
      <c r="F15" s="52">
        <v>5116938</v>
      </c>
      <c r="G15" s="52">
        <v>9078305</v>
      </c>
      <c r="H15" s="52">
        <v>5443231</v>
      </c>
      <c r="I15" s="52">
        <v>2248871</v>
      </c>
      <c r="J15" s="52">
        <v>3661340</v>
      </c>
      <c r="K15" s="52">
        <v>5194082</v>
      </c>
      <c r="L15" s="308">
        <v>862092</v>
      </c>
      <c r="M15" s="52">
        <v>505176</v>
      </c>
      <c r="N15" s="52">
        <v>592445</v>
      </c>
      <c r="O15" s="52">
        <v>1947604</v>
      </c>
      <c r="P15" s="52">
        <v>72544</v>
      </c>
      <c r="Q15" s="52">
        <v>326869</v>
      </c>
      <c r="R15" s="52">
        <v>1031657</v>
      </c>
      <c r="S15" s="52">
        <v>3319</v>
      </c>
      <c r="T15" s="53">
        <f>SUM(B15:S15)</f>
        <v>55806281</v>
      </c>
    </row>
    <row r="16" spans="1:21">
      <c r="A16" s="51" t="s">
        <v>10</v>
      </c>
      <c r="B16" s="52">
        <v>149186</v>
      </c>
      <c r="C16" s="52">
        <v>428479</v>
      </c>
      <c r="D16" s="52">
        <v>148912</v>
      </c>
      <c r="E16" s="52">
        <v>228314</v>
      </c>
      <c r="F16" s="52">
        <v>914432</v>
      </c>
      <c r="G16" s="52">
        <v>183145</v>
      </c>
      <c r="H16" s="52">
        <v>354291</v>
      </c>
      <c r="I16" s="52">
        <v>287945</v>
      </c>
      <c r="J16" s="52">
        <v>329449</v>
      </c>
      <c r="K16" s="52">
        <v>934493</v>
      </c>
      <c r="L16" s="308">
        <v>493805</v>
      </c>
      <c r="M16" s="52">
        <v>2253</v>
      </c>
      <c r="N16" s="52">
        <v>126947</v>
      </c>
      <c r="O16" s="52">
        <v>6885</v>
      </c>
      <c r="P16" s="52">
        <v>950439</v>
      </c>
      <c r="Q16" s="52">
        <v>0</v>
      </c>
      <c r="R16" s="52">
        <v>143140</v>
      </c>
      <c r="S16" s="52">
        <v>99574</v>
      </c>
      <c r="T16" s="53">
        <f>SUM(B16:S16)</f>
        <v>5781689</v>
      </c>
    </row>
    <row r="17" spans="1:207">
      <c r="A17" s="51" t="s">
        <v>11</v>
      </c>
      <c r="B17" s="52">
        <v>67670</v>
      </c>
      <c r="C17" s="52">
        <v>276740</v>
      </c>
      <c r="D17" s="52">
        <v>187010</v>
      </c>
      <c r="E17" s="52">
        <v>125121</v>
      </c>
      <c r="F17" s="52">
        <v>190154</v>
      </c>
      <c r="G17" s="52">
        <v>340377</v>
      </c>
      <c r="H17" s="52">
        <v>834180</v>
      </c>
      <c r="I17" s="52">
        <v>191918</v>
      </c>
      <c r="J17" s="52">
        <v>151175</v>
      </c>
      <c r="K17" s="52">
        <v>190848</v>
      </c>
      <c r="L17" s="308">
        <v>57867</v>
      </c>
      <c r="M17" s="52">
        <v>28833</v>
      </c>
      <c r="N17" s="52">
        <v>15183</v>
      </c>
      <c r="O17" s="52">
        <v>92029</v>
      </c>
      <c r="P17" s="52">
        <v>33720</v>
      </c>
      <c r="Q17" s="52">
        <v>18377</v>
      </c>
      <c r="R17" s="52">
        <v>14986</v>
      </c>
      <c r="S17" s="52">
        <v>14125</v>
      </c>
      <c r="T17" s="53">
        <f>SUM(B17:S17)</f>
        <v>2830313</v>
      </c>
    </row>
    <row r="18" spans="1:207">
      <c r="A18" s="51" t="s">
        <v>112</v>
      </c>
      <c r="B18" s="52">
        <v>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2">
        <v>0</v>
      </c>
      <c r="T18" s="53"/>
    </row>
    <row r="19" spans="1:207" ht="12.6">
      <c r="A19" s="54" t="s">
        <v>67</v>
      </c>
      <c r="B19" s="53">
        <v>4864839</v>
      </c>
      <c r="C19" s="53">
        <v>8663091</v>
      </c>
      <c r="D19" s="53">
        <v>6381107</v>
      </c>
      <c r="E19" s="53">
        <v>3988408</v>
      </c>
      <c r="F19" s="53">
        <v>7508586</v>
      </c>
      <c r="G19" s="53">
        <v>10441225</v>
      </c>
      <c r="H19" s="53">
        <v>7542627</v>
      </c>
      <c r="I19" s="53">
        <v>2957256</v>
      </c>
      <c r="J19" s="53">
        <v>4289276</v>
      </c>
      <c r="K19" s="53">
        <v>7688948</v>
      </c>
      <c r="L19" s="308">
        <v>1565934</v>
      </c>
      <c r="M19" s="53">
        <v>1072982</v>
      </c>
      <c r="N19" s="53">
        <v>851579</v>
      </c>
      <c r="O19" s="53">
        <v>2103066</v>
      </c>
      <c r="P19" s="53">
        <v>1058657</v>
      </c>
      <c r="Q19" s="53">
        <v>433918</v>
      </c>
      <c r="R19" s="53">
        <v>1425529</v>
      </c>
      <c r="S19" s="53">
        <v>117032</v>
      </c>
      <c r="T19" s="53">
        <f>SUM(T13:T18)</f>
        <v>72954061</v>
      </c>
    </row>
    <row r="20" spans="1:207" ht="22.8">
      <c r="A20" s="51" t="s">
        <v>116</v>
      </c>
      <c r="B20" s="52">
        <v>0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3">
        <f>SUM(B20:S20)</f>
        <v>0</v>
      </c>
    </row>
    <row r="21" spans="1:207" ht="22.8">
      <c r="A21" s="51" t="s">
        <v>117</v>
      </c>
      <c r="B21" s="52">
        <v>0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2">
        <v>0</v>
      </c>
      <c r="T21" s="53">
        <f>SUM(B21:S21)</f>
        <v>0</v>
      </c>
    </row>
    <row r="22" spans="1:207" ht="12.6">
      <c r="A22" s="54" t="s">
        <v>115</v>
      </c>
      <c r="B22" s="53">
        <v>0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f>SUM(T20:T21)</f>
        <v>0</v>
      </c>
    </row>
    <row r="23" spans="1:207">
      <c r="A23" s="55" t="s">
        <v>12</v>
      </c>
      <c r="B23" s="52">
        <v>100000</v>
      </c>
      <c r="C23" s="52">
        <v>160000</v>
      </c>
      <c r="D23" s="52">
        <v>198741</v>
      </c>
      <c r="E23" s="52">
        <v>180000</v>
      </c>
      <c r="F23" s="52">
        <v>127313</v>
      </c>
      <c r="G23" s="52">
        <v>170000</v>
      </c>
      <c r="H23" s="52">
        <v>776875</v>
      </c>
      <c r="I23" s="52">
        <v>100008</v>
      </c>
      <c r="J23" s="52">
        <v>172800</v>
      </c>
      <c r="K23" s="52">
        <v>170000</v>
      </c>
      <c r="L23" s="308">
        <v>100000</v>
      </c>
      <c r="M23" s="52">
        <v>160000</v>
      </c>
      <c r="N23" s="52">
        <v>90000</v>
      </c>
      <c r="O23" s="52">
        <v>99000</v>
      </c>
      <c r="P23" s="52">
        <v>40000</v>
      </c>
      <c r="Q23" s="52">
        <v>68000</v>
      </c>
      <c r="R23" s="52">
        <v>120000</v>
      </c>
      <c r="S23" s="52">
        <v>150000</v>
      </c>
      <c r="T23" s="53">
        <f>SUM(B23:S23)</f>
        <v>2982737</v>
      </c>
    </row>
    <row r="24" spans="1:207">
      <c r="A24" s="55" t="s">
        <v>13</v>
      </c>
      <c r="B24" s="52">
        <v>0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117000</v>
      </c>
      <c r="I24" s="34">
        <v>0</v>
      </c>
      <c r="J24" s="52">
        <v>0</v>
      </c>
      <c r="K24" s="52">
        <v>0</v>
      </c>
      <c r="L24" s="308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3">
        <f>SUM(B24:S24)</f>
        <v>117000</v>
      </c>
    </row>
    <row r="25" spans="1:207">
      <c r="A25" s="55" t="s">
        <v>14</v>
      </c>
      <c r="B25" s="52">
        <v>408838</v>
      </c>
      <c r="C25" s="52">
        <v>345172</v>
      </c>
      <c r="D25" s="52">
        <v>139665</v>
      </c>
      <c r="E25" s="52">
        <v>447943</v>
      </c>
      <c r="F25" s="52">
        <v>516585</v>
      </c>
      <c r="G25" s="52">
        <v>462184</v>
      </c>
      <c r="H25" s="52">
        <v>465131</v>
      </c>
      <c r="I25" s="52">
        <v>167966</v>
      </c>
      <c r="J25" s="52">
        <v>122982</v>
      </c>
      <c r="K25" s="52">
        <v>288632</v>
      </c>
      <c r="L25" s="308">
        <v>61769</v>
      </c>
      <c r="M25" s="52">
        <v>647</v>
      </c>
      <c r="N25" s="52">
        <v>47346</v>
      </c>
      <c r="O25" s="52">
        <v>28500</v>
      </c>
      <c r="P25" s="52">
        <v>4768</v>
      </c>
      <c r="Q25" s="52">
        <v>592</v>
      </c>
      <c r="R25" s="52">
        <v>38243</v>
      </c>
      <c r="S25" s="52">
        <v>15775</v>
      </c>
      <c r="T25" s="53">
        <f>SUM(B25:S25)</f>
        <v>3562738</v>
      </c>
    </row>
    <row r="26" spans="1:207">
      <c r="A26" s="55" t="s">
        <v>15</v>
      </c>
      <c r="B26" s="52">
        <v>0</v>
      </c>
      <c r="C26" s="52">
        <v>-1372</v>
      </c>
      <c r="D26" s="52">
        <v>0</v>
      </c>
      <c r="E26" s="52">
        <v>0</v>
      </c>
      <c r="F26" s="52">
        <v>0</v>
      </c>
      <c r="G26" s="52">
        <v>0</v>
      </c>
      <c r="H26" s="52">
        <v>-5509</v>
      </c>
      <c r="I26" s="52">
        <v>0</v>
      </c>
      <c r="J26" s="52">
        <v>0</v>
      </c>
      <c r="K26" s="52">
        <v>0</v>
      </c>
      <c r="L26" s="308">
        <v>0</v>
      </c>
      <c r="M26" s="52">
        <v>0</v>
      </c>
      <c r="N26" s="52">
        <v>-840</v>
      </c>
      <c r="O26" s="52">
        <v>0</v>
      </c>
      <c r="P26" s="52">
        <v>0</v>
      </c>
      <c r="Q26" s="52">
        <v>0</v>
      </c>
      <c r="R26" s="52">
        <v>0</v>
      </c>
      <c r="S26" s="52">
        <v>0</v>
      </c>
      <c r="T26" s="53">
        <f>SUM(B26:S26)</f>
        <v>-7721</v>
      </c>
    </row>
    <row r="27" spans="1:207">
      <c r="A27" s="55" t="s">
        <v>16</v>
      </c>
      <c r="B27" s="52">
        <v>0</v>
      </c>
      <c r="C27" s="52">
        <v>133000</v>
      </c>
      <c r="D27" s="52">
        <v>3646</v>
      </c>
      <c r="E27" s="52">
        <v>0</v>
      </c>
      <c r="F27" s="52">
        <v>423</v>
      </c>
      <c r="G27" s="52">
        <v>3</v>
      </c>
      <c r="H27" s="52">
        <v>37324</v>
      </c>
      <c r="I27" s="52">
        <v>63</v>
      </c>
      <c r="J27" s="52">
        <v>0</v>
      </c>
      <c r="K27" s="52">
        <v>414</v>
      </c>
      <c r="L27" s="308">
        <v>3604</v>
      </c>
      <c r="M27" s="52">
        <v>0</v>
      </c>
      <c r="N27" s="52">
        <v>0</v>
      </c>
      <c r="O27" s="52">
        <v>45000</v>
      </c>
      <c r="P27" s="52">
        <v>0</v>
      </c>
      <c r="Q27" s="52">
        <v>0</v>
      </c>
      <c r="R27" s="52">
        <v>0</v>
      </c>
      <c r="S27" s="52">
        <v>649</v>
      </c>
      <c r="T27" s="53">
        <f>SUM(B27:S27)</f>
        <v>224126</v>
      </c>
    </row>
    <row r="28" spans="1:207">
      <c r="A28" s="55" t="s">
        <v>17</v>
      </c>
      <c r="B28" s="52">
        <v>7</v>
      </c>
      <c r="C28" s="52">
        <v>54</v>
      </c>
      <c r="D28" s="52">
        <v>38567</v>
      </c>
      <c r="E28" s="52">
        <v>332</v>
      </c>
      <c r="F28" s="52">
        <v>4</v>
      </c>
      <c r="G28" s="52">
        <v>71421</v>
      </c>
      <c r="H28" s="52">
        <v>-694734</v>
      </c>
      <c r="I28" s="52">
        <v>0</v>
      </c>
      <c r="J28" s="52">
        <v>4</v>
      </c>
      <c r="K28" s="52">
        <v>21</v>
      </c>
      <c r="L28" s="308">
        <v>1172</v>
      </c>
      <c r="M28" s="52">
        <v>-49666</v>
      </c>
      <c r="N28" s="52">
        <v>-8293</v>
      </c>
      <c r="O28" s="52">
        <v>-5885</v>
      </c>
      <c r="P28" s="52">
        <v>1963</v>
      </c>
      <c r="Q28" s="52">
        <v>3401</v>
      </c>
      <c r="R28" s="52">
        <v>1</v>
      </c>
      <c r="S28" s="294">
        <v>417</v>
      </c>
      <c r="T28" s="53">
        <f>SUM(B28:S28)</f>
        <v>-641214</v>
      </c>
    </row>
    <row r="29" spans="1:207">
      <c r="A29" s="55" t="s">
        <v>18</v>
      </c>
      <c r="B29" s="52">
        <v>0</v>
      </c>
      <c r="C29" s="52">
        <v>0</v>
      </c>
      <c r="D29" s="52">
        <v>0</v>
      </c>
      <c r="E29" s="52">
        <v>0</v>
      </c>
      <c r="F29" s="52">
        <v>0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308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52">
        <v>0</v>
      </c>
      <c r="T29" s="53">
        <f>SUM(B29:S29)</f>
        <v>0</v>
      </c>
    </row>
    <row r="30" spans="1:207">
      <c r="A30" s="55" t="s">
        <v>19</v>
      </c>
      <c r="B30" s="52">
        <v>46187</v>
      </c>
      <c r="C30" s="52">
        <v>140000</v>
      </c>
      <c r="D30" s="52">
        <v>107077</v>
      </c>
      <c r="E30" s="52">
        <v>101357</v>
      </c>
      <c r="F30" s="52">
        <v>90006</v>
      </c>
      <c r="G30" s="52">
        <v>190142</v>
      </c>
      <c r="H30" s="52">
        <v>40518</v>
      </c>
      <c r="I30" s="52">
        <v>31729</v>
      </c>
      <c r="J30" s="52">
        <v>75798</v>
      </c>
      <c r="K30" s="52">
        <v>92087</v>
      </c>
      <c r="L30" s="308">
        <v>-82543</v>
      </c>
      <c r="M30" s="52">
        <v>-33367</v>
      </c>
      <c r="N30" s="52">
        <v>938</v>
      </c>
      <c r="O30" s="52">
        <v>12630</v>
      </c>
      <c r="P30" s="52">
        <v>3112</v>
      </c>
      <c r="Q30" s="52">
        <v>3098</v>
      </c>
      <c r="R30" s="52">
        <v>3217</v>
      </c>
      <c r="S30" s="52">
        <v>4933</v>
      </c>
      <c r="T30" s="53">
        <f>SUM(B30:S30)</f>
        <v>826919</v>
      </c>
    </row>
    <row r="31" spans="1:207" s="43" customFormat="1" ht="10.199999999999999">
      <c r="A31" s="56" t="s">
        <v>20</v>
      </c>
      <c r="B31" s="53">
        <v>555032</v>
      </c>
      <c r="C31" s="53">
        <v>776854</v>
      </c>
      <c r="D31" s="53">
        <v>487696</v>
      </c>
      <c r="E31" s="53">
        <v>729632</v>
      </c>
      <c r="F31" s="53">
        <v>734331</v>
      </c>
      <c r="G31" s="53">
        <v>893750</v>
      </c>
      <c r="H31" s="53">
        <v>736605</v>
      </c>
      <c r="I31" s="53">
        <v>299766</v>
      </c>
      <c r="J31" s="53">
        <v>371584</v>
      </c>
      <c r="K31" s="53">
        <v>551154</v>
      </c>
      <c r="L31" s="308">
        <v>84002</v>
      </c>
      <c r="M31" s="53">
        <v>77614</v>
      </c>
      <c r="N31" s="53">
        <v>129151</v>
      </c>
      <c r="O31" s="53">
        <v>179245</v>
      </c>
      <c r="P31" s="53">
        <v>49843</v>
      </c>
      <c r="Q31" s="53">
        <v>75091</v>
      </c>
      <c r="R31" s="53">
        <v>161461</v>
      </c>
      <c r="S31" s="53">
        <v>171774</v>
      </c>
      <c r="T31" s="53">
        <f>SUM(B31:S31)</f>
        <v>7064585</v>
      </c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</row>
    <row r="32" spans="1:207" s="43" customFormat="1" ht="10.199999999999999">
      <c r="A32" s="56" t="s">
        <v>154</v>
      </c>
      <c r="B32" s="53">
        <v>5419872</v>
      </c>
      <c r="C32" s="53">
        <v>9439945</v>
      </c>
      <c r="D32" s="246">
        <v>9868803</v>
      </c>
      <c r="E32" s="53">
        <v>4718040</v>
      </c>
      <c r="F32" s="53">
        <v>8242917</v>
      </c>
      <c r="G32" s="53">
        <v>11334975</v>
      </c>
      <c r="H32" s="53">
        <v>8279232</v>
      </c>
      <c r="I32" s="53">
        <v>3257022</v>
      </c>
      <c r="J32" s="53">
        <v>4660860</v>
      </c>
      <c r="K32" s="53">
        <v>8240102</v>
      </c>
      <c r="L32" s="308">
        <v>1649936</v>
      </c>
      <c r="M32" s="53">
        <v>1150596</v>
      </c>
      <c r="N32" s="53">
        <v>980730</v>
      </c>
      <c r="O32" s="53">
        <v>2282311</v>
      </c>
      <c r="P32" s="53">
        <v>1108500</v>
      </c>
      <c r="Q32" s="53">
        <v>509009</v>
      </c>
      <c r="R32" s="53">
        <v>1586990</v>
      </c>
      <c r="S32" s="53">
        <v>288806</v>
      </c>
      <c r="T32" s="53">
        <f>SUM(B32:S32)</f>
        <v>83018646</v>
      </c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</row>
    <row r="33" spans="1:20" s="28" customFormat="1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</row>
    <row r="34" spans="1:20" s="28" customFormat="1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9"/>
    </row>
    <row r="35" spans="1:20" s="28" customFormat="1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9"/>
    </row>
    <row r="36" spans="1:20" s="28" customFormat="1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9"/>
    </row>
    <row r="37" spans="1:20" s="28" customFormat="1">
      <c r="A37" s="421" t="s">
        <v>65</v>
      </c>
      <c r="B37" s="40">
        <f>SUM(B2:B11)</f>
        <v>5419872</v>
      </c>
      <c r="C37" s="40">
        <f>SUM(C2:C11)</f>
        <v>9439945</v>
      </c>
      <c r="D37" s="40">
        <f>SUM(D2:D11)</f>
        <v>6868803</v>
      </c>
      <c r="E37" s="40">
        <f t="shared" ref="E37:Q37" si="0">SUM(E2:E11)</f>
        <v>4718040</v>
      </c>
      <c r="F37" s="40">
        <f t="shared" si="0"/>
        <v>8242917</v>
      </c>
      <c r="G37" s="40">
        <f t="shared" si="0"/>
        <v>11334975</v>
      </c>
      <c r="H37" s="40">
        <f t="shared" si="0"/>
        <v>8279232</v>
      </c>
      <c r="I37" s="40">
        <f t="shared" si="0"/>
        <v>3257022</v>
      </c>
      <c r="J37" s="40">
        <f t="shared" si="0"/>
        <v>4660860</v>
      </c>
      <c r="K37" s="40">
        <f t="shared" si="0"/>
        <v>8240102</v>
      </c>
      <c r="L37" s="40">
        <f t="shared" si="0"/>
        <v>1649936</v>
      </c>
      <c r="M37" s="40">
        <f t="shared" si="0"/>
        <v>1150596</v>
      </c>
      <c r="N37" s="40">
        <f t="shared" si="0"/>
        <v>980730</v>
      </c>
      <c r="O37" s="40">
        <f t="shared" si="0"/>
        <v>2282311</v>
      </c>
      <c r="P37" s="40">
        <f t="shared" si="0"/>
        <v>1108500</v>
      </c>
      <c r="Q37" s="40">
        <f t="shared" si="0"/>
        <v>509009</v>
      </c>
      <c r="R37" s="40">
        <f>SUM(R2:R11)</f>
        <v>1586990</v>
      </c>
      <c r="S37" s="40">
        <f>SUM(S2:S11)</f>
        <v>288806</v>
      </c>
      <c r="T37" s="40">
        <f>SUM(T2:T11)</f>
        <v>80018646</v>
      </c>
    </row>
    <row r="38" spans="1:20" s="28" customFormat="1">
      <c r="A38" s="421"/>
      <c r="B38" s="33">
        <f t="shared" ref="B38:T38" si="1">B37-B12</f>
        <v>0</v>
      </c>
      <c r="C38" s="33">
        <f t="shared" si="1"/>
        <v>0</v>
      </c>
      <c r="D38" s="33">
        <f t="shared" si="1"/>
        <v>0</v>
      </c>
      <c r="E38" s="33">
        <f t="shared" si="1"/>
        <v>0</v>
      </c>
      <c r="F38" s="33">
        <f t="shared" si="1"/>
        <v>0</v>
      </c>
      <c r="G38" s="33">
        <f t="shared" si="1"/>
        <v>0</v>
      </c>
      <c r="H38" s="33">
        <f t="shared" si="1"/>
        <v>0</v>
      </c>
      <c r="I38" s="33">
        <f t="shared" si="1"/>
        <v>0</v>
      </c>
      <c r="J38" s="33">
        <f t="shared" si="1"/>
        <v>0</v>
      </c>
      <c r="K38" s="33">
        <f t="shared" si="1"/>
        <v>0</v>
      </c>
      <c r="L38" s="33">
        <f t="shared" si="1"/>
        <v>0</v>
      </c>
      <c r="M38" s="33">
        <f t="shared" si="1"/>
        <v>0</v>
      </c>
      <c r="N38" s="33">
        <f t="shared" si="1"/>
        <v>0</v>
      </c>
      <c r="O38" s="33">
        <f t="shared" si="1"/>
        <v>0</v>
      </c>
      <c r="P38" s="33">
        <f t="shared" si="1"/>
        <v>0</v>
      </c>
      <c r="Q38" s="33">
        <f t="shared" si="1"/>
        <v>0</v>
      </c>
      <c r="R38" s="33">
        <f>R37-R12</f>
        <v>0</v>
      </c>
      <c r="S38" s="33">
        <f>S37-S12</f>
        <v>0</v>
      </c>
      <c r="T38" s="33">
        <f t="shared" si="1"/>
        <v>0</v>
      </c>
    </row>
    <row r="39" spans="1:20" s="28" customFormat="1">
      <c r="A39" s="421"/>
      <c r="B39" s="91">
        <f>SUM(B13:B18)</f>
        <v>4864840</v>
      </c>
      <c r="C39" s="91">
        <f t="shared" ref="C39:S39" si="2">SUM(C13:C18)</f>
        <v>8663091</v>
      </c>
      <c r="D39" s="91">
        <f t="shared" si="2"/>
        <v>6381107</v>
      </c>
      <c r="E39" s="91">
        <f t="shared" si="2"/>
        <v>3988408</v>
      </c>
      <c r="F39" s="91">
        <f t="shared" si="2"/>
        <v>7508586</v>
      </c>
      <c r="G39" s="91">
        <f t="shared" si="2"/>
        <v>10441225</v>
      </c>
      <c r="H39" s="91">
        <f t="shared" si="2"/>
        <v>7542627</v>
      </c>
      <c r="I39" s="91">
        <f t="shared" si="2"/>
        <v>2957256</v>
      </c>
      <c r="J39" s="91">
        <f t="shared" si="2"/>
        <v>4289276</v>
      </c>
      <c r="K39" s="91">
        <f t="shared" si="2"/>
        <v>7688948</v>
      </c>
      <c r="L39" s="91">
        <f t="shared" si="2"/>
        <v>1565934</v>
      </c>
      <c r="M39" s="91">
        <f t="shared" si="2"/>
        <v>1072982</v>
      </c>
      <c r="N39" s="91">
        <f t="shared" si="2"/>
        <v>851579</v>
      </c>
      <c r="O39" s="91">
        <f t="shared" si="2"/>
        <v>2103066</v>
      </c>
      <c r="P39" s="91">
        <f t="shared" si="2"/>
        <v>1058657</v>
      </c>
      <c r="Q39" s="91">
        <f t="shared" si="2"/>
        <v>433918</v>
      </c>
      <c r="R39" s="91">
        <f t="shared" si="2"/>
        <v>1425529</v>
      </c>
      <c r="S39" s="91">
        <f t="shared" si="2"/>
        <v>117032</v>
      </c>
      <c r="T39" s="40">
        <f>SUM(T13:T17)</f>
        <v>72954061</v>
      </c>
    </row>
    <row r="40" spans="1:20" s="28" customFormat="1">
      <c r="A40" s="421"/>
      <c r="B40" s="32">
        <f t="shared" ref="B40:T40" si="3">B19</f>
        <v>4864839</v>
      </c>
      <c r="C40" s="32">
        <f t="shared" si="3"/>
        <v>8663091</v>
      </c>
      <c r="D40" s="32">
        <f t="shared" si="3"/>
        <v>6381107</v>
      </c>
      <c r="E40" s="32">
        <f t="shared" si="3"/>
        <v>3988408</v>
      </c>
      <c r="F40" s="32">
        <f t="shared" si="3"/>
        <v>7508586</v>
      </c>
      <c r="G40" s="32">
        <f t="shared" si="3"/>
        <v>10441225</v>
      </c>
      <c r="H40" s="32">
        <f t="shared" si="3"/>
        <v>7542627</v>
      </c>
      <c r="I40" s="32">
        <f t="shared" si="3"/>
        <v>2957256</v>
      </c>
      <c r="J40" s="32">
        <f t="shared" si="3"/>
        <v>4289276</v>
      </c>
      <c r="K40" s="32">
        <f t="shared" si="3"/>
        <v>7688948</v>
      </c>
      <c r="L40" s="40">
        <f t="shared" si="3"/>
        <v>1565934</v>
      </c>
      <c r="M40" s="40">
        <f t="shared" si="3"/>
        <v>1072982</v>
      </c>
      <c r="N40" s="40">
        <f t="shared" si="3"/>
        <v>851579</v>
      </c>
      <c r="O40" s="40">
        <f t="shared" si="3"/>
        <v>2103066</v>
      </c>
      <c r="P40" s="40">
        <f t="shared" si="3"/>
        <v>1058657</v>
      </c>
      <c r="Q40" s="40">
        <f t="shared" si="3"/>
        <v>433918</v>
      </c>
      <c r="R40" s="40">
        <f>R19</f>
        <v>1425529</v>
      </c>
      <c r="S40" s="40">
        <f>S19</f>
        <v>117032</v>
      </c>
      <c r="T40" s="40">
        <f t="shared" si="3"/>
        <v>72954061</v>
      </c>
    </row>
    <row r="41" spans="1:20" s="28" customFormat="1">
      <c r="A41" s="421"/>
      <c r="B41" s="33">
        <f>B39-B40</f>
        <v>1</v>
      </c>
      <c r="C41" s="33">
        <f t="shared" ref="C41:T41" si="4">C39-C40</f>
        <v>0</v>
      </c>
      <c r="D41" s="33">
        <f t="shared" si="4"/>
        <v>0</v>
      </c>
      <c r="E41" s="33">
        <f t="shared" si="4"/>
        <v>0</v>
      </c>
      <c r="F41" s="33">
        <f t="shared" si="4"/>
        <v>0</v>
      </c>
      <c r="G41" s="33">
        <f t="shared" si="4"/>
        <v>0</v>
      </c>
      <c r="H41" s="33">
        <f t="shared" si="4"/>
        <v>0</v>
      </c>
      <c r="I41" s="33">
        <f t="shared" si="4"/>
        <v>0</v>
      </c>
      <c r="J41" s="33">
        <f t="shared" si="4"/>
        <v>0</v>
      </c>
      <c r="K41" s="33">
        <f t="shared" si="4"/>
        <v>0</v>
      </c>
      <c r="L41" s="33">
        <f t="shared" si="4"/>
        <v>0</v>
      </c>
      <c r="M41" s="33">
        <f t="shared" si="4"/>
        <v>0</v>
      </c>
      <c r="N41" s="33">
        <f t="shared" si="4"/>
        <v>0</v>
      </c>
      <c r="O41" s="33">
        <f t="shared" si="4"/>
        <v>0</v>
      </c>
      <c r="P41" s="33">
        <f t="shared" si="4"/>
        <v>0</v>
      </c>
      <c r="Q41" s="33">
        <f t="shared" si="4"/>
        <v>0</v>
      </c>
      <c r="R41" s="33">
        <f>R39-R40</f>
        <v>0</v>
      </c>
      <c r="S41" s="33">
        <f>S39-S40</f>
        <v>0</v>
      </c>
      <c r="T41" s="33">
        <f t="shared" si="4"/>
        <v>0</v>
      </c>
    </row>
    <row r="42" spans="1:20" s="28" customFormat="1">
      <c r="A42" s="421"/>
      <c r="B42" s="32">
        <f t="shared" ref="B42:T42" si="5">SUM(B23:B30)</f>
        <v>555032</v>
      </c>
      <c r="C42" s="91">
        <f>SUM(C23:C30)</f>
        <v>776854</v>
      </c>
      <c r="D42" s="32">
        <f t="shared" si="5"/>
        <v>487696</v>
      </c>
      <c r="E42" s="32">
        <f t="shared" si="5"/>
        <v>729632</v>
      </c>
      <c r="F42" s="32">
        <f t="shared" si="5"/>
        <v>734331</v>
      </c>
      <c r="G42" s="32">
        <f t="shared" si="5"/>
        <v>893750</v>
      </c>
      <c r="H42" s="91">
        <f>SUM(H23:H30)</f>
        <v>736605</v>
      </c>
      <c r="I42" s="91">
        <f>SUM(I23:I30)</f>
        <v>299766</v>
      </c>
      <c r="J42" s="32">
        <f t="shared" si="5"/>
        <v>371584</v>
      </c>
      <c r="K42" s="32">
        <f t="shared" si="5"/>
        <v>551154</v>
      </c>
      <c r="L42" s="40">
        <f t="shared" si="5"/>
        <v>84002</v>
      </c>
      <c r="M42" s="40">
        <f t="shared" si="5"/>
        <v>77614</v>
      </c>
      <c r="N42" s="40">
        <f t="shared" si="5"/>
        <v>129151</v>
      </c>
      <c r="O42" s="40">
        <f t="shared" si="5"/>
        <v>179245</v>
      </c>
      <c r="P42" s="40">
        <f t="shared" si="5"/>
        <v>49843</v>
      </c>
      <c r="Q42" s="40">
        <f t="shared" si="5"/>
        <v>75091</v>
      </c>
      <c r="R42" s="40">
        <f>SUM(R23:R30)</f>
        <v>161461</v>
      </c>
      <c r="S42" s="40">
        <f>SUM(S23:S30)</f>
        <v>171774</v>
      </c>
      <c r="T42" s="40">
        <f t="shared" si="5"/>
        <v>7064585</v>
      </c>
    </row>
    <row r="43" spans="1:20" s="28" customFormat="1">
      <c r="A43" s="421"/>
      <c r="B43" s="91">
        <f>B31</f>
        <v>555032</v>
      </c>
      <c r="C43" s="32">
        <f t="shared" ref="C43:T43" si="6">C31</f>
        <v>776854</v>
      </c>
      <c r="D43" s="32">
        <f t="shared" si="6"/>
        <v>487696</v>
      </c>
      <c r="E43" s="32">
        <f t="shared" si="6"/>
        <v>729632</v>
      </c>
      <c r="F43" s="32">
        <f t="shared" si="6"/>
        <v>734331</v>
      </c>
      <c r="G43" s="32">
        <f t="shared" si="6"/>
        <v>893750</v>
      </c>
      <c r="H43" s="32">
        <f t="shared" si="6"/>
        <v>736605</v>
      </c>
      <c r="I43" s="32">
        <f t="shared" si="6"/>
        <v>299766</v>
      </c>
      <c r="J43" s="32">
        <f t="shared" si="6"/>
        <v>371584</v>
      </c>
      <c r="K43" s="32">
        <f t="shared" si="6"/>
        <v>551154</v>
      </c>
      <c r="L43" s="40">
        <f t="shared" si="6"/>
        <v>84002</v>
      </c>
      <c r="M43" s="40">
        <f t="shared" si="6"/>
        <v>77614</v>
      </c>
      <c r="N43" s="40">
        <f t="shared" si="6"/>
        <v>129151</v>
      </c>
      <c r="O43" s="40">
        <f t="shared" si="6"/>
        <v>179245</v>
      </c>
      <c r="P43" s="40">
        <f t="shared" si="6"/>
        <v>49843</v>
      </c>
      <c r="Q43" s="40">
        <f t="shared" si="6"/>
        <v>75091</v>
      </c>
      <c r="R43" s="40">
        <f>R31</f>
        <v>161461</v>
      </c>
      <c r="S43" s="40">
        <f>S31</f>
        <v>171774</v>
      </c>
      <c r="T43" s="40">
        <f t="shared" si="6"/>
        <v>7064585</v>
      </c>
    </row>
    <row r="44" spans="1:20" s="28" customFormat="1">
      <c r="A44" s="421"/>
      <c r="B44" s="92">
        <f>B42-B43</f>
        <v>0</v>
      </c>
      <c r="C44" s="33">
        <f t="shared" ref="C44:T44" si="7">C42-C43</f>
        <v>0</v>
      </c>
      <c r="D44" s="33">
        <f t="shared" si="7"/>
        <v>0</v>
      </c>
      <c r="E44" s="33">
        <f t="shared" si="7"/>
        <v>0</v>
      </c>
      <c r="F44" s="33">
        <f t="shared" si="7"/>
        <v>0</v>
      </c>
      <c r="G44" s="33">
        <f t="shared" si="7"/>
        <v>0</v>
      </c>
      <c r="H44" s="33">
        <f t="shared" si="7"/>
        <v>0</v>
      </c>
      <c r="I44" s="33">
        <f t="shared" si="7"/>
        <v>0</v>
      </c>
      <c r="J44" s="33">
        <f t="shared" si="7"/>
        <v>0</v>
      </c>
      <c r="K44" s="33">
        <f t="shared" si="7"/>
        <v>0</v>
      </c>
      <c r="L44" s="33">
        <f t="shared" si="7"/>
        <v>0</v>
      </c>
      <c r="M44" s="33">
        <f t="shared" si="7"/>
        <v>0</v>
      </c>
      <c r="N44" s="33">
        <f t="shared" si="7"/>
        <v>0</v>
      </c>
      <c r="O44" s="33">
        <f t="shared" si="7"/>
        <v>0</v>
      </c>
      <c r="P44" s="33">
        <f t="shared" si="7"/>
        <v>0</v>
      </c>
      <c r="Q44" s="33">
        <f t="shared" si="7"/>
        <v>0</v>
      </c>
      <c r="R44" s="33">
        <f>R42-R43</f>
        <v>0</v>
      </c>
      <c r="S44" s="33">
        <f>S42-S43</f>
        <v>0</v>
      </c>
      <c r="T44" s="33">
        <f t="shared" si="7"/>
        <v>0</v>
      </c>
    </row>
    <row r="45" spans="1:20" s="28" customFormat="1">
      <c r="A45" s="421"/>
      <c r="B45" s="92">
        <f>B32-B37</f>
        <v>0</v>
      </c>
      <c r="C45" s="92">
        <f>C32-C37</f>
        <v>0</v>
      </c>
      <c r="D45" s="33">
        <f t="shared" ref="D45:T45" si="8">D32-D37</f>
        <v>3000000</v>
      </c>
      <c r="E45" s="33">
        <f t="shared" si="8"/>
        <v>0</v>
      </c>
      <c r="F45" s="33">
        <f t="shared" si="8"/>
        <v>0</v>
      </c>
      <c r="G45" s="33">
        <f t="shared" si="8"/>
        <v>0</v>
      </c>
      <c r="H45" s="33">
        <f t="shared" si="8"/>
        <v>0</v>
      </c>
      <c r="I45" s="33">
        <f t="shared" si="8"/>
        <v>0</v>
      </c>
      <c r="J45" s="33">
        <f t="shared" si="8"/>
        <v>0</v>
      </c>
      <c r="K45" s="33">
        <f t="shared" si="8"/>
        <v>0</v>
      </c>
      <c r="L45" s="33">
        <f t="shared" si="8"/>
        <v>0</v>
      </c>
      <c r="M45" s="33">
        <f t="shared" si="8"/>
        <v>0</v>
      </c>
      <c r="N45" s="33">
        <f t="shared" si="8"/>
        <v>0</v>
      </c>
      <c r="O45" s="33">
        <f t="shared" si="8"/>
        <v>0</v>
      </c>
      <c r="P45" s="33">
        <f t="shared" si="8"/>
        <v>0</v>
      </c>
      <c r="Q45" s="33">
        <f t="shared" si="8"/>
        <v>0</v>
      </c>
      <c r="R45" s="33">
        <f>R32-R37</f>
        <v>0</v>
      </c>
      <c r="S45" s="33">
        <f>S32-S37</f>
        <v>0</v>
      </c>
      <c r="T45" s="192">
        <f t="shared" si="8"/>
        <v>3000000</v>
      </c>
    </row>
    <row r="46" spans="1:20" s="28" customFormat="1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</row>
    <row r="47" spans="1:20" s="28" customFormat="1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</row>
    <row r="48" spans="1:20" s="28" customFormat="1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</row>
    <row r="49" spans="2:19" s="28" customFormat="1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</row>
    <row r="50" spans="2:19" s="28" customFormat="1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</row>
    <row r="51" spans="2:19" s="28" customFormat="1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</row>
    <row r="52" spans="2:19" s="28" customFormat="1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</row>
    <row r="53" spans="2:19" s="28" customFormat="1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pans="2:19" s="28" customFormat="1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</row>
    <row r="55" spans="2:19" s="28" customFormat="1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r="56" spans="2:19" s="28" customFormat="1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</row>
    <row r="57" spans="2:19" s="28" customFormat="1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</row>
    <row r="58" spans="2:19" s="28" customFormat="1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2:19" s="28" customFormat="1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</row>
    <row r="60" spans="2:19" s="28" customFormat="1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</row>
    <row r="61" spans="2:19" s="28" customFormat="1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</row>
    <row r="62" spans="2:19" s="28" customFormat="1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</row>
    <row r="63" spans="2:19" s="28" customFormat="1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</row>
    <row r="64" spans="2:19" s="28" customFormat="1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</row>
    <row r="65" spans="2:19" s="28" customFormat="1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</row>
    <row r="66" spans="2:19" s="28" customFormat="1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</row>
    <row r="67" spans="2:19" s="28" customFormat="1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2:19" s="28" customFormat="1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</row>
    <row r="69" spans="2:19" s="28" customFormat="1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</row>
    <row r="70" spans="2:19" s="28" customFormat="1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</row>
    <row r="71" spans="2:19" s="28" customFormat="1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</row>
    <row r="72" spans="2:19" s="28" customFormat="1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</row>
    <row r="73" spans="2:19" s="28" customFormat="1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</row>
    <row r="74" spans="2:19" s="28" customFormat="1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</row>
    <row r="75" spans="2:19" s="28" customFormat="1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</row>
    <row r="76" spans="2:19" s="28" customFormat="1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</row>
    <row r="77" spans="2:19" s="28" customFormat="1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</row>
    <row r="78" spans="2:19" s="28" customFormat="1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</row>
    <row r="79" spans="2:19" s="28" customForma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</row>
    <row r="80" spans="2:19" s="28" customFormat="1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</row>
    <row r="81" spans="2:19" s="28" customFormat="1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</row>
    <row r="82" spans="2:19" s="28" customFormat="1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</row>
    <row r="83" spans="2:19" s="28" customFormat="1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</row>
    <row r="84" spans="2:19" s="28" customFormat="1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</row>
    <row r="85" spans="2:19" s="28" customFormat="1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2:19" s="28" customFormat="1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</row>
    <row r="87" spans="2:19" s="28" customFormat="1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</row>
    <row r="88" spans="2:19" s="28" customFormat="1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</row>
    <row r="89" spans="2:19" s="28" customFormat="1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</row>
    <row r="90" spans="2:19" s="28" customFormat="1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</row>
    <row r="91" spans="2:19" s="28" customFormat="1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</row>
    <row r="92" spans="2:19" s="28" customFormat="1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</row>
    <row r="93" spans="2:19" s="28" customFormat="1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</row>
    <row r="94" spans="2:19" s="28" customFormat="1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</row>
    <row r="95" spans="2:19" s="28" customFormat="1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</row>
    <row r="96" spans="2:19" s="28" customFormat="1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</row>
    <row r="97" spans="2:19" s="28" customFormat="1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</row>
    <row r="98" spans="2:19" s="28" customFormat="1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</row>
    <row r="99" spans="2:19" s="28" customFormat="1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</row>
    <row r="100" spans="2:19" s="28" customFormat="1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2:19" s="28" customFormat="1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</row>
    <row r="102" spans="2:19" s="28" customFormat="1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</row>
    <row r="103" spans="2:19" s="28" customFormat="1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</row>
    <row r="104" spans="2:19" s="28" customFormat="1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</row>
    <row r="105" spans="2:19" s="28" customFormat="1"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</row>
    <row r="106" spans="2:19" s="28" customFormat="1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</row>
    <row r="107" spans="2:19" s="28" customFormat="1"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</row>
    <row r="108" spans="2:19" s="28" customFormat="1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</row>
    <row r="109" spans="2:19" s="28" customFormat="1"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</row>
    <row r="110" spans="2:19" s="28" customFormat="1"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</row>
    <row r="111" spans="2:19" s="28" customFormat="1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</row>
    <row r="112" spans="2:19" s="28" customFormat="1"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</row>
    <row r="113" spans="2:19" s="28" customFormat="1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</row>
    <row r="114" spans="2:19" s="28" customFormat="1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</row>
    <row r="115" spans="2:19" s="28" customFormat="1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</row>
    <row r="116" spans="2:19" s="28" customFormat="1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</row>
    <row r="117" spans="2:19" s="28" customFormat="1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</row>
    <row r="118" spans="2:19" s="28" customFormat="1"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</row>
    <row r="119" spans="2:19" s="28" customFormat="1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</row>
    <row r="120" spans="2:19" s="28" customFormat="1"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</row>
    <row r="121" spans="2:19" s="28" customFormat="1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</row>
    <row r="122" spans="2:19" s="28" customFormat="1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</row>
    <row r="123" spans="2:19" s="28" customFormat="1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</row>
    <row r="124" spans="2:19" s="28" customFormat="1"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</row>
    <row r="125" spans="2:19" s="28" customFormat="1"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</row>
    <row r="126" spans="2:19" s="28" customFormat="1"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</row>
    <row r="127" spans="2:19" s="28" customFormat="1"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</row>
    <row r="128" spans="2:19" s="28" customFormat="1"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</row>
    <row r="129" spans="2:19" s="28" customFormat="1"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</row>
    <row r="130" spans="2:19" s="28" customFormat="1"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</row>
    <row r="131" spans="2:19" s="28" customFormat="1"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  <row r="132" spans="2:19" s="28" customFormat="1"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</row>
    <row r="133" spans="2:19" s="28" customFormat="1"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</row>
    <row r="134" spans="2:19" s="28" customFormat="1"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</row>
    <row r="135" spans="2:19" s="28" customFormat="1"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</row>
    <row r="136" spans="2:19" s="28" customFormat="1"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</row>
    <row r="137" spans="2:19" s="28" customFormat="1"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</row>
    <row r="138" spans="2:19" s="28" customFormat="1"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</row>
    <row r="139" spans="2:19" s="28" customFormat="1"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</row>
    <row r="140" spans="2:19" s="28" customFormat="1"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</row>
    <row r="141" spans="2:19" s="28" customFormat="1"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</row>
    <row r="142" spans="2:19" s="28" customFormat="1"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</row>
    <row r="143" spans="2:19" s="28" customFormat="1"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</row>
    <row r="144" spans="2:19" s="28" customFormat="1"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</row>
    <row r="145" spans="2:19" s="28" customFormat="1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</row>
    <row r="146" spans="2:19" s="28" customFormat="1"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</row>
    <row r="147" spans="2:19" s="28" customFormat="1"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pans="2:19" s="28" customFormat="1"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</row>
    <row r="149" spans="2:19" s="28" customFormat="1"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</row>
    <row r="150" spans="2:19" s="28" customFormat="1"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</row>
    <row r="151" spans="2:19" s="28" customFormat="1"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</row>
    <row r="152" spans="2:19" s="28" customFormat="1"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</row>
    <row r="153" spans="2:19" s="28" customFormat="1"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</row>
    <row r="154" spans="2:19" s="28" customFormat="1"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</row>
    <row r="155" spans="2:19" s="28" customFormat="1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</row>
    <row r="156" spans="2:19" s="28" customFormat="1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</row>
    <row r="157" spans="2:19" s="28" customForma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</row>
    <row r="158" spans="2:19" s="28" customFormat="1"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</row>
    <row r="159" spans="2:19" s="28" customFormat="1"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</row>
    <row r="160" spans="2:19" s="28" customFormat="1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</row>
    <row r="161" spans="2:19" s="28" customFormat="1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</row>
    <row r="162" spans="2:19" s="28" customFormat="1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pans="2:19" s="28" customFormat="1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</row>
    <row r="164" spans="2:19" s="28" customFormat="1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</row>
    <row r="165" spans="2:19" s="28" customFormat="1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</row>
    <row r="166" spans="2:19" s="28" customFormat="1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</row>
    <row r="167" spans="2:19" s="28" customFormat="1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</row>
    <row r="168" spans="2:19" s="28" customFormat="1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</row>
    <row r="169" spans="2:19" s="28" customFormat="1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</row>
    <row r="170" spans="2:19" s="28" customFormat="1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</row>
    <row r="171" spans="2:19" s="28" customFormat="1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</row>
    <row r="172" spans="2:19" s="28" customFormat="1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</row>
    <row r="173" spans="2:19" s="28" customFormat="1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</row>
    <row r="174" spans="2:19" s="28" customFormat="1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</row>
    <row r="175" spans="2:19" s="28" customFormat="1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</row>
    <row r="176" spans="2:19" s="28" customFormat="1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</row>
    <row r="177" spans="2:19" s="28" customFormat="1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</row>
    <row r="178" spans="2:19" s="28" customFormat="1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2:19" s="28" customFormat="1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</row>
    <row r="180" spans="2:19" s="28" customFormat="1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</row>
    <row r="181" spans="2:19" s="28" customFormat="1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</row>
    <row r="182" spans="2:19" s="28" customFormat="1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</row>
    <row r="183" spans="2:19" s="28" customFormat="1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</row>
    <row r="184" spans="2:19" s="28" customFormat="1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</row>
    <row r="185" spans="2:19" s="28" customFormat="1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</row>
    <row r="186" spans="2:19" s="28" customFormat="1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</row>
    <row r="187" spans="2:19" s="28" customFormat="1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</row>
    <row r="188" spans="2:19" s="28" customFormat="1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</row>
    <row r="189" spans="2:19" s="28" customFormat="1"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</row>
    <row r="190" spans="2:19" s="28" customFormat="1"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</row>
    <row r="191" spans="2:19" s="28" customFormat="1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</row>
    <row r="192" spans="2:19" s="28" customFormat="1"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</row>
    <row r="193" spans="2:19" s="28" customFormat="1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2:19" s="28" customFormat="1"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</row>
    <row r="195" spans="2:19" s="28" customFormat="1"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</row>
    <row r="196" spans="2:19" s="28" customFormat="1"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</row>
    <row r="197" spans="2:19" s="28" customFormat="1"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</row>
    <row r="198" spans="2:19" s="28" customFormat="1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</row>
    <row r="199" spans="2:19" s="28" customFormat="1"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</row>
    <row r="200" spans="2:19" s="28" customFormat="1"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</row>
    <row r="201" spans="2:19" s="28" customFormat="1"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</row>
    <row r="202" spans="2:19" s="28" customFormat="1"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</row>
    <row r="203" spans="2:19" s="28" customFormat="1"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</row>
    <row r="204" spans="2:19" s="28" customFormat="1"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</row>
    <row r="205" spans="2:19" s="28" customFormat="1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</row>
    <row r="206" spans="2:19" s="28" customFormat="1"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</row>
    <row r="207" spans="2:19" s="28" customFormat="1"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</row>
    <row r="208" spans="2:19" s="28" customFormat="1"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</row>
    <row r="209" spans="2:19" s="28" customFormat="1"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pans="2:19" s="28" customFormat="1"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</row>
    <row r="211" spans="2:19" s="28" customFormat="1"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</row>
    <row r="212" spans="2:19" s="28" customFormat="1"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</row>
    <row r="213" spans="2:19" s="28" customFormat="1"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</row>
    <row r="214" spans="2:19" s="28" customFormat="1"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</row>
    <row r="215" spans="2:19" s="28" customFormat="1"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</row>
    <row r="216" spans="2:19" s="28" customFormat="1"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</row>
    <row r="217" spans="2:19" s="28" customFormat="1"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</row>
    <row r="218" spans="2:19" s="28" customFormat="1"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</row>
    <row r="219" spans="2:19" s="28" customFormat="1"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</row>
    <row r="220" spans="2:19" s="28" customFormat="1"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</row>
    <row r="221" spans="2:19" s="28" customFormat="1"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</row>
    <row r="222" spans="2:19" s="28" customFormat="1"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</row>
    <row r="223" spans="2:19" s="28" customFormat="1"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</row>
    <row r="224" spans="2:19" s="28" customFormat="1"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</row>
    <row r="225" spans="2:19" s="28" customFormat="1"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</row>
    <row r="226" spans="2:19" s="28" customFormat="1"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</row>
    <row r="227" spans="2:19" s="28" customFormat="1"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</row>
    <row r="228" spans="2:19" s="28" customFormat="1"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</row>
    <row r="229" spans="2:19" s="28" customFormat="1"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</row>
    <row r="230" spans="2:19" s="28" customFormat="1"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</row>
    <row r="231" spans="2:19" s="28" customFormat="1"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</row>
    <row r="232" spans="2:19" s="28" customFormat="1"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</row>
    <row r="233" spans="2:19" s="28" customFormat="1"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</row>
    <row r="234" spans="2:19" s="28" customFormat="1"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</row>
    <row r="235" spans="2:19" s="28" customFormat="1"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</row>
    <row r="236" spans="2:19" s="28" customFormat="1"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</row>
    <row r="237" spans="2:19" s="28" customFormat="1"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</row>
    <row r="238" spans="2:19" s="28" customFormat="1"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</row>
    <row r="239" spans="2:19" s="28" customFormat="1"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</row>
    <row r="240" spans="2:19" s="28" customFormat="1"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2:19" s="28" customFormat="1"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</row>
    <row r="242" spans="2:19" s="28" customFormat="1"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</row>
    <row r="243" spans="2:19" s="28" customFormat="1"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</row>
    <row r="244" spans="2:19" s="28" customFormat="1"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</row>
    <row r="245" spans="2:19" s="28" customFormat="1"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</row>
    <row r="246" spans="2:19" s="28" customFormat="1"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</row>
    <row r="247" spans="2:19" s="28" customFormat="1"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</row>
    <row r="248" spans="2:19" s="28" customFormat="1"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</row>
    <row r="249" spans="2:19" s="28" customFormat="1"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</row>
    <row r="250" spans="2:19" s="28" customFormat="1"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</row>
    <row r="251" spans="2:19" s="28" customFormat="1"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</row>
    <row r="252" spans="2:19" s="28" customFormat="1"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</row>
    <row r="253" spans="2:19" s="28" customFormat="1"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</row>
    <row r="254" spans="2:19" s="28" customFormat="1"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</row>
    <row r="255" spans="2:19" s="28" customFormat="1"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2:19" s="28" customFormat="1"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</row>
    <row r="257" spans="2:19" s="28" customFormat="1"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</row>
    <row r="258" spans="2:19" s="28" customFormat="1"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</row>
    <row r="259" spans="2:19" s="28" customFormat="1"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</row>
    <row r="260" spans="2:19" s="28" customFormat="1"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</row>
    <row r="261" spans="2:19" s="28" customFormat="1"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</row>
    <row r="262" spans="2:19" s="28" customFormat="1"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</row>
    <row r="263" spans="2:19" s="28" customFormat="1"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</row>
    <row r="264" spans="2:19" s="28" customFormat="1"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</row>
    <row r="265" spans="2:19" s="28" customFormat="1"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</row>
    <row r="266" spans="2:19" s="28" customFormat="1"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</row>
    <row r="267" spans="2:19" s="28" customFormat="1"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</row>
    <row r="268" spans="2:19" s="28" customFormat="1"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</row>
    <row r="269" spans="2:19" s="28" customFormat="1"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</row>
    <row r="270" spans="2:19" s="28" customFormat="1"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</row>
    <row r="271" spans="2:19" s="28" customFormat="1"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2:19" s="28" customFormat="1"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</row>
    <row r="273" spans="2:19" s="28" customFormat="1"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</row>
    <row r="274" spans="2:19" s="28" customFormat="1"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</row>
    <row r="275" spans="2:19" s="28" customFormat="1"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</row>
    <row r="276" spans="2:19" s="28" customFormat="1"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</row>
    <row r="277" spans="2:19" s="28" customFormat="1"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</row>
    <row r="278" spans="2:19" s="28" customFormat="1"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</row>
    <row r="279" spans="2:19" s="28" customFormat="1"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</row>
    <row r="280" spans="2:19" s="28" customFormat="1"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</row>
    <row r="281" spans="2:19" s="28" customFormat="1"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</row>
    <row r="282" spans="2:19" s="28" customFormat="1"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</row>
    <row r="283" spans="2:19" s="28" customFormat="1"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</row>
    <row r="284" spans="2:19" s="28" customFormat="1"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</row>
    <row r="285" spans="2:19" s="28" customFormat="1"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</row>
    <row r="286" spans="2:19" s="28" customFormat="1"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</row>
    <row r="287" spans="2:19" s="28" customFormat="1"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</row>
    <row r="288" spans="2:19" s="28" customFormat="1"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</row>
    <row r="289" spans="2:19" s="28" customFormat="1"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</row>
    <row r="290" spans="2:19" s="28" customFormat="1"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</row>
    <row r="291" spans="2:19" s="28" customFormat="1"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</row>
    <row r="292" spans="2:19" s="28" customFormat="1"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</row>
    <row r="293" spans="2:19" s="28" customFormat="1"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</row>
    <row r="294" spans="2:19" s="28" customFormat="1"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</row>
    <row r="295" spans="2:19" s="28" customFormat="1"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</row>
    <row r="296" spans="2:19" s="28" customFormat="1"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</row>
    <row r="297" spans="2:19" s="28" customFormat="1"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</row>
    <row r="298" spans="2:19" s="28" customFormat="1"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</row>
    <row r="299" spans="2:19" s="28" customFormat="1"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</row>
    <row r="300" spans="2:19" s="28" customFormat="1"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</row>
    <row r="301" spans="2:19" s="28" customFormat="1"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</row>
    <row r="302" spans="2:19" s="28" customFormat="1"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</row>
    <row r="303" spans="2:19" s="28" customFormat="1"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</row>
    <row r="304" spans="2:19" s="28" customFormat="1"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</row>
    <row r="305" spans="2:19" s="28" customFormat="1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</row>
    <row r="306" spans="2:19" s="28" customFormat="1"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</row>
    <row r="307" spans="2:19" s="28" customFormat="1"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</row>
    <row r="308" spans="2:19" s="28" customFormat="1"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</row>
    <row r="309" spans="2:19" s="28" customFormat="1"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</row>
    <row r="310" spans="2:19" s="28" customFormat="1"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</row>
    <row r="311" spans="2:19" s="28" customFormat="1"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</row>
    <row r="312" spans="2:19" s="28" customFormat="1"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</row>
    <row r="313" spans="2:19" s="28" customFormat="1"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</row>
    <row r="314" spans="2:19" s="28" customFormat="1"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</row>
    <row r="315" spans="2:19" s="28" customFormat="1"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</row>
    <row r="316" spans="2:19" s="28" customFormat="1"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</row>
    <row r="317" spans="2:19" s="28" customFormat="1"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</row>
    <row r="318" spans="2:19" s="28" customFormat="1"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</row>
    <row r="319" spans="2:19" s="28" customFormat="1"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</row>
    <row r="320" spans="2:19" s="28" customFormat="1"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</row>
    <row r="321" spans="2:19" s="28" customFormat="1"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</row>
    <row r="322" spans="2:19" s="28" customFormat="1"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</row>
    <row r="323" spans="2:19" s="28" customFormat="1"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</row>
    <row r="324" spans="2:19" s="28" customFormat="1"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</row>
    <row r="325" spans="2:19" s="28" customFormat="1"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</row>
    <row r="326" spans="2:19" s="28" customFormat="1"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</row>
    <row r="327" spans="2:19" s="28" customFormat="1"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</row>
    <row r="328" spans="2:19" s="28" customFormat="1"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</row>
  </sheetData>
  <mergeCells count="1">
    <mergeCell ref="A37:A45"/>
  </mergeCells>
  <pageMargins left="0.7" right="0.7" top="0.75" bottom="0.75" header="0.3" footer="0.3"/>
  <pageSetup paperSize="9" orientation="portrait" r:id="rId1"/>
  <ignoredErrors>
    <ignoredError sqref="H42 C42" formulaRange="1"/>
    <ignoredError sqref="T22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3" tint="0.79998168889431442"/>
  </sheetPr>
  <dimension ref="A1:DT49"/>
  <sheetViews>
    <sheetView topLeftCell="B1" zoomScale="74" zoomScaleNormal="100" workbookViewId="0">
      <pane xSplit="1" topLeftCell="C1" activePane="topRight" state="frozen"/>
      <selection activeCell="Y11" sqref="Y11"/>
      <selection pane="topRight" activeCell="N1" sqref="N1:N1048576"/>
    </sheetView>
  </sheetViews>
  <sheetFormatPr baseColWidth="10" defaultColWidth="11.44140625" defaultRowHeight="10.199999999999999"/>
  <cols>
    <col min="1" max="1" width="4" style="23" hidden="1" customWidth="1"/>
    <col min="2" max="2" width="37" style="111" customWidth="1"/>
    <col min="3" max="21" width="10.21875" style="23" customWidth="1"/>
    <col min="22" max="16384" width="11.44140625" style="23"/>
  </cols>
  <sheetData>
    <row r="1" spans="1:124" s="24" customFormat="1" ht="25.05" customHeight="1">
      <c r="A1" s="23"/>
      <c r="B1" s="112" t="s">
        <v>132</v>
      </c>
      <c r="C1" s="21" t="s">
        <v>21</v>
      </c>
      <c r="D1" s="21" t="s">
        <v>22</v>
      </c>
      <c r="E1" s="21" t="s">
        <v>38</v>
      </c>
      <c r="F1" s="21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28</v>
      </c>
      <c r="L1" s="21" t="s">
        <v>29</v>
      </c>
      <c r="M1" s="21" t="s">
        <v>30</v>
      </c>
      <c r="N1" s="21" t="s">
        <v>32</v>
      </c>
      <c r="O1" s="21" t="s">
        <v>33</v>
      </c>
      <c r="P1" s="21" t="s">
        <v>34</v>
      </c>
      <c r="Q1" s="21" t="s">
        <v>36</v>
      </c>
      <c r="R1" s="21" t="s">
        <v>37</v>
      </c>
      <c r="S1" s="21" t="s">
        <v>39</v>
      </c>
      <c r="T1" s="22" t="s">
        <v>76</v>
      </c>
      <c r="U1" s="22" t="s">
        <v>71</v>
      </c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</row>
    <row r="2" spans="1:124" s="24" customFormat="1" ht="25.05" customHeight="1">
      <c r="A2" s="23" t="s">
        <v>95</v>
      </c>
      <c r="B2" s="114" t="s">
        <v>40</v>
      </c>
      <c r="C2" s="115">
        <v>240011</v>
      </c>
      <c r="D2" s="245">
        <v>507443</v>
      </c>
      <c r="E2" s="245">
        <v>344115</v>
      </c>
      <c r="F2" s="115">
        <v>258978</v>
      </c>
      <c r="G2" s="115">
        <v>433030</v>
      </c>
      <c r="H2" s="245">
        <v>512653</v>
      </c>
      <c r="I2" s="245">
        <v>369388</v>
      </c>
      <c r="J2" s="245">
        <v>164697</v>
      </c>
      <c r="K2" s="115">
        <v>265099</v>
      </c>
      <c r="L2" s="245">
        <v>405440</v>
      </c>
      <c r="M2" s="245">
        <v>96857</v>
      </c>
      <c r="N2" s="115">
        <v>55505</v>
      </c>
      <c r="O2" s="245">
        <v>50203</v>
      </c>
      <c r="P2" s="115">
        <v>118878</v>
      </c>
      <c r="Q2" s="115">
        <v>25852</v>
      </c>
      <c r="R2" s="115">
        <v>15538</v>
      </c>
      <c r="S2" s="115">
        <v>51322</v>
      </c>
      <c r="T2" s="116">
        <v>23966</v>
      </c>
      <c r="U2" s="116">
        <f>SUM(C2:T2)</f>
        <v>3938975</v>
      </c>
      <c r="V2" s="260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</row>
    <row r="3" spans="1:124" s="24" customFormat="1" ht="22.95" customHeight="1">
      <c r="A3" s="23" t="s">
        <v>96</v>
      </c>
      <c r="B3" s="114" t="s">
        <v>41</v>
      </c>
      <c r="C3" s="115">
        <v>54618</v>
      </c>
      <c r="D3" s="245">
        <v>70933</v>
      </c>
      <c r="E3" s="245">
        <v>97891</v>
      </c>
      <c r="F3" s="115">
        <v>50966</v>
      </c>
      <c r="G3" s="115">
        <v>81886</v>
      </c>
      <c r="H3" s="245">
        <v>222908</v>
      </c>
      <c r="I3" s="245">
        <v>65953</v>
      </c>
      <c r="J3" s="245">
        <v>46528</v>
      </c>
      <c r="K3" s="115">
        <v>84656</v>
      </c>
      <c r="L3" s="245">
        <v>145747</v>
      </c>
      <c r="M3" s="245">
        <v>22136</v>
      </c>
      <c r="N3" s="115">
        <v>6575</v>
      </c>
      <c r="O3" s="245">
        <v>13283</v>
      </c>
      <c r="P3" s="115">
        <v>22876</v>
      </c>
      <c r="Q3" s="115">
        <v>6012</v>
      </c>
      <c r="R3" s="115">
        <v>4721</v>
      </c>
      <c r="S3" s="115">
        <v>7181</v>
      </c>
      <c r="T3" s="116">
        <v>904</v>
      </c>
      <c r="U3" s="116">
        <f>SUM(C3:T3)</f>
        <v>1005774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</row>
    <row r="4" spans="1:124" s="24" customFormat="1" ht="25.05" customHeight="1">
      <c r="A4" s="23" t="s">
        <v>97</v>
      </c>
      <c r="B4" s="114" t="s">
        <v>42</v>
      </c>
      <c r="C4" s="115">
        <v>68096</v>
      </c>
      <c r="D4" s="245">
        <v>35218</v>
      </c>
      <c r="E4" s="245">
        <v>59774</v>
      </c>
      <c r="F4" s="115">
        <v>30543</v>
      </c>
      <c r="G4" s="115">
        <v>49800</v>
      </c>
      <c r="H4" s="245">
        <v>158059</v>
      </c>
      <c r="I4" s="245">
        <v>68073</v>
      </c>
      <c r="J4" s="245">
        <v>20921</v>
      </c>
      <c r="K4" s="115">
        <v>16012</v>
      </c>
      <c r="L4" s="245">
        <v>88073</v>
      </c>
      <c r="M4" s="245">
        <v>9450</v>
      </c>
      <c r="N4" s="115">
        <v>3292</v>
      </c>
      <c r="O4" s="245">
        <f>4825+1351</f>
        <v>6176</v>
      </c>
      <c r="P4" s="115">
        <v>6104</v>
      </c>
      <c r="Q4" s="115">
        <v>16</v>
      </c>
      <c r="R4" s="115">
        <v>4060</v>
      </c>
      <c r="S4" s="115">
        <v>8952</v>
      </c>
      <c r="T4" s="116">
        <v>0</v>
      </c>
      <c r="U4" s="116">
        <f>SUM(C4:T4)</f>
        <v>632619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</row>
    <row r="5" spans="1:124" s="24" customFormat="1" ht="25.05" customHeight="1">
      <c r="A5" s="23" t="s">
        <v>99</v>
      </c>
      <c r="B5" s="114" t="s">
        <v>126</v>
      </c>
      <c r="C5" s="115">
        <v>19464</v>
      </c>
      <c r="D5" s="245">
        <v>67588</v>
      </c>
      <c r="E5" s="245">
        <v>26957</v>
      </c>
      <c r="F5" s="115">
        <v>27273</v>
      </c>
      <c r="G5" s="115">
        <v>57007</v>
      </c>
      <c r="H5" s="245">
        <v>16506</v>
      </c>
      <c r="I5" s="245">
        <v>16532</v>
      </c>
      <c r="J5" s="245">
        <v>31682</v>
      </c>
      <c r="K5" s="115">
        <v>9070</v>
      </c>
      <c r="L5" s="245">
        <v>9278</v>
      </c>
      <c r="M5" s="245">
        <v>4226</v>
      </c>
      <c r="N5" s="115">
        <v>8960</v>
      </c>
      <c r="O5" s="245">
        <v>369</v>
      </c>
      <c r="P5" s="115">
        <v>0</v>
      </c>
      <c r="Q5" s="115">
        <v>0</v>
      </c>
      <c r="R5" s="115">
        <v>0</v>
      </c>
      <c r="S5" s="115">
        <v>2142</v>
      </c>
      <c r="T5" s="116">
        <v>208</v>
      </c>
      <c r="U5" s="116">
        <f>SUM(C5:T5)</f>
        <v>297262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</row>
    <row r="6" spans="1:124" s="24" customFormat="1" ht="25.05" customHeight="1">
      <c r="A6" s="23"/>
      <c r="B6" s="113" t="s">
        <v>44</v>
      </c>
      <c r="C6" s="37">
        <v>382189</v>
      </c>
      <c r="D6" s="248">
        <v>681182</v>
      </c>
      <c r="E6" s="37">
        <v>528737</v>
      </c>
      <c r="F6" s="37">
        <v>367760</v>
      </c>
      <c r="G6" s="37">
        <v>621723</v>
      </c>
      <c r="H6" s="37">
        <v>910126</v>
      </c>
      <c r="I6" s="37">
        <v>519946</v>
      </c>
      <c r="J6" s="37">
        <v>263828</v>
      </c>
      <c r="K6" s="37">
        <v>374837</v>
      </c>
      <c r="L6" s="37">
        <v>648538</v>
      </c>
      <c r="M6" s="37">
        <v>132669</v>
      </c>
      <c r="N6" s="37">
        <v>74332</v>
      </c>
      <c r="O6" s="37">
        <v>70031</v>
      </c>
      <c r="P6" s="37">
        <v>147858</v>
      </c>
      <c r="Q6" s="37">
        <v>31880</v>
      </c>
      <c r="R6" s="37">
        <v>24319</v>
      </c>
      <c r="S6" s="37">
        <v>69597</v>
      </c>
      <c r="T6" s="37">
        <v>25078</v>
      </c>
      <c r="U6" s="37">
        <f>SUM(C6:T6)</f>
        <v>5874630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</row>
    <row r="7" spans="1:124" s="24" customFormat="1" ht="25.05" customHeight="1">
      <c r="A7" s="23" t="s">
        <v>100</v>
      </c>
      <c r="B7" s="114" t="s">
        <v>45</v>
      </c>
      <c r="C7" s="115">
        <v>160116</v>
      </c>
      <c r="D7" s="245">
        <v>287478</v>
      </c>
      <c r="E7" s="245">
        <v>189234</v>
      </c>
      <c r="F7" s="115">
        <v>131237</v>
      </c>
      <c r="G7" s="115">
        <v>319880</v>
      </c>
      <c r="H7" s="245">
        <v>213491</v>
      </c>
      <c r="I7" s="245">
        <v>227304</v>
      </c>
      <c r="J7" s="245">
        <v>78497</v>
      </c>
      <c r="K7" s="115">
        <v>123472</v>
      </c>
      <c r="L7" s="245">
        <v>257835</v>
      </c>
      <c r="M7" s="245">
        <v>73005</v>
      </c>
      <c r="N7" s="115">
        <v>27164</v>
      </c>
      <c r="O7" s="245">
        <v>30554</v>
      </c>
      <c r="P7" s="115">
        <v>44109</v>
      </c>
      <c r="Q7" s="115">
        <v>2419</v>
      </c>
      <c r="R7" s="115">
        <v>6224</v>
      </c>
      <c r="S7" s="115">
        <v>26280</v>
      </c>
      <c r="T7" s="115">
        <v>8198</v>
      </c>
      <c r="U7" s="115">
        <f>SUM(C7:T7)</f>
        <v>2206497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</row>
    <row r="8" spans="1:124" s="24" customFormat="1" ht="25.05" customHeight="1">
      <c r="A8" s="23" t="s">
        <v>101</v>
      </c>
      <c r="B8" s="114" t="s">
        <v>46</v>
      </c>
      <c r="C8" s="115">
        <v>9723</v>
      </c>
      <c r="D8" s="245">
        <v>1243</v>
      </c>
      <c r="E8" s="245">
        <v>3731</v>
      </c>
      <c r="F8" s="115">
        <v>995</v>
      </c>
      <c r="G8" s="115">
        <v>7980</v>
      </c>
      <c r="H8" s="245">
        <v>2428</v>
      </c>
      <c r="I8" s="245">
        <v>2447</v>
      </c>
      <c r="J8" s="245">
        <v>5995</v>
      </c>
      <c r="K8" s="115">
        <v>3615</v>
      </c>
      <c r="L8" s="245">
        <v>6147</v>
      </c>
      <c r="M8" s="245">
        <v>1380</v>
      </c>
      <c r="N8" s="115">
        <v>461</v>
      </c>
      <c r="O8" s="245">
        <v>360</v>
      </c>
      <c r="P8" s="115">
        <v>2007</v>
      </c>
      <c r="Q8" s="115">
        <v>0</v>
      </c>
      <c r="R8" s="115">
        <v>712</v>
      </c>
      <c r="S8" s="115">
        <v>1171</v>
      </c>
      <c r="T8" s="115">
        <v>235</v>
      </c>
      <c r="U8" s="115">
        <f>SUM(C8:T8)</f>
        <v>50630</v>
      </c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</row>
    <row r="9" spans="1:124" s="24" customFormat="1" ht="25.05" customHeight="1">
      <c r="A9" s="23"/>
      <c r="B9" s="114" t="s">
        <v>47</v>
      </c>
      <c r="C9" s="115">
        <v>0</v>
      </c>
      <c r="D9" s="245">
        <v>0</v>
      </c>
      <c r="E9" s="245">
        <v>0</v>
      </c>
      <c r="F9" s="115">
        <v>0</v>
      </c>
      <c r="G9" s="115">
        <v>0</v>
      </c>
      <c r="H9" s="245">
        <v>143</v>
      </c>
      <c r="I9" s="245">
        <v>1336</v>
      </c>
      <c r="J9" s="245">
        <v>331</v>
      </c>
      <c r="K9" s="115">
        <v>0</v>
      </c>
      <c r="L9" s="245">
        <v>0</v>
      </c>
      <c r="M9" s="245"/>
      <c r="N9" s="115">
        <v>11996</v>
      </c>
      <c r="O9" s="245">
        <v>0</v>
      </c>
      <c r="P9" s="115">
        <v>0</v>
      </c>
      <c r="Q9" s="115">
        <v>0</v>
      </c>
      <c r="R9" s="115">
        <v>0</v>
      </c>
      <c r="S9" s="115">
        <v>0</v>
      </c>
      <c r="T9" s="115">
        <v>6</v>
      </c>
      <c r="U9" s="115">
        <f>SUM(C9:T9)</f>
        <v>13812</v>
      </c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</row>
    <row r="10" spans="1:124" s="24" customFormat="1" ht="25.05" customHeight="1">
      <c r="A10" s="23"/>
      <c r="B10" s="114" t="s">
        <v>113</v>
      </c>
      <c r="C10" s="115">
        <v>0</v>
      </c>
      <c r="D10" s="245">
        <v>0</v>
      </c>
      <c r="E10" s="245">
        <v>-52875</v>
      </c>
      <c r="F10" s="115">
        <v>0</v>
      </c>
      <c r="G10" s="115">
        <v>0</v>
      </c>
      <c r="H10" s="245">
        <v>0</v>
      </c>
      <c r="I10" s="245">
        <v>0</v>
      </c>
      <c r="J10" s="245">
        <v>0</v>
      </c>
      <c r="K10" s="115">
        <v>0</v>
      </c>
      <c r="L10" s="245">
        <v>0</v>
      </c>
      <c r="M10" s="245">
        <v>0</v>
      </c>
      <c r="N10" s="115">
        <v>0</v>
      </c>
      <c r="O10" s="245">
        <v>0</v>
      </c>
      <c r="P10" s="115">
        <v>0</v>
      </c>
      <c r="Q10" s="115">
        <v>0</v>
      </c>
      <c r="R10" s="115">
        <v>0</v>
      </c>
      <c r="S10" s="115">
        <v>0</v>
      </c>
      <c r="T10" s="115">
        <v>0</v>
      </c>
      <c r="U10" s="115">
        <f>SUM(C10:T10)</f>
        <v>-52875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</row>
    <row r="11" spans="1:124" s="24" customFormat="1" ht="25.05" customHeight="1">
      <c r="A11" s="23"/>
      <c r="B11" s="114" t="s">
        <v>114</v>
      </c>
      <c r="C11" s="115">
        <v>0</v>
      </c>
      <c r="D11" s="245">
        <v>0</v>
      </c>
      <c r="E11" s="245">
        <v>44457</v>
      </c>
      <c r="F11" s="115">
        <v>0</v>
      </c>
      <c r="G11" s="115">
        <v>0</v>
      </c>
      <c r="H11" s="245">
        <v>32153</v>
      </c>
      <c r="I11" s="245">
        <v>0</v>
      </c>
      <c r="J11" s="245">
        <v>0</v>
      </c>
      <c r="K11" s="115">
        <v>0</v>
      </c>
      <c r="L11" s="245">
        <v>64130</v>
      </c>
      <c r="M11" s="245">
        <v>0</v>
      </c>
      <c r="N11" s="115">
        <v>0</v>
      </c>
      <c r="O11" s="245">
        <v>0</v>
      </c>
      <c r="P11" s="115">
        <v>0</v>
      </c>
      <c r="Q11" s="115">
        <v>0</v>
      </c>
      <c r="R11" s="115">
        <v>0</v>
      </c>
      <c r="S11" s="115">
        <v>0</v>
      </c>
      <c r="T11" s="115">
        <v>0</v>
      </c>
      <c r="U11" s="115">
        <f>SUM(C11:T11)</f>
        <v>140740</v>
      </c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</row>
    <row r="12" spans="1:124" s="24" customFormat="1" ht="25.05" customHeight="1">
      <c r="A12" s="23"/>
      <c r="B12" s="113" t="s">
        <v>48</v>
      </c>
      <c r="C12" s="37">
        <v>169839</v>
      </c>
      <c r="D12" s="248">
        <v>288721</v>
      </c>
      <c r="E12" s="37">
        <v>184547</v>
      </c>
      <c r="F12" s="37">
        <v>132232</v>
      </c>
      <c r="G12" s="37">
        <v>327860</v>
      </c>
      <c r="H12" s="37">
        <v>248215</v>
      </c>
      <c r="I12" s="37">
        <v>231087</v>
      </c>
      <c r="J12" s="37">
        <v>84823</v>
      </c>
      <c r="K12" s="37">
        <v>127087</v>
      </c>
      <c r="L12" s="37">
        <v>328112</v>
      </c>
      <c r="M12" s="37">
        <v>74385</v>
      </c>
      <c r="N12" s="37">
        <v>39621</v>
      </c>
      <c r="O12" s="37">
        <v>30914</v>
      </c>
      <c r="P12" s="37">
        <v>46116</v>
      </c>
      <c r="Q12" s="37">
        <v>2419</v>
      </c>
      <c r="R12" s="37">
        <v>6936</v>
      </c>
      <c r="S12" s="37">
        <v>27451</v>
      </c>
      <c r="T12" s="37">
        <v>8439</v>
      </c>
      <c r="U12" s="37">
        <f>SUM(C12:T12)</f>
        <v>2358804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</row>
    <row r="13" spans="1:124" s="24" customFormat="1" ht="25.05" customHeight="1">
      <c r="A13" s="23"/>
      <c r="B13" s="113" t="s">
        <v>49</v>
      </c>
      <c r="C13" s="37">
        <v>212350</v>
      </c>
      <c r="D13" s="248">
        <v>392461</v>
      </c>
      <c r="E13" s="37">
        <v>344190</v>
      </c>
      <c r="F13" s="37">
        <v>235528</v>
      </c>
      <c r="G13" s="37">
        <v>293863</v>
      </c>
      <c r="H13" s="37">
        <v>661911</v>
      </c>
      <c r="I13" s="37">
        <v>288859</v>
      </c>
      <c r="J13" s="37">
        <v>179005</v>
      </c>
      <c r="K13" s="37">
        <v>247750</v>
      </c>
      <c r="L13" s="37">
        <v>320426</v>
      </c>
      <c r="M13" s="37">
        <v>58284</v>
      </c>
      <c r="N13" s="37">
        <v>34711</v>
      </c>
      <c r="O13" s="37">
        <v>39117</v>
      </c>
      <c r="P13" s="37">
        <v>101742</v>
      </c>
      <c r="Q13" s="37">
        <v>29461</v>
      </c>
      <c r="R13" s="37">
        <v>17383</v>
      </c>
      <c r="S13" s="37">
        <v>42146</v>
      </c>
      <c r="T13" s="37">
        <v>16639</v>
      </c>
      <c r="U13" s="37">
        <f>U6-U12</f>
        <v>3515826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</row>
    <row r="14" spans="1:124" s="24" customFormat="1" ht="31.05" customHeight="1">
      <c r="A14" s="23" t="s">
        <v>102</v>
      </c>
      <c r="B14" s="114" t="s">
        <v>50</v>
      </c>
      <c r="C14" s="115">
        <v>-33078</v>
      </c>
      <c r="D14" s="245">
        <v>-101441</v>
      </c>
      <c r="E14" s="245">
        <v>505</v>
      </c>
      <c r="F14" s="115">
        <v>-21950</v>
      </c>
      <c r="G14" s="115">
        <v>-85707</v>
      </c>
      <c r="H14" s="245">
        <v>-54765</v>
      </c>
      <c r="I14" s="245">
        <v>-121712</v>
      </c>
      <c r="J14" s="245">
        <v>-6543</v>
      </c>
      <c r="K14" s="115">
        <v>-13328</v>
      </c>
      <c r="L14" s="245">
        <v>-63383</v>
      </c>
      <c r="M14" s="245">
        <v>-84308</v>
      </c>
      <c r="N14" s="115">
        <v>-27383</v>
      </c>
      <c r="O14" s="245">
        <v>-8946</v>
      </c>
      <c r="P14" s="115">
        <v>-4130</v>
      </c>
      <c r="Q14" s="115">
        <v>-2333</v>
      </c>
      <c r="R14" s="115">
        <v>1324</v>
      </c>
      <c r="S14" s="115">
        <v>-1774</v>
      </c>
      <c r="T14" s="115">
        <v>-4071</v>
      </c>
      <c r="U14" s="115">
        <f>SUM(C14:T14)</f>
        <v>-633023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</row>
    <row r="15" spans="1:124" s="24" customFormat="1" ht="30.45" customHeight="1">
      <c r="A15" s="23" t="s">
        <v>103</v>
      </c>
      <c r="B15" s="114" t="s">
        <v>64</v>
      </c>
      <c r="C15" s="115">
        <v>-6672</v>
      </c>
      <c r="D15" s="245">
        <v>89827</v>
      </c>
      <c r="E15" s="245">
        <v>-341</v>
      </c>
      <c r="F15" s="115">
        <v>-8133</v>
      </c>
      <c r="G15" s="115">
        <v>-1243</v>
      </c>
      <c r="H15" s="245">
        <v>-3085</v>
      </c>
      <c r="I15" s="245">
        <v>-10468</v>
      </c>
      <c r="J15" s="245">
        <v>2274</v>
      </c>
      <c r="K15" s="115">
        <v>-316</v>
      </c>
      <c r="L15" s="245">
        <v>-3631</v>
      </c>
      <c r="M15" s="245">
        <v>1390</v>
      </c>
      <c r="N15" s="115">
        <v>446</v>
      </c>
      <c r="O15" s="245">
        <v>-831</v>
      </c>
      <c r="P15" s="115">
        <v>0</v>
      </c>
      <c r="Q15" s="115">
        <v>-4</v>
      </c>
      <c r="R15" s="115">
        <v>0</v>
      </c>
      <c r="S15" s="115">
        <v>-107</v>
      </c>
      <c r="T15" s="115">
        <v>-305</v>
      </c>
      <c r="U15" s="115">
        <f>SUM(C15:T15)</f>
        <v>58801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</row>
    <row r="16" spans="1:124" s="24" customFormat="1" ht="25.05" customHeight="1">
      <c r="A16" s="23" t="s">
        <v>98</v>
      </c>
      <c r="B16" s="114" t="s">
        <v>52</v>
      </c>
      <c r="C16" s="115">
        <v>108</v>
      </c>
      <c r="D16" s="245">
        <v>56547</v>
      </c>
      <c r="E16" s="245">
        <v>8220</v>
      </c>
      <c r="F16" s="115">
        <v>927</v>
      </c>
      <c r="G16" s="115">
        <v>1465</v>
      </c>
      <c r="H16" s="245">
        <v>29939</v>
      </c>
      <c r="I16" s="245">
        <v>32253</v>
      </c>
      <c r="J16" s="245">
        <v>3207</v>
      </c>
      <c r="K16" s="115">
        <v>113</v>
      </c>
      <c r="L16" s="245">
        <v>43626</v>
      </c>
      <c r="M16" s="245">
        <v>415</v>
      </c>
      <c r="N16" s="115">
        <v>199</v>
      </c>
      <c r="O16" s="245">
        <v>0</v>
      </c>
      <c r="P16" s="115">
        <v>99</v>
      </c>
      <c r="Q16" s="115">
        <v>172</v>
      </c>
      <c r="R16" s="115">
        <v>300</v>
      </c>
      <c r="S16" s="115">
        <f>--28</f>
        <v>28</v>
      </c>
      <c r="T16" s="115">
        <v>0</v>
      </c>
      <c r="U16" s="115">
        <f>SUM(C16:T16)</f>
        <v>177618</v>
      </c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</row>
    <row r="17" spans="1:124" s="24" customFormat="1" ht="25.05" customHeight="1">
      <c r="A17" s="23" t="s">
        <v>104</v>
      </c>
      <c r="B17" s="114" t="s">
        <v>53</v>
      </c>
      <c r="C17" s="115">
        <v>-74207</v>
      </c>
      <c r="D17" s="245">
        <v>-175013</v>
      </c>
      <c r="E17" s="245">
        <v>-118512</v>
      </c>
      <c r="F17" s="115">
        <v>-54382</v>
      </c>
      <c r="G17" s="115">
        <v>-81852</v>
      </c>
      <c r="H17" s="245">
        <v>-207548</v>
      </c>
      <c r="I17" s="245">
        <v>-136728</v>
      </c>
      <c r="J17" s="245">
        <v>-79385</v>
      </c>
      <c r="K17" s="115">
        <v>-87688</v>
      </c>
      <c r="L17" s="245">
        <v>-103790</v>
      </c>
      <c r="M17" s="245">
        <v>-28557</v>
      </c>
      <c r="N17" s="115">
        <v>-25078</v>
      </c>
      <c r="O17" s="245">
        <v>-18692</v>
      </c>
      <c r="P17" s="115">
        <v>-51170</v>
      </c>
      <c r="Q17" s="115">
        <v>-13947</v>
      </c>
      <c r="R17" s="115">
        <v>-8556</v>
      </c>
      <c r="S17" s="115">
        <v>-23854</v>
      </c>
      <c r="T17" s="115">
        <v>-3914</v>
      </c>
      <c r="U17" s="115">
        <f>((SUM(C17:T17)))</f>
        <v>-1292873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</row>
    <row r="18" spans="1:124" s="24" customFormat="1" ht="25.05" customHeight="1">
      <c r="A18" s="23" t="s">
        <v>105</v>
      </c>
      <c r="B18" s="114" t="s">
        <v>54</v>
      </c>
      <c r="C18" s="115">
        <v>-35555</v>
      </c>
      <c r="D18" s="245">
        <v>-74535</v>
      </c>
      <c r="E18" s="245">
        <v>-40543</v>
      </c>
      <c r="F18" s="115">
        <v>-16310</v>
      </c>
      <c r="G18" s="115">
        <v>-19870</v>
      </c>
      <c r="H18" s="245">
        <v>-91130</v>
      </c>
      <c r="I18" s="245">
        <v>-39441</v>
      </c>
      <c r="J18" s="245">
        <v>-31204</v>
      </c>
      <c r="K18" s="115">
        <v>-24050</v>
      </c>
      <c r="L18" s="245">
        <v>-35790</v>
      </c>
      <c r="M18" s="245">
        <v>-13807</v>
      </c>
      <c r="N18" s="115">
        <v>-11933</v>
      </c>
      <c r="O18" s="245">
        <v>-6911</v>
      </c>
      <c r="P18" s="115">
        <v>-19038</v>
      </c>
      <c r="Q18" s="115">
        <v>-4885</v>
      </c>
      <c r="R18" s="115">
        <v>-4962</v>
      </c>
      <c r="S18" s="115">
        <v>-8726</v>
      </c>
      <c r="T18" s="115">
        <v>-1686</v>
      </c>
      <c r="U18" s="115">
        <f>((SUM(C18:T18)))</f>
        <v>-480376</v>
      </c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</row>
    <row r="19" spans="1:124" s="24" customFormat="1" ht="25.05" customHeight="1">
      <c r="A19" s="23" t="s">
        <v>106</v>
      </c>
      <c r="B19" s="114" t="s">
        <v>55</v>
      </c>
      <c r="C19" s="115">
        <v>-11769</v>
      </c>
      <c r="D19" s="245">
        <v>-6562</v>
      </c>
      <c r="E19" s="245">
        <v>-15691</v>
      </c>
      <c r="F19" s="115">
        <v>-6896</v>
      </c>
      <c r="G19" s="115">
        <v>-6930</v>
      </c>
      <c r="H19" s="245">
        <v>-35486</v>
      </c>
      <c r="I19" s="245">
        <v>-9435</v>
      </c>
      <c r="J19" s="245">
        <v>-8243</v>
      </c>
      <c r="K19" s="115">
        <v>-8428</v>
      </c>
      <c r="L19" s="245">
        <v>-15841</v>
      </c>
      <c r="M19" s="245">
        <v>-6677</v>
      </c>
      <c r="N19" s="115">
        <v>-4118</v>
      </c>
      <c r="O19" s="245">
        <v>-1972</v>
      </c>
      <c r="P19" s="115">
        <v>-8092</v>
      </c>
      <c r="Q19" s="115">
        <v>-1305</v>
      </c>
      <c r="R19" s="115">
        <v>-773</v>
      </c>
      <c r="S19" s="115">
        <v>-4502</v>
      </c>
      <c r="T19" s="115">
        <v>-448</v>
      </c>
      <c r="U19" s="115">
        <f>((SUM(C19:T19)))</f>
        <v>-153168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</row>
    <row r="20" spans="1:124" s="24" customFormat="1" ht="25.05" customHeight="1">
      <c r="A20" s="23"/>
      <c r="B20" s="113" t="s">
        <v>56</v>
      </c>
      <c r="C20" s="37">
        <v>51177</v>
      </c>
      <c r="D20" s="248">
        <v>181284</v>
      </c>
      <c r="E20" s="37">
        <v>177828</v>
      </c>
      <c r="F20" s="37">
        <v>128784</v>
      </c>
      <c r="G20" s="37">
        <v>99726</v>
      </c>
      <c r="H20" s="37">
        <v>299836</v>
      </c>
      <c r="I20" s="37">
        <v>3328</v>
      </c>
      <c r="J20" s="37">
        <v>59111</v>
      </c>
      <c r="K20" s="37">
        <v>114053</v>
      </c>
      <c r="L20" s="37">
        <v>141617</v>
      </c>
      <c r="M20" s="37">
        <v>-73260</v>
      </c>
      <c r="N20" s="37">
        <v>-33156</v>
      </c>
      <c r="O20" s="37">
        <v>1765</v>
      </c>
      <c r="P20" s="37">
        <v>19411</v>
      </c>
      <c r="Q20" s="37">
        <v>7159</v>
      </c>
      <c r="R20" s="37">
        <v>4716</v>
      </c>
      <c r="S20" s="37">
        <v>3211</v>
      </c>
      <c r="T20" s="37">
        <v>6215</v>
      </c>
      <c r="U20" s="37">
        <f>SUM(C20:T20)</f>
        <v>1192805</v>
      </c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</row>
    <row r="21" spans="1:124" s="24" customFormat="1" ht="25.05" customHeight="1">
      <c r="A21" s="23" t="s">
        <v>107</v>
      </c>
      <c r="B21" s="114" t="s">
        <v>57</v>
      </c>
      <c r="C21" s="115">
        <v>150</v>
      </c>
      <c r="D21" s="245">
        <v>-525</v>
      </c>
      <c r="E21" s="245">
        <v>-4835</v>
      </c>
      <c r="F21" s="115">
        <v>352</v>
      </c>
      <c r="G21" s="115">
        <v>0</v>
      </c>
      <c r="H21" s="245">
        <v>-6113</v>
      </c>
      <c r="I21" s="245">
        <v>-1264</v>
      </c>
      <c r="J21" s="245">
        <v>6680</v>
      </c>
      <c r="K21" s="115">
        <v>-389</v>
      </c>
      <c r="L21" s="245">
        <v>368</v>
      </c>
      <c r="M21" s="245">
        <v>-9004</v>
      </c>
      <c r="N21" s="115">
        <v>-10</v>
      </c>
      <c r="O21" s="245">
        <v>0</v>
      </c>
      <c r="P21" s="115">
        <v>24</v>
      </c>
      <c r="Q21" s="115">
        <v>87</v>
      </c>
      <c r="R21" s="115">
        <v>204</v>
      </c>
      <c r="S21" s="115">
        <v>840</v>
      </c>
      <c r="T21" s="115">
        <v>0</v>
      </c>
      <c r="U21" s="115">
        <f>SUM(C21:T21)</f>
        <v>-13435</v>
      </c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</row>
    <row r="22" spans="1:124" s="24" customFormat="1" ht="25.05" customHeight="1">
      <c r="A22" s="23"/>
      <c r="B22" s="114" t="s">
        <v>110</v>
      </c>
      <c r="C22" s="115">
        <v>0</v>
      </c>
      <c r="D22" s="245">
        <v>3970</v>
      </c>
      <c r="E22" s="245">
        <v>391</v>
      </c>
      <c r="F22" s="115">
        <v>0</v>
      </c>
      <c r="G22" s="115">
        <v>0</v>
      </c>
      <c r="H22" s="245">
        <v>-101</v>
      </c>
      <c r="I22" s="245">
        <v>1590</v>
      </c>
      <c r="J22" s="245">
        <v>0</v>
      </c>
      <c r="K22" s="115">
        <v>0</v>
      </c>
      <c r="L22" s="245">
        <v>-5378</v>
      </c>
      <c r="M22" s="245">
        <v>0</v>
      </c>
      <c r="N22" s="115">
        <v>0</v>
      </c>
      <c r="O22" s="245">
        <v>0</v>
      </c>
      <c r="P22" s="115">
        <v>0</v>
      </c>
      <c r="Q22" s="115">
        <v>-195</v>
      </c>
      <c r="R22" s="115">
        <v>0</v>
      </c>
      <c r="S22" s="115">
        <v>0</v>
      </c>
      <c r="T22" s="115">
        <v>0</v>
      </c>
      <c r="U22" s="115">
        <f>SUM(C22:T22)</f>
        <v>277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</row>
    <row r="23" spans="1:124" s="24" customFormat="1" ht="25.05" customHeight="1">
      <c r="A23" s="23" t="s">
        <v>108</v>
      </c>
      <c r="B23" s="114" t="s">
        <v>58</v>
      </c>
      <c r="C23" s="115">
        <v>-1747</v>
      </c>
      <c r="D23" s="245">
        <v>-16873</v>
      </c>
      <c r="E23" s="245">
        <v>-52219</v>
      </c>
      <c r="F23" s="115">
        <v>-18946</v>
      </c>
      <c r="G23" s="115">
        <v>-4296</v>
      </c>
      <c r="H23" s="245">
        <v>-61086</v>
      </c>
      <c r="I23" s="245">
        <v>-3821</v>
      </c>
      <c r="J23" s="245">
        <v>-14624</v>
      </c>
      <c r="K23" s="115">
        <v>-30000</v>
      </c>
      <c r="L23" s="245">
        <v>-34212</v>
      </c>
      <c r="M23" s="245">
        <v>-280</v>
      </c>
      <c r="N23" s="115">
        <v>-197</v>
      </c>
      <c r="O23" s="245">
        <v>-681</v>
      </c>
      <c r="P23" s="115">
        <v>-5141</v>
      </c>
      <c r="Q23" s="115">
        <v>-3244</v>
      </c>
      <c r="R23" s="115">
        <v>-1522</v>
      </c>
      <c r="S23" s="115">
        <v>-618</v>
      </c>
      <c r="T23" s="115">
        <v>-778</v>
      </c>
      <c r="U23" s="115">
        <f>(SUM(C23:T23))</f>
        <v>-250285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</row>
    <row r="24" spans="1:124" ht="25.05" customHeight="1">
      <c r="B24" s="113" t="s">
        <v>59</v>
      </c>
      <c r="C24" s="37">
        <v>49580</v>
      </c>
      <c r="D24" s="248">
        <v>167856</v>
      </c>
      <c r="E24" s="37">
        <v>121165</v>
      </c>
      <c r="F24" s="37">
        <v>110190</v>
      </c>
      <c r="G24" s="37">
        <v>95430</v>
      </c>
      <c r="H24" s="37">
        <v>232536</v>
      </c>
      <c r="I24" s="37">
        <v>-167</v>
      </c>
      <c r="J24" s="37">
        <v>51167</v>
      </c>
      <c r="K24" s="37">
        <v>83664</v>
      </c>
      <c r="L24" s="37">
        <v>102395</v>
      </c>
      <c r="M24" s="37">
        <v>-82544</v>
      </c>
      <c r="N24" s="37">
        <v>-33363</v>
      </c>
      <c r="O24" s="37">
        <v>1084</v>
      </c>
      <c r="P24" s="37">
        <v>14294</v>
      </c>
      <c r="Q24" s="37">
        <v>3807</v>
      </c>
      <c r="R24" s="37">
        <v>3398</v>
      </c>
      <c r="S24" s="37">
        <v>3433</v>
      </c>
      <c r="T24" s="37">
        <v>5437</v>
      </c>
      <c r="U24" s="37">
        <f>SUM(C24:T24)</f>
        <v>929362</v>
      </c>
    </row>
    <row r="25" spans="1:124" ht="25.05" customHeight="1">
      <c r="B25" s="114" t="s">
        <v>72</v>
      </c>
      <c r="C25" s="118">
        <v>0</v>
      </c>
      <c r="D25" s="248">
        <v>15032</v>
      </c>
      <c r="E25" s="248">
        <v>2816</v>
      </c>
      <c r="F25" s="118">
        <v>0</v>
      </c>
      <c r="G25" s="118">
        <v>0</v>
      </c>
      <c r="H25" s="248">
        <v>21180</v>
      </c>
      <c r="I25" s="248">
        <v>-8838</v>
      </c>
      <c r="J25" s="245">
        <v>16286</v>
      </c>
      <c r="K25" s="118">
        <v>0</v>
      </c>
      <c r="L25" s="248">
        <v>12363</v>
      </c>
      <c r="M25" s="248">
        <v>0</v>
      </c>
      <c r="N25" s="118">
        <v>0</v>
      </c>
      <c r="O25" s="248">
        <v>0</v>
      </c>
      <c r="P25" s="118">
        <v>0</v>
      </c>
      <c r="Q25" s="118">
        <v>0</v>
      </c>
      <c r="R25" s="118">
        <v>0</v>
      </c>
      <c r="S25" s="118">
        <v>0</v>
      </c>
      <c r="T25" s="118">
        <v>0</v>
      </c>
      <c r="U25" s="118">
        <f>SUM(C25:T25)</f>
        <v>58839</v>
      </c>
    </row>
    <row r="26" spans="1:124" ht="25.05" customHeight="1">
      <c r="A26" s="23" t="s">
        <v>109</v>
      </c>
      <c r="B26" s="114" t="s">
        <v>60</v>
      </c>
      <c r="C26" s="115">
        <v>3393</v>
      </c>
      <c r="D26" s="245">
        <v>3852</v>
      </c>
      <c r="E26" s="245">
        <v>13656</v>
      </c>
      <c r="F26" s="115">
        <v>8833</v>
      </c>
      <c r="G26" s="115">
        <v>6381</v>
      </c>
      <c r="H26" s="245">
        <v>18654</v>
      </c>
      <c r="I26" s="245">
        <v>110</v>
      </c>
      <c r="J26" s="245">
        <v>3262</v>
      </c>
      <c r="K26" s="115">
        <v>7866</v>
      </c>
      <c r="L26" s="245">
        <v>7315</v>
      </c>
      <c r="M26" s="245">
        <v>0</v>
      </c>
      <c r="N26" s="115">
        <v>5</v>
      </c>
      <c r="O26" s="245">
        <v>146</v>
      </c>
      <c r="P26" s="118">
        <v>1664</v>
      </c>
      <c r="Q26" s="115">
        <v>695</v>
      </c>
      <c r="R26" s="115">
        <v>300</v>
      </c>
      <c r="S26" s="115">
        <v>216</v>
      </c>
      <c r="T26" s="115">
        <v>504</v>
      </c>
      <c r="U26" s="115">
        <f>SUM(C26:T26)</f>
        <v>76852</v>
      </c>
    </row>
    <row r="27" spans="1:124" ht="25.05" customHeight="1">
      <c r="B27" s="113" t="s">
        <v>61</v>
      </c>
      <c r="C27" s="37">
        <v>46187</v>
      </c>
      <c r="D27" s="248">
        <v>148974</v>
      </c>
      <c r="E27" s="37">
        <v>104693</v>
      </c>
      <c r="F27" s="37">
        <v>101357</v>
      </c>
      <c r="G27" s="37">
        <v>89049</v>
      </c>
      <c r="H27" s="37">
        <v>192702</v>
      </c>
      <c r="I27" s="37">
        <v>8561</v>
      </c>
      <c r="J27" s="37">
        <v>31619</v>
      </c>
      <c r="K27" s="37">
        <v>75798</v>
      </c>
      <c r="L27" s="37">
        <v>82717</v>
      </c>
      <c r="M27" s="37">
        <v>-82544</v>
      </c>
      <c r="N27" s="37">
        <v>-33368</v>
      </c>
      <c r="O27" s="37">
        <v>938</v>
      </c>
      <c r="P27" s="37">
        <v>12630</v>
      </c>
      <c r="Q27" s="37">
        <v>3112</v>
      </c>
      <c r="R27" s="37">
        <v>3098</v>
      </c>
      <c r="S27" s="37">
        <v>3217</v>
      </c>
      <c r="T27" s="37">
        <v>4933</v>
      </c>
      <c r="U27" s="37">
        <f>SUM(C27:T27)</f>
        <v>793673</v>
      </c>
    </row>
    <row r="28" spans="1:124" ht="25.05" customHeight="1">
      <c r="B28" s="25" t="s">
        <v>62</v>
      </c>
      <c r="C28" s="41">
        <v>0</v>
      </c>
      <c r="D28" s="245">
        <v>0</v>
      </c>
      <c r="E28" s="245">
        <v>0</v>
      </c>
      <c r="F28" s="41">
        <v>0</v>
      </c>
      <c r="G28" s="41">
        <v>0</v>
      </c>
      <c r="H28" s="245">
        <v>0</v>
      </c>
      <c r="I28" s="245">
        <v>0</v>
      </c>
      <c r="J28" s="245">
        <v>0</v>
      </c>
      <c r="K28" s="41">
        <v>0</v>
      </c>
      <c r="L28" s="245">
        <v>0</v>
      </c>
      <c r="M28" s="245"/>
      <c r="N28" s="41"/>
      <c r="O28" s="245">
        <v>0</v>
      </c>
      <c r="P28" s="41">
        <v>0</v>
      </c>
      <c r="Q28" s="41"/>
      <c r="R28" s="41">
        <v>0</v>
      </c>
      <c r="S28" s="41"/>
      <c r="T28" s="41">
        <v>200</v>
      </c>
      <c r="U28" s="41">
        <f>SUM(C28:T28)</f>
        <v>200</v>
      </c>
    </row>
    <row r="29" spans="1:124" ht="25.05" customHeight="1">
      <c r="B29" s="113" t="s">
        <v>63</v>
      </c>
      <c r="C29" s="37">
        <v>46187</v>
      </c>
      <c r="D29" s="248">
        <v>148974</v>
      </c>
      <c r="E29" s="37">
        <v>104693</v>
      </c>
      <c r="F29" s="37">
        <v>101357</v>
      </c>
      <c r="G29" s="37">
        <v>89049</v>
      </c>
      <c r="H29" s="37">
        <v>192702</v>
      </c>
      <c r="I29" s="37">
        <v>8561</v>
      </c>
      <c r="J29" s="37">
        <v>31619</v>
      </c>
      <c r="K29" s="37">
        <v>75798</v>
      </c>
      <c r="L29" s="37">
        <v>82717</v>
      </c>
      <c r="M29" s="37">
        <v>-82544</v>
      </c>
      <c r="N29" s="37">
        <v>-33368</v>
      </c>
      <c r="O29" s="37">
        <v>938</v>
      </c>
      <c r="P29" s="37">
        <v>12630</v>
      </c>
      <c r="Q29" s="37">
        <v>3112</v>
      </c>
      <c r="R29" s="37">
        <v>3098</v>
      </c>
      <c r="S29" s="37">
        <v>3217</v>
      </c>
      <c r="T29" s="37">
        <v>5133</v>
      </c>
      <c r="U29" s="37">
        <f>SUM(C29:T29)</f>
        <v>793873</v>
      </c>
    </row>
    <row r="32" spans="1:124" ht="19.95" customHeight="1">
      <c r="B32" s="426" t="s">
        <v>65</v>
      </c>
      <c r="C32" s="189">
        <f>SUM(C13:C19)</f>
        <v>51177</v>
      </c>
      <c r="D32" s="189">
        <f>SUM(D13:D19)</f>
        <v>181284</v>
      </c>
      <c r="E32" s="189">
        <f t="shared" ref="E32:U32" si="0">SUM(E13:E19)</f>
        <v>177828</v>
      </c>
      <c r="F32" s="189">
        <f t="shared" si="0"/>
        <v>128784</v>
      </c>
      <c r="G32" s="189">
        <f t="shared" si="0"/>
        <v>99726</v>
      </c>
      <c r="H32" s="189">
        <f t="shared" si="0"/>
        <v>299836</v>
      </c>
      <c r="I32" s="189">
        <f t="shared" si="0"/>
        <v>3328</v>
      </c>
      <c r="J32" s="189">
        <f t="shared" si="0"/>
        <v>59111</v>
      </c>
      <c r="K32" s="189">
        <f t="shared" si="0"/>
        <v>114053</v>
      </c>
      <c r="L32" s="189">
        <f t="shared" si="0"/>
        <v>141617</v>
      </c>
      <c r="M32" s="189">
        <f t="shared" si="0"/>
        <v>-73260</v>
      </c>
      <c r="N32" s="189">
        <f t="shared" si="0"/>
        <v>-33156</v>
      </c>
      <c r="O32" s="189">
        <f t="shared" si="0"/>
        <v>1765</v>
      </c>
      <c r="P32" s="189">
        <f t="shared" si="0"/>
        <v>19411</v>
      </c>
      <c r="Q32" s="189">
        <f t="shared" si="0"/>
        <v>7159</v>
      </c>
      <c r="R32" s="189">
        <f t="shared" si="0"/>
        <v>4716</v>
      </c>
      <c r="S32" s="189">
        <f t="shared" si="0"/>
        <v>3211</v>
      </c>
      <c r="T32" s="189">
        <f>SUM(T13:T19)</f>
        <v>6215</v>
      </c>
      <c r="U32" s="189">
        <f t="shared" si="0"/>
        <v>1192805</v>
      </c>
    </row>
    <row r="33" spans="2:21" ht="19.95" customHeight="1">
      <c r="B33" s="426"/>
      <c r="C33" s="26">
        <f t="shared" ref="C33:U33" si="1">C20</f>
        <v>51177</v>
      </c>
      <c r="D33" s="189">
        <f>D20</f>
        <v>181284</v>
      </c>
      <c r="E33" s="26">
        <f t="shared" si="1"/>
        <v>177828</v>
      </c>
      <c r="F33" s="26">
        <f t="shared" si="1"/>
        <v>128784</v>
      </c>
      <c r="G33" s="26">
        <f t="shared" si="1"/>
        <v>99726</v>
      </c>
      <c r="H33" s="26">
        <f t="shared" si="1"/>
        <v>299836</v>
      </c>
      <c r="I33" s="26">
        <f t="shared" si="1"/>
        <v>3328</v>
      </c>
      <c r="J33" s="26">
        <f t="shared" si="1"/>
        <v>59111</v>
      </c>
      <c r="K33" s="26">
        <f t="shared" si="1"/>
        <v>114053</v>
      </c>
      <c r="L33" s="26">
        <f t="shared" si="1"/>
        <v>141617</v>
      </c>
      <c r="M33" s="26">
        <f t="shared" si="1"/>
        <v>-73260</v>
      </c>
      <c r="N33" s="26">
        <f t="shared" si="1"/>
        <v>-33156</v>
      </c>
      <c r="O33" s="26">
        <f t="shared" si="1"/>
        <v>1765</v>
      </c>
      <c r="P33" s="26">
        <f t="shared" si="1"/>
        <v>19411</v>
      </c>
      <c r="Q33" s="26">
        <f t="shared" si="1"/>
        <v>7159</v>
      </c>
      <c r="R33" s="26">
        <f t="shared" si="1"/>
        <v>4716</v>
      </c>
      <c r="S33" s="26">
        <f t="shared" si="1"/>
        <v>3211</v>
      </c>
      <c r="T33" s="26">
        <f t="shared" si="1"/>
        <v>6215</v>
      </c>
      <c r="U33" s="26">
        <f t="shared" si="1"/>
        <v>1192805</v>
      </c>
    </row>
    <row r="34" spans="2:21" ht="19.95" customHeight="1">
      <c r="B34" s="426"/>
      <c r="C34" s="27">
        <f>C32-C33</f>
        <v>0</v>
      </c>
      <c r="D34" s="190">
        <f>D32-D33</f>
        <v>0</v>
      </c>
      <c r="E34" s="27">
        <f t="shared" ref="E34:U34" si="2">E32-E33</f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7">
        <f t="shared" si="2"/>
        <v>0</v>
      </c>
      <c r="L34" s="27">
        <f t="shared" si="2"/>
        <v>0</v>
      </c>
      <c r="M34" s="27">
        <f t="shared" si="2"/>
        <v>0</v>
      </c>
      <c r="N34" s="27">
        <f t="shared" si="2"/>
        <v>0</v>
      </c>
      <c r="O34" s="27">
        <f t="shared" si="2"/>
        <v>0</v>
      </c>
      <c r="P34" s="27">
        <f t="shared" si="2"/>
        <v>0</v>
      </c>
      <c r="Q34" s="27">
        <f t="shared" si="2"/>
        <v>0</v>
      </c>
      <c r="R34" s="27">
        <f t="shared" si="2"/>
        <v>0</v>
      </c>
      <c r="S34" s="27">
        <f t="shared" si="2"/>
        <v>0</v>
      </c>
      <c r="T34" s="27">
        <f>T32-T33</f>
        <v>0</v>
      </c>
      <c r="U34" s="254">
        <f t="shared" si="2"/>
        <v>0</v>
      </c>
    </row>
    <row r="35" spans="2:21" ht="19.95" customHeight="1">
      <c r="B35" s="426"/>
      <c r="C35" s="189">
        <f>SUM(C20:C23)</f>
        <v>49580</v>
      </c>
      <c r="D35" s="189">
        <f>SUM(D20:D23)</f>
        <v>167856</v>
      </c>
      <c r="E35" s="189">
        <f t="shared" ref="E35:T35" si="3">SUM(E20:E23)</f>
        <v>121165</v>
      </c>
      <c r="F35" s="189">
        <f t="shared" si="3"/>
        <v>110190</v>
      </c>
      <c r="G35" s="189">
        <f t="shared" si="3"/>
        <v>95430</v>
      </c>
      <c r="H35" s="189">
        <f t="shared" si="3"/>
        <v>232536</v>
      </c>
      <c r="I35" s="189">
        <f t="shared" si="3"/>
        <v>-167</v>
      </c>
      <c r="J35" s="189">
        <f t="shared" si="3"/>
        <v>51167</v>
      </c>
      <c r="K35" s="189">
        <f t="shared" si="3"/>
        <v>83664</v>
      </c>
      <c r="L35" s="189">
        <f t="shared" si="3"/>
        <v>102395</v>
      </c>
      <c r="M35" s="189">
        <f t="shared" si="3"/>
        <v>-82544</v>
      </c>
      <c r="N35" s="189">
        <f t="shared" si="3"/>
        <v>-33363</v>
      </c>
      <c r="O35" s="189">
        <f t="shared" si="3"/>
        <v>1084</v>
      </c>
      <c r="P35" s="189">
        <f t="shared" si="3"/>
        <v>14294</v>
      </c>
      <c r="Q35" s="189">
        <f t="shared" si="3"/>
        <v>3807</v>
      </c>
      <c r="R35" s="189">
        <f t="shared" si="3"/>
        <v>3398</v>
      </c>
      <c r="S35" s="189">
        <f t="shared" si="3"/>
        <v>3433</v>
      </c>
      <c r="T35" s="189">
        <f t="shared" si="3"/>
        <v>5437</v>
      </c>
      <c r="U35" s="189">
        <f>SUM(U20:U23)</f>
        <v>929362</v>
      </c>
    </row>
    <row r="36" spans="2:21" ht="19.95" customHeight="1">
      <c r="B36" s="426"/>
      <c r="C36" s="26">
        <f t="shared" ref="C36:U36" si="4">C24</f>
        <v>49580</v>
      </c>
      <c r="D36" s="26">
        <f t="shared" si="4"/>
        <v>167856</v>
      </c>
      <c r="E36" s="26">
        <f t="shared" si="4"/>
        <v>121165</v>
      </c>
      <c r="F36" s="26">
        <f t="shared" si="4"/>
        <v>110190</v>
      </c>
      <c r="G36" s="26">
        <f t="shared" si="4"/>
        <v>95430</v>
      </c>
      <c r="H36" s="26">
        <f t="shared" si="4"/>
        <v>232536</v>
      </c>
      <c r="I36" s="26">
        <f t="shared" si="4"/>
        <v>-167</v>
      </c>
      <c r="J36" s="26">
        <f t="shared" si="4"/>
        <v>51167</v>
      </c>
      <c r="K36" s="26">
        <f t="shared" si="4"/>
        <v>83664</v>
      </c>
      <c r="L36" s="26">
        <f t="shared" si="4"/>
        <v>102395</v>
      </c>
      <c r="M36" s="26">
        <f t="shared" si="4"/>
        <v>-82544</v>
      </c>
      <c r="N36" s="26">
        <f t="shared" si="4"/>
        <v>-33363</v>
      </c>
      <c r="O36" s="26">
        <f t="shared" si="4"/>
        <v>1084</v>
      </c>
      <c r="P36" s="189">
        <f t="shared" si="4"/>
        <v>14294</v>
      </c>
      <c r="Q36" s="26">
        <f t="shared" si="4"/>
        <v>3807</v>
      </c>
      <c r="R36" s="26">
        <f t="shared" si="4"/>
        <v>3398</v>
      </c>
      <c r="S36" s="26">
        <f t="shared" si="4"/>
        <v>3433</v>
      </c>
      <c r="T36" s="26">
        <f t="shared" si="4"/>
        <v>5437</v>
      </c>
      <c r="U36" s="26">
        <f t="shared" si="4"/>
        <v>929362</v>
      </c>
    </row>
    <row r="37" spans="2:21" ht="19.95" customHeight="1">
      <c r="B37" s="426"/>
      <c r="C37" s="27">
        <f>C35-C36</f>
        <v>0</v>
      </c>
      <c r="D37" s="27">
        <f>D35-D36</f>
        <v>0</v>
      </c>
      <c r="E37" s="27">
        <f t="shared" ref="E37:S37" si="5">E35-E36</f>
        <v>0</v>
      </c>
      <c r="F37" s="27">
        <f t="shared" si="5"/>
        <v>0</v>
      </c>
      <c r="G37" s="27">
        <f t="shared" si="5"/>
        <v>0</v>
      </c>
      <c r="H37" s="27">
        <f t="shared" si="5"/>
        <v>0</v>
      </c>
      <c r="I37" s="27">
        <f t="shared" si="5"/>
        <v>0</v>
      </c>
      <c r="J37" s="27">
        <f t="shared" si="5"/>
        <v>0</v>
      </c>
      <c r="K37" s="27">
        <f t="shared" si="5"/>
        <v>0</v>
      </c>
      <c r="L37" s="27">
        <f t="shared" si="5"/>
        <v>0</v>
      </c>
      <c r="M37" s="27">
        <f t="shared" si="5"/>
        <v>0</v>
      </c>
      <c r="N37" s="27">
        <f t="shared" si="5"/>
        <v>0</v>
      </c>
      <c r="O37" s="27">
        <f t="shared" si="5"/>
        <v>0</v>
      </c>
      <c r="P37" s="190">
        <f>P35-P36</f>
        <v>0</v>
      </c>
      <c r="Q37" s="27">
        <f t="shared" si="5"/>
        <v>0</v>
      </c>
      <c r="R37" s="27">
        <f t="shared" si="5"/>
        <v>0</v>
      </c>
      <c r="S37" s="27">
        <f t="shared" si="5"/>
        <v>0</v>
      </c>
      <c r="T37" s="27">
        <f>T35-T36</f>
        <v>0</v>
      </c>
      <c r="U37" s="255">
        <f>U35-U36</f>
        <v>0</v>
      </c>
    </row>
    <row r="38" spans="2:21" ht="19.95" customHeight="1">
      <c r="B38" s="426"/>
      <c r="C38" s="26">
        <f>C27+C28</f>
        <v>46187</v>
      </c>
      <c r="D38" s="26">
        <f t="shared" ref="D38:U38" si="6">D27+D28</f>
        <v>148974</v>
      </c>
      <c r="E38" s="26">
        <f t="shared" si="6"/>
        <v>104693</v>
      </c>
      <c r="F38" s="26">
        <f t="shared" si="6"/>
        <v>101357</v>
      </c>
      <c r="G38" s="26">
        <f t="shared" si="6"/>
        <v>89049</v>
      </c>
      <c r="H38" s="26">
        <f t="shared" si="6"/>
        <v>192702</v>
      </c>
      <c r="I38" s="26">
        <f t="shared" si="6"/>
        <v>8561</v>
      </c>
      <c r="J38" s="26">
        <f t="shared" si="6"/>
        <v>31619</v>
      </c>
      <c r="K38" s="26">
        <f t="shared" si="6"/>
        <v>75798</v>
      </c>
      <c r="L38" s="26">
        <f t="shared" si="6"/>
        <v>82717</v>
      </c>
      <c r="M38" s="26">
        <f t="shared" si="6"/>
        <v>-82544</v>
      </c>
      <c r="N38" s="26">
        <f t="shared" si="6"/>
        <v>-33368</v>
      </c>
      <c r="O38" s="26">
        <f t="shared" si="6"/>
        <v>938</v>
      </c>
      <c r="P38" s="26">
        <f t="shared" si="6"/>
        <v>12630</v>
      </c>
      <c r="Q38" s="26">
        <f t="shared" si="6"/>
        <v>3112</v>
      </c>
      <c r="R38" s="26">
        <f t="shared" si="6"/>
        <v>3098</v>
      </c>
      <c r="S38" s="26">
        <f t="shared" si="6"/>
        <v>3217</v>
      </c>
      <c r="T38" s="26">
        <f>T27+T28</f>
        <v>5133</v>
      </c>
      <c r="U38" s="26">
        <f t="shared" si="6"/>
        <v>793873</v>
      </c>
    </row>
    <row r="39" spans="2:21" ht="19.95" customHeight="1">
      <c r="B39" s="426"/>
      <c r="C39" s="26">
        <f t="shared" ref="C39:U39" si="7">+C29</f>
        <v>46187</v>
      </c>
      <c r="D39" s="26">
        <f t="shared" si="7"/>
        <v>148974</v>
      </c>
      <c r="E39" s="26">
        <f t="shared" si="7"/>
        <v>104693</v>
      </c>
      <c r="F39" s="26">
        <f t="shared" si="7"/>
        <v>101357</v>
      </c>
      <c r="G39" s="26">
        <f t="shared" si="7"/>
        <v>89049</v>
      </c>
      <c r="H39" s="26">
        <f t="shared" si="7"/>
        <v>192702</v>
      </c>
      <c r="I39" s="26">
        <f t="shared" si="7"/>
        <v>8561</v>
      </c>
      <c r="J39" s="26">
        <f t="shared" si="7"/>
        <v>31619</v>
      </c>
      <c r="K39" s="26">
        <f t="shared" si="7"/>
        <v>75798</v>
      </c>
      <c r="L39" s="26">
        <f t="shared" si="7"/>
        <v>82717</v>
      </c>
      <c r="M39" s="26">
        <f t="shared" si="7"/>
        <v>-82544</v>
      </c>
      <c r="N39" s="26">
        <f t="shared" si="7"/>
        <v>-33368</v>
      </c>
      <c r="O39" s="26">
        <f t="shared" si="7"/>
        <v>938</v>
      </c>
      <c r="P39" s="26">
        <f t="shared" si="7"/>
        <v>12630</v>
      </c>
      <c r="Q39" s="26">
        <f t="shared" si="7"/>
        <v>3112</v>
      </c>
      <c r="R39" s="26">
        <f t="shared" si="7"/>
        <v>3098</v>
      </c>
      <c r="S39" s="26">
        <f t="shared" si="7"/>
        <v>3217</v>
      </c>
      <c r="T39" s="26">
        <f>+T29</f>
        <v>5133</v>
      </c>
      <c r="U39" s="26">
        <f t="shared" si="7"/>
        <v>793873</v>
      </c>
    </row>
    <row r="40" spans="2:21" ht="19.95" customHeight="1">
      <c r="B40" s="426"/>
      <c r="C40" s="27">
        <f>+C38-C39</f>
        <v>0</v>
      </c>
      <c r="D40" s="27">
        <f t="shared" ref="D40:U40" si="8">+D38-D39</f>
        <v>0</v>
      </c>
      <c r="E40" s="27">
        <f t="shared" si="8"/>
        <v>0</v>
      </c>
      <c r="F40" s="27">
        <f t="shared" si="8"/>
        <v>0</v>
      </c>
      <c r="G40" s="27">
        <f t="shared" si="8"/>
        <v>0</v>
      </c>
      <c r="H40" s="27">
        <f t="shared" si="8"/>
        <v>0</v>
      </c>
      <c r="I40" s="27">
        <f t="shared" si="8"/>
        <v>0</v>
      </c>
      <c r="J40" s="27">
        <f t="shared" si="8"/>
        <v>0</v>
      </c>
      <c r="K40" s="27">
        <f t="shared" si="8"/>
        <v>0</v>
      </c>
      <c r="L40" s="27">
        <f t="shared" si="8"/>
        <v>0</v>
      </c>
      <c r="M40" s="27">
        <f t="shared" si="8"/>
        <v>0</v>
      </c>
      <c r="N40" s="27">
        <f t="shared" si="8"/>
        <v>0</v>
      </c>
      <c r="O40" s="27">
        <f t="shared" si="8"/>
        <v>0</v>
      </c>
      <c r="P40" s="27">
        <f t="shared" si="8"/>
        <v>0</v>
      </c>
      <c r="Q40" s="27">
        <f t="shared" si="8"/>
        <v>0</v>
      </c>
      <c r="R40" s="27">
        <f t="shared" si="8"/>
        <v>0</v>
      </c>
      <c r="S40" s="27">
        <f t="shared" si="8"/>
        <v>0</v>
      </c>
      <c r="T40" s="27">
        <f>+T38-T39</f>
        <v>0</v>
      </c>
      <c r="U40" s="27">
        <f t="shared" si="8"/>
        <v>0</v>
      </c>
    </row>
    <row r="49" spans="8:8">
      <c r="H49" s="23">
        <v>-1</v>
      </c>
    </row>
  </sheetData>
  <mergeCells count="1">
    <mergeCell ref="B32:B4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3"/>
  </sheetPr>
  <dimension ref="A1:GY329"/>
  <sheetViews>
    <sheetView zoomScaleNormal="100" workbookViewId="0">
      <pane xSplit="1" topLeftCell="G1" activePane="topRight" state="frozen"/>
      <selection activeCell="A4" sqref="A4"/>
      <selection pane="topRight" activeCell="M1" sqref="M1:M1048576"/>
    </sheetView>
  </sheetViews>
  <sheetFormatPr baseColWidth="10" defaultColWidth="11.44140625" defaultRowHeight="11.4"/>
  <cols>
    <col min="1" max="1" width="39" style="29" bestFit="1" customWidth="1"/>
    <col min="2" max="2" width="9.6640625" style="34" bestFit="1" customWidth="1"/>
    <col min="3" max="3" width="9.77734375" style="34" bestFit="1" customWidth="1"/>
    <col min="4" max="6" width="9.6640625" style="34" bestFit="1" customWidth="1"/>
    <col min="7" max="7" width="10.6640625" style="34" bestFit="1" customWidth="1"/>
    <col min="8" max="10" width="9.6640625" style="34" bestFit="1" customWidth="1"/>
    <col min="11" max="11" width="9.77734375" style="34" bestFit="1" customWidth="1"/>
    <col min="12" max="12" width="9.5546875" style="34" customWidth="1"/>
    <col min="13" max="13" width="11.21875" style="34" customWidth="1"/>
    <col min="14" max="14" width="8.21875" style="34" bestFit="1" customWidth="1"/>
    <col min="15" max="15" width="11.44140625" style="34" customWidth="1"/>
    <col min="16" max="17" width="10" style="34" customWidth="1"/>
    <col min="18" max="18" width="11.44140625" style="34" customWidth="1"/>
    <col min="19" max="19" width="11.21875" style="34" customWidth="1"/>
    <col min="20" max="20" width="12.77734375" style="28" bestFit="1" customWidth="1"/>
    <col min="21" max="207" width="11.44140625" style="28"/>
    <col min="208" max="16384" width="11.44140625" style="29"/>
  </cols>
  <sheetData>
    <row r="1" spans="1:20">
      <c r="A1" s="49" t="s">
        <v>132</v>
      </c>
      <c r="B1" s="50" t="s">
        <v>21</v>
      </c>
      <c r="C1" s="50" t="s">
        <v>22</v>
      </c>
      <c r="D1" s="50" t="s">
        <v>38</v>
      </c>
      <c r="E1" s="50" t="s">
        <v>23</v>
      </c>
      <c r="F1" s="50" t="s">
        <v>24</v>
      </c>
      <c r="G1" s="50" t="s">
        <v>25</v>
      </c>
      <c r="H1" s="50" t="s">
        <v>26</v>
      </c>
      <c r="I1" s="50" t="s">
        <v>27</v>
      </c>
      <c r="J1" s="50" t="s">
        <v>28</v>
      </c>
      <c r="K1" s="50" t="s">
        <v>29</v>
      </c>
      <c r="L1" s="50" t="s">
        <v>30</v>
      </c>
      <c r="M1" s="50" t="s">
        <v>32</v>
      </c>
      <c r="N1" s="50" t="s">
        <v>33</v>
      </c>
      <c r="O1" s="50" t="s">
        <v>34</v>
      </c>
      <c r="P1" s="50" t="s">
        <v>36</v>
      </c>
      <c r="Q1" s="50" t="s">
        <v>37</v>
      </c>
      <c r="R1" s="50" t="s">
        <v>39</v>
      </c>
      <c r="S1" s="50" t="s">
        <v>76</v>
      </c>
      <c r="T1" s="50" t="s">
        <v>71</v>
      </c>
    </row>
    <row r="2" spans="1:20" ht="22.8">
      <c r="A2" s="51" t="s">
        <v>0</v>
      </c>
      <c r="B2" s="52">
        <v>194278</v>
      </c>
      <c r="C2" s="300">
        <v>178418</v>
      </c>
      <c r="D2" s="52">
        <v>577965</v>
      </c>
      <c r="E2" s="52">
        <v>195774</v>
      </c>
      <c r="F2" s="52">
        <v>170245</v>
      </c>
      <c r="G2" s="300">
        <v>667123</v>
      </c>
      <c r="H2" s="300">
        <v>289874</v>
      </c>
      <c r="I2" s="300">
        <v>173364</v>
      </c>
      <c r="J2" s="52">
        <v>165449</v>
      </c>
      <c r="K2" s="300">
        <v>246181</v>
      </c>
      <c r="L2" s="52">
        <v>36634</v>
      </c>
      <c r="M2" s="52">
        <v>26690</v>
      </c>
      <c r="N2" s="52">
        <v>18360</v>
      </c>
      <c r="O2" s="52">
        <v>182622</v>
      </c>
      <c r="P2" s="52">
        <v>6132</v>
      </c>
      <c r="Q2" s="52">
        <v>16237</v>
      </c>
      <c r="R2" s="52">
        <v>78803</v>
      </c>
      <c r="S2" s="52">
        <v>15819.834999999999</v>
      </c>
      <c r="T2" s="53">
        <f>SUM(B2:S2)</f>
        <v>3239968.835</v>
      </c>
    </row>
    <row r="3" spans="1:20" ht="22.8">
      <c r="A3" s="51" t="s">
        <v>1</v>
      </c>
      <c r="B3" s="52">
        <v>492669</v>
      </c>
      <c r="C3" s="300">
        <v>103217</v>
      </c>
      <c r="D3" s="300">
        <v>472007</v>
      </c>
      <c r="E3" s="52">
        <v>97701</v>
      </c>
      <c r="F3" s="52">
        <v>197032</v>
      </c>
      <c r="G3" s="300">
        <v>853061</v>
      </c>
      <c r="H3" s="300">
        <v>265525</v>
      </c>
      <c r="I3" s="300">
        <v>178743</v>
      </c>
      <c r="J3" s="52">
        <v>83562</v>
      </c>
      <c r="K3" s="300">
        <v>195632</v>
      </c>
      <c r="L3" s="52">
        <v>56355</v>
      </c>
      <c r="M3" s="52">
        <v>135192</v>
      </c>
      <c r="N3" s="52">
        <v>153815</v>
      </c>
      <c r="O3" s="52">
        <v>353456</v>
      </c>
      <c r="P3" s="52">
        <v>180865</v>
      </c>
      <c r="Q3" s="52">
        <v>287661</v>
      </c>
      <c r="R3" s="52">
        <v>376936</v>
      </c>
      <c r="S3" s="52">
        <v>28838.883000000002</v>
      </c>
      <c r="T3" s="53">
        <f>SUM(B3:S3)</f>
        <v>4512267.8830000004</v>
      </c>
    </row>
    <row r="4" spans="1:20">
      <c r="A4" s="51" t="s">
        <v>2</v>
      </c>
      <c r="B4" s="300">
        <v>4085618</v>
      </c>
      <c r="C4" s="300">
        <v>8566339</v>
      </c>
      <c r="D4" s="300">
        <v>5760969</v>
      </c>
      <c r="E4" s="52">
        <v>4157758</v>
      </c>
      <c r="F4" s="52">
        <v>6073730</v>
      </c>
      <c r="G4" s="300">
        <v>9354473</v>
      </c>
      <c r="H4" s="300">
        <v>6077211</v>
      </c>
      <c r="I4" s="300">
        <v>2753752</v>
      </c>
      <c r="J4" s="52">
        <v>4938435</v>
      </c>
      <c r="K4" s="300">
        <v>8049792</v>
      </c>
      <c r="L4" s="52">
        <v>1292927</v>
      </c>
      <c r="M4" s="52">
        <v>995160</v>
      </c>
      <c r="N4" s="52">
        <v>722072</v>
      </c>
      <c r="O4" s="52">
        <v>2093577</v>
      </c>
      <c r="P4" s="52">
        <v>1058508</v>
      </c>
      <c r="Q4" s="52">
        <v>235912</v>
      </c>
      <c r="R4" s="52">
        <v>672541</v>
      </c>
      <c r="S4" s="52">
        <v>254166.818</v>
      </c>
      <c r="T4" s="53">
        <f>SUM(B4:S4)</f>
        <v>67142940.818000004</v>
      </c>
    </row>
    <row r="5" spans="1:20">
      <c r="A5" s="51" t="s">
        <v>3</v>
      </c>
      <c r="B5" s="52">
        <v>1021409</v>
      </c>
      <c r="C5" s="300">
        <v>282636</v>
      </c>
      <c r="D5" s="300">
        <v>624968</v>
      </c>
      <c r="E5" s="52">
        <v>404773</v>
      </c>
      <c r="F5" s="52">
        <v>530671</v>
      </c>
      <c r="G5" s="300">
        <v>731853</v>
      </c>
      <c r="H5" s="300">
        <v>1170337</v>
      </c>
      <c r="I5" s="300">
        <v>2329</v>
      </c>
      <c r="J5" s="52">
        <v>39740</v>
      </c>
      <c r="K5" s="300">
        <v>529056</v>
      </c>
      <c r="L5" s="52">
        <v>99171</v>
      </c>
      <c r="M5" s="52">
        <v>4430</v>
      </c>
      <c r="N5" s="52">
        <v>96193</v>
      </c>
      <c r="O5" s="52">
        <v>10</v>
      </c>
      <c r="P5" s="52">
        <v>0</v>
      </c>
      <c r="Q5" s="52">
        <v>53674</v>
      </c>
      <c r="R5" s="52">
        <v>258752</v>
      </c>
      <c r="S5" s="52">
        <v>136.22999999999999</v>
      </c>
      <c r="T5" s="53">
        <f>SUM(B5:S5)</f>
        <v>5850138.2300000004</v>
      </c>
    </row>
    <row r="6" spans="1:20">
      <c r="A6" s="51" t="s">
        <v>75</v>
      </c>
      <c r="B6" s="52">
        <v>493604</v>
      </c>
      <c r="C6" s="300">
        <v>1278753</v>
      </c>
      <c r="D6" s="300">
        <v>547381</v>
      </c>
      <c r="E6" s="52">
        <v>351928</v>
      </c>
      <c r="F6" s="52">
        <v>1361537</v>
      </c>
      <c r="G6" s="300">
        <v>1646428</v>
      </c>
      <c r="H6" s="300">
        <v>248628</v>
      </c>
      <c r="I6" s="300">
        <v>674375</v>
      </c>
      <c r="J6" s="52">
        <v>138648</v>
      </c>
      <c r="K6" s="300">
        <v>1346331</v>
      </c>
      <c r="L6" s="52">
        <v>43704</v>
      </c>
      <c r="M6" s="52">
        <v>135046</v>
      </c>
      <c r="N6" s="52">
        <v>18519</v>
      </c>
      <c r="O6" s="52">
        <v>19743</v>
      </c>
      <c r="P6" s="52">
        <v>2047</v>
      </c>
      <c r="Q6" s="52">
        <v>52</v>
      </c>
      <c r="R6" s="52">
        <v>49402</v>
      </c>
      <c r="S6" s="52">
        <v>18117.592000000001</v>
      </c>
      <c r="T6" s="53">
        <f>SUM(B6:S6)</f>
        <v>8374243.5920000002</v>
      </c>
    </row>
    <row r="7" spans="1:20">
      <c r="A7" s="51" t="s">
        <v>93</v>
      </c>
      <c r="B7" s="52">
        <v>0</v>
      </c>
      <c r="C7" s="300">
        <v>65995</v>
      </c>
      <c r="D7" s="300">
        <v>2089</v>
      </c>
      <c r="E7" s="52">
        <v>0</v>
      </c>
      <c r="F7" s="52">
        <v>0</v>
      </c>
      <c r="G7" s="300">
        <v>4138</v>
      </c>
      <c r="H7" s="300">
        <v>103690</v>
      </c>
      <c r="I7" s="300">
        <v>0</v>
      </c>
      <c r="J7" s="52">
        <v>0</v>
      </c>
      <c r="K7" s="300">
        <v>21138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52">
        <v>0</v>
      </c>
      <c r="R7" s="52">
        <v>0</v>
      </c>
      <c r="S7" s="52">
        <v>0</v>
      </c>
      <c r="T7" s="53">
        <f>SUM(B7:S7)</f>
        <v>197050</v>
      </c>
    </row>
    <row r="8" spans="1:20">
      <c r="A8" s="51" t="s">
        <v>73</v>
      </c>
      <c r="B8" s="52">
        <v>68833</v>
      </c>
      <c r="C8" s="300">
        <v>105716</v>
      </c>
      <c r="D8" s="300">
        <v>159195</v>
      </c>
      <c r="E8" s="52">
        <v>45823</v>
      </c>
      <c r="F8" s="52">
        <v>163219</v>
      </c>
      <c r="G8" s="300">
        <v>326613</v>
      </c>
      <c r="H8" s="300">
        <v>140151</v>
      </c>
      <c r="I8" s="300">
        <v>42540</v>
      </c>
      <c r="J8" s="52">
        <v>45143</v>
      </c>
      <c r="K8" s="300">
        <v>117517</v>
      </c>
      <c r="L8" s="52">
        <v>28803</v>
      </c>
      <c r="M8" s="52">
        <v>25901</v>
      </c>
      <c r="N8" s="52">
        <v>16469</v>
      </c>
      <c r="O8" s="52">
        <v>71944</v>
      </c>
      <c r="P8" s="52">
        <v>7606</v>
      </c>
      <c r="Q8" s="52">
        <v>6656</v>
      </c>
      <c r="R8" s="52">
        <v>72714</v>
      </c>
      <c r="S8" s="52">
        <v>56931.786999999997</v>
      </c>
      <c r="T8" s="53">
        <f>SUM(B8:S8)</f>
        <v>1501774.787</v>
      </c>
    </row>
    <row r="9" spans="1:20">
      <c r="A9" s="51" t="s">
        <v>74</v>
      </c>
      <c r="B9" s="52">
        <v>42565</v>
      </c>
      <c r="C9" s="300">
        <v>450279</v>
      </c>
      <c r="D9" s="300">
        <v>350762</v>
      </c>
      <c r="E9" s="52">
        <v>25295</v>
      </c>
      <c r="F9" s="52">
        <v>159764</v>
      </c>
      <c r="G9" s="300">
        <v>585757</v>
      </c>
      <c r="H9" s="300">
        <v>788981</v>
      </c>
      <c r="I9" s="300">
        <v>132780</v>
      </c>
      <c r="J9" s="52">
        <v>40110</v>
      </c>
      <c r="K9" s="300">
        <v>344301</v>
      </c>
      <c r="L9" s="52">
        <v>25009</v>
      </c>
      <c r="M9" s="52">
        <v>17640</v>
      </c>
      <c r="N9" s="52">
        <v>12262</v>
      </c>
      <c r="O9" s="52">
        <v>102279</v>
      </c>
      <c r="P9" s="52">
        <v>29113</v>
      </c>
      <c r="Q9" s="52">
        <v>11300</v>
      </c>
      <c r="R9" s="52">
        <v>10394</v>
      </c>
      <c r="S9" s="52">
        <v>37840.995000000003</v>
      </c>
      <c r="T9" s="53">
        <f>SUM(B9:S9)</f>
        <v>3166431.9950000001</v>
      </c>
    </row>
    <row r="10" spans="1:20">
      <c r="A10" s="51" t="s">
        <v>94</v>
      </c>
      <c r="B10" s="52"/>
      <c r="C10" s="300">
        <v>0</v>
      </c>
      <c r="D10" s="300">
        <v>1062</v>
      </c>
      <c r="E10" s="52">
        <v>0</v>
      </c>
      <c r="F10" s="52">
        <v>0</v>
      </c>
      <c r="G10" s="300">
        <v>9720</v>
      </c>
      <c r="H10" s="300">
        <v>-4970</v>
      </c>
      <c r="I10" s="300">
        <v>0</v>
      </c>
      <c r="J10" s="52">
        <v>0</v>
      </c>
      <c r="K10" s="300">
        <v>3657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0</v>
      </c>
      <c r="S10" s="52">
        <v>0</v>
      </c>
      <c r="T10" s="53">
        <f>SUM(B10:S10)</f>
        <v>9469</v>
      </c>
    </row>
    <row r="11" spans="1:20">
      <c r="A11" s="51" t="s">
        <v>111</v>
      </c>
      <c r="B11" s="52"/>
      <c r="C11" s="300">
        <v>0</v>
      </c>
      <c r="D11" s="300">
        <v>0</v>
      </c>
      <c r="E11" s="52">
        <v>0</v>
      </c>
      <c r="F11" s="52">
        <v>0</v>
      </c>
      <c r="G11" s="300">
        <v>0</v>
      </c>
      <c r="H11" s="300">
        <v>9956</v>
      </c>
      <c r="I11" s="300">
        <v>12052</v>
      </c>
      <c r="J11" s="52">
        <v>0</v>
      </c>
      <c r="K11" s="300">
        <v>21973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3">
        <f>SUM(B11:S11)</f>
        <v>43981</v>
      </c>
    </row>
    <row r="12" spans="1:20" ht="12.6">
      <c r="A12" s="54" t="s">
        <v>66</v>
      </c>
      <c r="B12" s="300">
        <v>6398976</v>
      </c>
      <c r="C12" s="300">
        <v>11031353</v>
      </c>
      <c r="D12" s="53">
        <v>8496398</v>
      </c>
      <c r="E12" s="53">
        <v>5279052</v>
      </c>
      <c r="F12" s="53">
        <v>8656198</v>
      </c>
      <c r="G12" s="53">
        <v>14179166</v>
      </c>
      <c r="H12" s="53">
        <v>9089383</v>
      </c>
      <c r="I12" s="53">
        <v>3969935</v>
      </c>
      <c r="J12" s="53">
        <v>5451087</v>
      </c>
      <c r="K12" s="53">
        <v>10875578</v>
      </c>
      <c r="L12" s="53">
        <v>1582603</v>
      </c>
      <c r="M12" s="53">
        <v>1340059</v>
      </c>
      <c r="N12" s="53">
        <v>1037690</v>
      </c>
      <c r="O12" s="53">
        <v>2823631</v>
      </c>
      <c r="P12" s="53">
        <v>1284271</v>
      </c>
      <c r="Q12" s="53">
        <v>611492</v>
      </c>
      <c r="R12" s="53">
        <v>1519543</v>
      </c>
      <c r="S12" s="53">
        <v>411852.14</v>
      </c>
      <c r="T12" s="53">
        <f>SUM(T2:T11)</f>
        <v>94038266.140000015</v>
      </c>
    </row>
    <row r="13" spans="1:20">
      <c r="A13" s="51" t="s">
        <v>7</v>
      </c>
      <c r="B13" s="52">
        <v>657000</v>
      </c>
      <c r="C13" s="52">
        <v>803589</v>
      </c>
      <c r="D13" s="52">
        <v>882596</v>
      </c>
      <c r="E13" s="52">
        <v>416303</v>
      </c>
      <c r="F13" s="52">
        <v>1174816</v>
      </c>
      <c r="G13" s="300">
        <v>25354</v>
      </c>
      <c r="H13" s="300">
        <v>1486900</v>
      </c>
      <c r="I13" s="300">
        <v>203040</v>
      </c>
      <c r="J13" s="52">
        <v>81043</v>
      </c>
      <c r="K13" s="300">
        <v>0</v>
      </c>
      <c r="L13" s="52">
        <v>45000</v>
      </c>
      <c r="M13" s="52">
        <v>111081</v>
      </c>
      <c r="N13" s="52">
        <v>0</v>
      </c>
      <c r="O13" s="52">
        <v>0</v>
      </c>
      <c r="P13" s="52">
        <v>1879</v>
      </c>
      <c r="Q13" s="52">
        <v>53034</v>
      </c>
      <c r="R13" s="52">
        <v>27</v>
      </c>
      <c r="S13" s="52">
        <v>0</v>
      </c>
      <c r="T13" s="53">
        <f>SUM(B13:S13)</f>
        <v>5941662</v>
      </c>
    </row>
    <row r="14" spans="1:20" ht="22.8">
      <c r="A14" s="51" t="s">
        <v>77</v>
      </c>
      <c r="B14" s="52">
        <v>161800</v>
      </c>
      <c r="C14" s="300">
        <v>395709</v>
      </c>
      <c r="D14" s="300">
        <v>14451</v>
      </c>
      <c r="E14" s="52">
        <v>131724</v>
      </c>
      <c r="F14" s="52">
        <v>385115</v>
      </c>
      <c r="G14" s="300">
        <v>1260259</v>
      </c>
      <c r="H14" s="300">
        <v>152749</v>
      </c>
      <c r="I14" s="300">
        <v>292465</v>
      </c>
      <c r="J14" s="52">
        <v>201403</v>
      </c>
      <c r="K14" s="300">
        <v>1864172</v>
      </c>
      <c r="L14" s="52">
        <v>72150</v>
      </c>
      <c r="M14" s="52">
        <v>412118</v>
      </c>
      <c r="N14" s="52">
        <v>232608</v>
      </c>
      <c r="O14" s="52">
        <v>80100</v>
      </c>
      <c r="P14" s="52">
        <v>149</v>
      </c>
      <c r="Q14" s="52">
        <v>94036</v>
      </c>
      <c r="R14" s="52">
        <v>116960</v>
      </c>
      <c r="S14" s="52">
        <v>7184.3459999999995</v>
      </c>
      <c r="T14" s="53">
        <f>SUM(B14:S14)</f>
        <v>5875152.3459999999</v>
      </c>
    </row>
    <row r="15" spans="1:20">
      <c r="A15" s="51" t="s">
        <v>9</v>
      </c>
      <c r="B15" s="52">
        <v>4689210</v>
      </c>
      <c r="C15" s="300">
        <v>7560431</v>
      </c>
      <c r="D15" s="300">
        <v>6014592</v>
      </c>
      <c r="E15" s="52">
        <v>3450091</v>
      </c>
      <c r="F15" s="52">
        <v>5137206</v>
      </c>
      <c r="G15" s="300">
        <v>10334806</v>
      </c>
      <c r="H15" s="300">
        <v>5985516</v>
      </c>
      <c r="I15" s="300">
        <v>2398372</v>
      </c>
      <c r="J15" s="52">
        <v>4122346</v>
      </c>
      <c r="K15" s="300">
        <v>5926532</v>
      </c>
      <c r="L15" s="52">
        <v>841614</v>
      </c>
      <c r="M15" s="52">
        <v>608308</v>
      </c>
      <c r="N15" s="52">
        <v>537520</v>
      </c>
      <c r="O15" s="52">
        <v>2356514</v>
      </c>
      <c r="P15" s="52">
        <v>78191</v>
      </c>
      <c r="Q15" s="52">
        <v>370751</v>
      </c>
      <c r="R15" s="52">
        <v>1109943</v>
      </c>
      <c r="S15" s="52">
        <v>106818.162</v>
      </c>
      <c r="T15" s="53">
        <f>SUM(B15:S15)</f>
        <v>61628761.162</v>
      </c>
    </row>
    <row r="16" spans="1:20">
      <c r="A16" s="51" t="s">
        <v>10</v>
      </c>
      <c r="B16" s="52">
        <v>248017</v>
      </c>
      <c r="C16" s="300">
        <v>506437</v>
      </c>
      <c r="D16" s="300">
        <v>525521</v>
      </c>
      <c r="E16" s="52">
        <v>346805</v>
      </c>
      <c r="F16" s="52">
        <v>968065</v>
      </c>
      <c r="G16" s="300">
        <v>213589</v>
      </c>
      <c r="H16" s="300">
        <v>255613</v>
      </c>
      <c r="I16" s="300">
        <v>307420</v>
      </c>
      <c r="J16" s="52">
        <v>454000</v>
      </c>
      <c r="K16" s="300">
        <v>1402841</v>
      </c>
      <c r="L16" s="52">
        <v>436038</v>
      </c>
      <c r="M16" s="52">
        <v>1706</v>
      </c>
      <c r="N16" s="52">
        <v>120242</v>
      </c>
      <c r="O16" s="52">
        <v>3724</v>
      </c>
      <c r="P16" s="52">
        <v>1117071</v>
      </c>
      <c r="Q16" s="52">
        <v>0</v>
      </c>
      <c r="R16" s="52">
        <v>119942</v>
      </c>
      <c r="S16" s="52">
        <v>76784.430999999997</v>
      </c>
      <c r="T16" s="53">
        <f>SUM(B16:S16)</f>
        <v>7103815.4309999999</v>
      </c>
    </row>
    <row r="17" spans="1:207">
      <c r="A17" s="51" t="s">
        <v>11</v>
      </c>
      <c r="B17" s="300">
        <v>57715</v>
      </c>
      <c r="C17" s="300">
        <v>374663</v>
      </c>
      <c r="D17" s="300">
        <v>469924</v>
      </c>
      <c r="E17" s="52">
        <v>133350</v>
      </c>
      <c r="F17" s="52">
        <v>172039</v>
      </c>
      <c r="G17" s="300">
        <v>698592</v>
      </c>
      <c r="H17" s="300">
        <v>724704</v>
      </c>
      <c r="I17" s="300">
        <v>212123</v>
      </c>
      <c r="J17" s="52">
        <v>151288</v>
      </c>
      <c r="K17" s="300">
        <v>667828</v>
      </c>
      <c r="L17" s="52">
        <v>64493</v>
      </c>
      <c r="M17" s="52">
        <v>27350</v>
      </c>
      <c r="N17" s="52">
        <v>17293</v>
      </c>
      <c r="O17" s="52">
        <v>133074</v>
      </c>
      <c r="P17" s="52">
        <v>33956</v>
      </c>
      <c r="Q17" s="52">
        <v>18379</v>
      </c>
      <c r="R17" s="52">
        <v>16498</v>
      </c>
      <c r="S17" s="52">
        <v>51019.798000000003</v>
      </c>
      <c r="T17" s="53">
        <f>SUM(B17:S17)</f>
        <v>4024288.798</v>
      </c>
    </row>
    <row r="18" spans="1:207">
      <c r="A18" s="51" t="s">
        <v>112</v>
      </c>
      <c r="B18" s="52">
        <v>0</v>
      </c>
      <c r="C18" s="300">
        <v>0</v>
      </c>
      <c r="D18" s="300">
        <v>711</v>
      </c>
      <c r="E18" s="52">
        <v>0</v>
      </c>
      <c r="F18" s="52">
        <v>0</v>
      </c>
      <c r="G18" s="300">
        <v>0</v>
      </c>
      <c r="H18" s="300">
        <v>16484</v>
      </c>
      <c r="I18" s="300">
        <v>0</v>
      </c>
      <c r="J18" s="52">
        <v>0</v>
      </c>
      <c r="K18" s="300">
        <v>16740</v>
      </c>
      <c r="L18" s="52">
        <v>0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2">
        <v>0</v>
      </c>
      <c r="T18" s="53">
        <f>SUM(B18:S18)</f>
        <v>33935</v>
      </c>
    </row>
    <row r="19" spans="1:207" ht="12.6">
      <c r="A19" s="54" t="s">
        <v>67</v>
      </c>
      <c r="B19" s="300">
        <v>5813742</v>
      </c>
      <c r="C19" s="300">
        <v>9640829</v>
      </c>
      <c r="D19" s="53">
        <v>7907795</v>
      </c>
      <c r="E19" s="53">
        <v>4478273</v>
      </c>
      <c r="F19" s="53">
        <v>7837241</v>
      </c>
      <c r="G19" s="300">
        <v>12532600</v>
      </c>
      <c r="H19" s="53">
        <v>8621966</v>
      </c>
      <c r="I19" s="53">
        <v>3413420</v>
      </c>
      <c r="J19" s="53">
        <v>5010080</v>
      </c>
      <c r="K19" s="53">
        <v>9878113</v>
      </c>
      <c r="L19" s="53">
        <v>1459295</v>
      </c>
      <c r="M19" s="53">
        <v>1160563</v>
      </c>
      <c r="N19" s="53">
        <v>907663</v>
      </c>
      <c r="O19" s="53">
        <v>2573412</v>
      </c>
      <c r="P19" s="53">
        <v>1231246</v>
      </c>
      <c r="Q19" s="53">
        <v>536200</v>
      </c>
      <c r="R19" s="53">
        <v>1363370</v>
      </c>
      <c r="S19" s="53">
        <v>241806.73700000002</v>
      </c>
      <c r="T19" s="53">
        <f>SUM(B19:S19)</f>
        <v>84607614.737000003</v>
      </c>
    </row>
    <row r="20" spans="1:207" ht="22.8">
      <c r="A20" s="51" t="s">
        <v>116</v>
      </c>
      <c r="B20" s="52">
        <v>0</v>
      </c>
      <c r="C20" s="300">
        <v>0</v>
      </c>
      <c r="D20" s="300">
        <v>0</v>
      </c>
      <c r="E20" s="52">
        <v>0</v>
      </c>
      <c r="F20" s="52">
        <v>0</v>
      </c>
      <c r="G20" s="300">
        <v>583147</v>
      </c>
      <c r="H20" s="300">
        <v>0</v>
      </c>
      <c r="I20" s="300">
        <v>7697</v>
      </c>
      <c r="J20" s="52">
        <v>0</v>
      </c>
      <c r="K20" s="300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3">
        <f>SUM(B20:S20)</f>
        <v>590844</v>
      </c>
    </row>
    <row r="21" spans="1:207" ht="22.8">
      <c r="A21" s="51" t="s">
        <v>117</v>
      </c>
      <c r="B21" s="52">
        <v>0</v>
      </c>
      <c r="C21" s="300">
        <v>0</v>
      </c>
      <c r="D21" s="300">
        <v>0</v>
      </c>
      <c r="E21" s="52">
        <v>0</v>
      </c>
      <c r="F21" s="52">
        <v>0</v>
      </c>
      <c r="G21" s="300">
        <v>22422</v>
      </c>
      <c r="H21" s="300">
        <v>0</v>
      </c>
      <c r="I21" s="300">
        <v>206450</v>
      </c>
      <c r="J21" s="52">
        <v>0</v>
      </c>
      <c r="K21" s="300">
        <v>200762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2">
        <v>0</v>
      </c>
      <c r="T21" s="53">
        <f>SUM(B21:S21)</f>
        <v>429634</v>
      </c>
    </row>
    <row r="22" spans="1:207" ht="12.6">
      <c r="A22" s="54" t="s">
        <v>115</v>
      </c>
      <c r="B22" s="53">
        <v>0</v>
      </c>
      <c r="C22" s="300">
        <v>384731</v>
      </c>
      <c r="D22" s="53">
        <v>33665</v>
      </c>
      <c r="E22" s="53">
        <v>0</v>
      </c>
      <c r="F22" s="53">
        <v>0</v>
      </c>
      <c r="G22" s="300">
        <v>605569</v>
      </c>
      <c r="H22" s="53">
        <v>6375</v>
      </c>
      <c r="I22" s="53">
        <v>214147</v>
      </c>
      <c r="J22" s="53">
        <v>0</v>
      </c>
      <c r="K22" s="53">
        <v>200762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f>SUM(B22:S22)</f>
        <v>1445249</v>
      </c>
    </row>
    <row r="23" spans="1:207">
      <c r="A23" s="55" t="s">
        <v>12</v>
      </c>
      <c r="B23" s="52">
        <v>100000</v>
      </c>
      <c r="C23" s="52">
        <v>160000</v>
      </c>
      <c r="D23" s="300">
        <v>198741</v>
      </c>
      <c r="E23" s="52">
        <v>180000</v>
      </c>
      <c r="F23" s="52">
        <v>132405</v>
      </c>
      <c r="G23" s="300">
        <v>170000</v>
      </c>
      <c r="H23" s="300">
        <v>776875</v>
      </c>
      <c r="I23" s="300">
        <v>100008</v>
      </c>
      <c r="J23" s="52">
        <v>172800</v>
      </c>
      <c r="K23" s="300">
        <v>238000</v>
      </c>
      <c r="L23" s="52">
        <v>180000</v>
      </c>
      <c r="M23" s="52">
        <v>260000</v>
      </c>
      <c r="N23" s="52">
        <v>90000</v>
      </c>
      <c r="O23" s="52">
        <v>120000</v>
      </c>
      <c r="P23" s="52">
        <v>40000</v>
      </c>
      <c r="Q23" s="52">
        <v>68000</v>
      </c>
      <c r="R23" s="52">
        <v>120000</v>
      </c>
      <c r="S23" s="52">
        <v>150000</v>
      </c>
      <c r="T23" s="53">
        <f>SUM(B23:S23)</f>
        <v>3256829</v>
      </c>
    </row>
    <row r="24" spans="1:207">
      <c r="A24" s="55" t="s">
        <v>13</v>
      </c>
      <c r="B24" s="34">
        <v>0</v>
      </c>
      <c r="C24" s="52">
        <v>0</v>
      </c>
      <c r="D24" s="300">
        <v>0</v>
      </c>
      <c r="E24" s="52">
        <v>0</v>
      </c>
      <c r="F24" s="52">
        <v>0</v>
      </c>
      <c r="G24" s="300">
        <v>0</v>
      </c>
      <c r="H24" s="300">
        <v>0</v>
      </c>
      <c r="I24" s="300">
        <v>0</v>
      </c>
      <c r="J24" s="52">
        <v>0</v>
      </c>
      <c r="K24" s="300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3">
        <f>SUM(B24:S24)</f>
        <v>0</v>
      </c>
    </row>
    <row r="25" spans="1:207">
      <c r="A25" s="55" t="s">
        <v>14</v>
      </c>
      <c r="B25" s="52">
        <v>431988</v>
      </c>
      <c r="C25" s="300">
        <v>653806</v>
      </c>
      <c r="D25" s="300">
        <v>183339</v>
      </c>
      <c r="E25" s="52">
        <v>484783</v>
      </c>
      <c r="F25" s="52">
        <v>572213</v>
      </c>
      <c r="G25" s="300">
        <v>661949</v>
      </c>
      <c r="H25" s="300">
        <v>-335337</v>
      </c>
      <c r="I25" s="300">
        <v>203230</v>
      </c>
      <c r="J25" s="52">
        <v>178129</v>
      </c>
      <c r="K25" s="300">
        <v>449239</v>
      </c>
      <c r="L25" s="52">
        <v>61769</v>
      </c>
      <c r="M25" s="52">
        <v>647</v>
      </c>
      <c r="N25" s="52">
        <v>47440</v>
      </c>
      <c r="O25" s="52">
        <v>33837</v>
      </c>
      <c r="P25" s="52">
        <v>5503</v>
      </c>
      <c r="Q25" s="52">
        <v>917</v>
      </c>
      <c r="R25" s="52">
        <v>39344</v>
      </c>
      <c r="S25" s="52">
        <v>20322.419000000002</v>
      </c>
      <c r="T25" s="53">
        <f>SUM(B25:S25)</f>
        <v>3693118.4190000002</v>
      </c>
    </row>
    <row r="26" spans="1:207">
      <c r="A26" s="55" t="s">
        <v>118</v>
      </c>
      <c r="B26" s="52">
        <v>0</v>
      </c>
      <c r="C26" s="300">
        <v>0</v>
      </c>
      <c r="D26" s="300">
        <v>0</v>
      </c>
      <c r="E26" s="52">
        <v>0</v>
      </c>
      <c r="F26" s="52">
        <v>0</v>
      </c>
      <c r="G26" s="300">
        <v>0</v>
      </c>
      <c r="H26" s="300">
        <v>0</v>
      </c>
      <c r="I26" s="300">
        <v>0</v>
      </c>
      <c r="J26" s="52">
        <v>0</v>
      </c>
      <c r="K26" s="300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52">
        <v>220</v>
      </c>
      <c r="T26" s="53">
        <f>SUM(B26:S26)</f>
        <v>220</v>
      </c>
    </row>
    <row r="27" spans="1:207">
      <c r="A27" s="55" t="s">
        <v>15</v>
      </c>
      <c r="B27" s="52">
        <v>0</v>
      </c>
      <c r="C27" s="300">
        <v>-3053</v>
      </c>
      <c r="D27" s="300">
        <v>0</v>
      </c>
      <c r="E27" s="52">
        <v>0</v>
      </c>
      <c r="F27" s="52">
        <v>0</v>
      </c>
      <c r="G27" s="300">
        <v>0</v>
      </c>
      <c r="H27" s="300">
        <v>-5509</v>
      </c>
      <c r="I27" s="300">
        <v>0</v>
      </c>
      <c r="J27" s="52">
        <v>0</v>
      </c>
      <c r="K27" s="300">
        <v>0</v>
      </c>
      <c r="L27" s="52">
        <v>0</v>
      </c>
      <c r="M27" s="52">
        <v>0</v>
      </c>
      <c r="N27" s="52">
        <v>-840</v>
      </c>
      <c r="O27" s="52">
        <v>0</v>
      </c>
      <c r="P27" s="52">
        <v>0</v>
      </c>
      <c r="Q27" s="52">
        <v>0</v>
      </c>
      <c r="R27" s="52">
        <v>0</v>
      </c>
      <c r="S27" s="52">
        <v>-48.854999999999997</v>
      </c>
      <c r="T27" s="53">
        <f>SUM(B27:S27)</f>
        <v>-9450.8549999999996</v>
      </c>
    </row>
    <row r="28" spans="1:207">
      <c r="A28" s="55" t="s">
        <v>16</v>
      </c>
      <c r="B28" s="52">
        <v>0</v>
      </c>
      <c r="C28" s="300">
        <v>0</v>
      </c>
      <c r="D28" s="300">
        <v>3646</v>
      </c>
      <c r="E28" s="52">
        <v>0</v>
      </c>
      <c r="F28" s="52">
        <v>423</v>
      </c>
      <c r="G28" s="300">
        <v>0</v>
      </c>
      <c r="H28" s="300">
        <v>0</v>
      </c>
      <c r="I28" s="300">
        <v>0</v>
      </c>
      <c r="J28" s="52">
        <v>0</v>
      </c>
      <c r="K28" s="300">
        <v>0</v>
      </c>
      <c r="L28" s="52">
        <v>3157</v>
      </c>
      <c r="M28" s="52">
        <v>0</v>
      </c>
      <c r="N28" s="52">
        <v>0</v>
      </c>
      <c r="O28" s="52">
        <v>75000</v>
      </c>
      <c r="P28" s="52">
        <v>0</v>
      </c>
      <c r="Q28" s="52">
        <v>0</v>
      </c>
      <c r="R28" s="52">
        <v>0</v>
      </c>
      <c r="S28" s="52">
        <v>657.21900000000005</v>
      </c>
      <c r="T28" s="53">
        <f>SUM(B28:S28)</f>
        <v>82883.218999999997</v>
      </c>
    </row>
    <row r="29" spans="1:207">
      <c r="A29" s="55" t="s">
        <v>17</v>
      </c>
      <c r="B29" s="52">
        <v>44</v>
      </c>
      <c r="C29" s="300">
        <v>0</v>
      </c>
      <c r="D29" s="300">
        <v>36147</v>
      </c>
      <c r="E29" s="52">
        <v>49</v>
      </c>
      <c r="F29" s="52">
        <v>5</v>
      </c>
      <c r="G29" s="300">
        <v>3</v>
      </c>
      <c r="H29" s="300">
        <v>0</v>
      </c>
      <c r="I29" s="300">
        <v>0</v>
      </c>
      <c r="J29" s="52">
        <v>6</v>
      </c>
      <c r="K29" s="300">
        <v>0</v>
      </c>
      <c r="L29" s="52">
        <v>-81922</v>
      </c>
      <c r="M29" s="52">
        <v>-83033</v>
      </c>
      <c r="N29" s="52">
        <v>-7355</v>
      </c>
      <c r="O29" s="52">
        <v>1408</v>
      </c>
      <c r="P29" s="52">
        <v>4421</v>
      </c>
      <c r="Q29" s="52">
        <v>6174</v>
      </c>
      <c r="R29" s="52">
        <v>918</v>
      </c>
      <c r="S29" s="52">
        <v>582.42999999999995</v>
      </c>
      <c r="T29" s="53">
        <f>SUM(B29:S29)</f>
        <v>-122552.57</v>
      </c>
    </row>
    <row r="30" spans="1:207">
      <c r="A30" s="55" t="s">
        <v>18</v>
      </c>
      <c r="B30" s="52">
        <v>0</v>
      </c>
      <c r="C30" s="300">
        <v>0</v>
      </c>
      <c r="D30" s="300">
        <v>0</v>
      </c>
      <c r="E30" s="52"/>
      <c r="F30" s="52">
        <v>0</v>
      </c>
      <c r="G30" s="300">
        <v>0</v>
      </c>
      <c r="H30" s="300">
        <v>0</v>
      </c>
      <c r="I30" s="300">
        <v>0</v>
      </c>
      <c r="J30" s="52">
        <v>0</v>
      </c>
      <c r="K30" s="300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52">
        <v>0</v>
      </c>
      <c r="T30" s="53">
        <f>SUM(B30:S30)</f>
        <v>0</v>
      </c>
    </row>
    <row r="31" spans="1:207">
      <c r="A31" s="55" t="s">
        <v>19</v>
      </c>
      <c r="B31" s="300">
        <v>53202</v>
      </c>
      <c r="C31" s="300">
        <v>195040</v>
      </c>
      <c r="D31" s="300">
        <v>133065</v>
      </c>
      <c r="E31" s="52">
        <v>135947</v>
      </c>
      <c r="F31" s="52">
        <v>113911</v>
      </c>
      <c r="G31" s="300">
        <v>209045</v>
      </c>
      <c r="H31" s="300">
        <v>25013</v>
      </c>
      <c r="I31" s="300">
        <v>39130</v>
      </c>
      <c r="J31" s="52">
        <v>90072</v>
      </c>
      <c r="K31" s="300">
        <v>109464</v>
      </c>
      <c r="L31" s="52">
        <v>-39696</v>
      </c>
      <c r="M31" s="52">
        <v>1882</v>
      </c>
      <c r="N31" s="52">
        <v>782</v>
      </c>
      <c r="O31" s="52">
        <v>19974</v>
      </c>
      <c r="P31" s="52">
        <v>3101</v>
      </c>
      <c r="Q31" s="52">
        <v>201</v>
      </c>
      <c r="R31" s="52">
        <v>-4089</v>
      </c>
      <c r="S31" s="52">
        <v>-1687.81</v>
      </c>
      <c r="T31" s="53">
        <f>SUM(B31:S31)</f>
        <v>1084356.19</v>
      </c>
    </row>
    <row r="32" spans="1:207" s="43" customFormat="1" ht="10.199999999999999">
      <c r="A32" s="56" t="s">
        <v>20</v>
      </c>
      <c r="B32" s="300">
        <v>585234</v>
      </c>
      <c r="C32" s="300">
        <v>1005793</v>
      </c>
      <c r="D32" s="53">
        <v>554938</v>
      </c>
      <c r="E32" s="53">
        <v>800779</v>
      </c>
      <c r="F32" s="53">
        <v>818957</v>
      </c>
      <c r="G32" s="53">
        <v>1040997</v>
      </c>
      <c r="H32" s="53">
        <v>461042</v>
      </c>
      <c r="I32" s="53">
        <v>342368</v>
      </c>
      <c r="J32" s="53">
        <v>441007</v>
      </c>
      <c r="K32" s="53">
        <v>796703</v>
      </c>
      <c r="L32" s="53">
        <v>123308</v>
      </c>
      <c r="M32" s="53">
        <v>179496</v>
      </c>
      <c r="N32" s="53">
        <v>130027</v>
      </c>
      <c r="O32" s="53">
        <v>250219</v>
      </c>
      <c r="P32" s="53">
        <v>53025</v>
      </c>
      <c r="Q32" s="53">
        <v>75292</v>
      </c>
      <c r="R32" s="53">
        <v>156173</v>
      </c>
      <c r="S32" s="53">
        <v>170045.40299999999</v>
      </c>
      <c r="T32" s="53">
        <f>SUM(B32:S32)</f>
        <v>7985403.4029999999</v>
      </c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</row>
    <row r="33" spans="1:207" s="43" customFormat="1" ht="10.199999999999999">
      <c r="A33" s="56" t="s">
        <v>154</v>
      </c>
      <c r="B33" s="300">
        <v>6398976</v>
      </c>
      <c r="C33" s="300">
        <v>11031353</v>
      </c>
      <c r="D33" s="53">
        <v>8496398</v>
      </c>
      <c r="E33" s="53">
        <v>5279052</v>
      </c>
      <c r="F33" s="53">
        <v>8656198</v>
      </c>
      <c r="G33" s="53">
        <v>14179166</v>
      </c>
      <c r="H33" s="53">
        <v>9089383</v>
      </c>
      <c r="I33" s="53">
        <v>3969935</v>
      </c>
      <c r="J33" s="53">
        <v>5451087</v>
      </c>
      <c r="K33" s="53">
        <v>10875578</v>
      </c>
      <c r="L33" s="53">
        <v>1582603</v>
      </c>
      <c r="M33" s="53">
        <v>1340059</v>
      </c>
      <c r="N33" s="53">
        <v>1037690</v>
      </c>
      <c r="O33" s="53">
        <v>2823631</v>
      </c>
      <c r="P33" s="53">
        <v>1284271</v>
      </c>
      <c r="Q33" s="53">
        <v>611492</v>
      </c>
      <c r="R33" s="53">
        <v>1519543</v>
      </c>
      <c r="S33" s="53">
        <v>411852.14</v>
      </c>
      <c r="T33" s="53">
        <f>SUM(T32,T22,T19)</f>
        <v>94038267.140000001</v>
      </c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2"/>
      <c r="FK33" s="42"/>
      <c r="FL33" s="42"/>
      <c r="FM33" s="42"/>
      <c r="FN33" s="42"/>
      <c r="FO33" s="42"/>
      <c r="FP33" s="42"/>
      <c r="FQ33" s="42"/>
      <c r="FR33" s="42"/>
      <c r="FS33" s="42"/>
      <c r="FT33" s="42"/>
      <c r="FU33" s="42"/>
      <c r="FV33" s="42"/>
      <c r="FW33" s="42"/>
      <c r="FX33" s="42"/>
      <c r="FY33" s="42"/>
      <c r="FZ33" s="42"/>
      <c r="GA33" s="42"/>
      <c r="GB33" s="42"/>
      <c r="GC33" s="42"/>
      <c r="GD33" s="42"/>
      <c r="GE33" s="42"/>
      <c r="GF33" s="42"/>
      <c r="GG33" s="42"/>
      <c r="GH33" s="42"/>
      <c r="GI33" s="42"/>
      <c r="GJ33" s="42"/>
      <c r="GK33" s="42"/>
      <c r="GL33" s="42"/>
      <c r="GM33" s="42"/>
      <c r="GN33" s="42"/>
      <c r="GO33" s="42"/>
      <c r="GP33" s="42"/>
      <c r="GQ33" s="42"/>
      <c r="GR33" s="42"/>
      <c r="GS33" s="42"/>
      <c r="GT33" s="42"/>
      <c r="GU33" s="42"/>
      <c r="GV33" s="42"/>
      <c r="GW33" s="42"/>
      <c r="GX33" s="42"/>
      <c r="GY33" s="42"/>
    </row>
    <row r="34" spans="1:207" s="28" customFormat="1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9"/>
    </row>
    <row r="35" spans="1:207" s="28" customFormat="1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9"/>
    </row>
    <row r="36" spans="1:207" s="28" customFormat="1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9"/>
    </row>
    <row r="37" spans="1:207" s="28" customFormat="1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9"/>
    </row>
    <row r="38" spans="1:207" s="28" customFormat="1">
      <c r="A38" s="421" t="s">
        <v>65</v>
      </c>
      <c r="B38" s="40">
        <f>SUM(B2:B9)</f>
        <v>6398976</v>
      </c>
      <c r="C38" s="40">
        <f t="shared" ref="C38:Q38" si="0">SUM(C2:C11)</f>
        <v>11031353</v>
      </c>
      <c r="D38" s="40">
        <f t="shared" si="0"/>
        <v>8496398</v>
      </c>
      <c r="E38" s="40">
        <f t="shared" si="0"/>
        <v>5279052</v>
      </c>
      <c r="F38" s="40">
        <f t="shared" si="0"/>
        <v>8656198</v>
      </c>
      <c r="G38" s="40">
        <f t="shared" si="0"/>
        <v>14179166</v>
      </c>
      <c r="H38" s="40">
        <f t="shared" si="0"/>
        <v>9089383</v>
      </c>
      <c r="I38" s="40">
        <f t="shared" si="0"/>
        <v>3969935</v>
      </c>
      <c r="J38" s="40">
        <f t="shared" si="0"/>
        <v>5451087</v>
      </c>
      <c r="K38" s="40">
        <f t="shared" si="0"/>
        <v>10875578</v>
      </c>
      <c r="L38" s="40">
        <f t="shared" si="0"/>
        <v>1582603</v>
      </c>
      <c r="M38" s="40">
        <f t="shared" si="0"/>
        <v>1340059</v>
      </c>
      <c r="N38" s="40">
        <f t="shared" si="0"/>
        <v>1037690</v>
      </c>
      <c r="O38" s="40">
        <f t="shared" si="0"/>
        <v>2823631</v>
      </c>
      <c r="P38" s="40">
        <f t="shared" si="0"/>
        <v>1284271</v>
      </c>
      <c r="Q38" s="40">
        <f t="shared" si="0"/>
        <v>611492</v>
      </c>
      <c r="R38" s="40">
        <f>SUM(R2:R11)</f>
        <v>1519542</v>
      </c>
      <c r="S38" s="40">
        <f>SUM(S2:S11)</f>
        <v>411852.14</v>
      </c>
      <c r="T38" s="40">
        <f>SUM(T2:T11)</f>
        <v>94038266.140000015</v>
      </c>
    </row>
    <row r="39" spans="1:207" s="28" customFormat="1">
      <c r="A39" s="421"/>
      <c r="B39" s="33">
        <f t="shared" ref="B39:Q39" si="1">B38-B12</f>
        <v>0</v>
      </c>
      <c r="C39" s="33">
        <f t="shared" si="1"/>
        <v>0</v>
      </c>
      <c r="D39" s="33">
        <f t="shared" si="1"/>
        <v>0</v>
      </c>
      <c r="E39" s="33">
        <f t="shared" si="1"/>
        <v>0</v>
      </c>
      <c r="F39" s="33">
        <f t="shared" si="1"/>
        <v>0</v>
      </c>
      <c r="G39" s="33">
        <f t="shared" si="1"/>
        <v>0</v>
      </c>
      <c r="H39" s="33">
        <f t="shared" si="1"/>
        <v>0</v>
      </c>
      <c r="I39" s="33">
        <f t="shared" si="1"/>
        <v>0</v>
      </c>
      <c r="J39" s="33">
        <f t="shared" si="1"/>
        <v>0</v>
      </c>
      <c r="K39" s="33">
        <f t="shared" si="1"/>
        <v>0</v>
      </c>
      <c r="L39" s="33">
        <f t="shared" si="1"/>
        <v>0</v>
      </c>
      <c r="M39" s="33">
        <f t="shared" si="1"/>
        <v>0</v>
      </c>
      <c r="N39" s="33">
        <f t="shared" si="1"/>
        <v>0</v>
      </c>
      <c r="O39" s="33">
        <f t="shared" si="1"/>
        <v>0</v>
      </c>
      <c r="P39" s="33">
        <f t="shared" si="1"/>
        <v>0</v>
      </c>
      <c r="Q39" s="33">
        <f t="shared" si="1"/>
        <v>0</v>
      </c>
      <c r="R39" s="33">
        <f>R38-R12</f>
        <v>-1</v>
      </c>
      <c r="S39" s="33">
        <f>S38-S12</f>
        <v>0</v>
      </c>
      <c r="T39" s="33">
        <f>T38-T12</f>
        <v>0</v>
      </c>
    </row>
    <row r="40" spans="1:207" s="28" customFormat="1">
      <c r="A40" s="421"/>
      <c r="B40" s="91">
        <f>SUM(B13:B18)</f>
        <v>5813742</v>
      </c>
      <c r="C40" s="91">
        <f t="shared" ref="C40:Q40" si="2">SUM(C13:C18)</f>
        <v>9640829</v>
      </c>
      <c r="D40" s="91">
        <f t="shared" si="2"/>
        <v>7907795</v>
      </c>
      <c r="E40" s="91">
        <f t="shared" si="2"/>
        <v>4478273</v>
      </c>
      <c r="F40" s="91">
        <f t="shared" si="2"/>
        <v>7837241</v>
      </c>
      <c r="G40" s="91">
        <f t="shared" si="2"/>
        <v>12532600</v>
      </c>
      <c r="H40" s="91">
        <f t="shared" si="2"/>
        <v>8621966</v>
      </c>
      <c r="I40" s="91">
        <f t="shared" si="2"/>
        <v>3413420</v>
      </c>
      <c r="J40" s="91">
        <f t="shared" si="2"/>
        <v>5010080</v>
      </c>
      <c r="K40" s="91">
        <f t="shared" si="2"/>
        <v>9878113</v>
      </c>
      <c r="L40" s="91">
        <f t="shared" si="2"/>
        <v>1459295</v>
      </c>
      <c r="M40" s="91">
        <f t="shared" si="2"/>
        <v>1160563</v>
      </c>
      <c r="N40" s="91">
        <f t="shared" si="2"/>
        <v>907663</v>
      </c>
      <c r="O40" s="91">
        <f t="shared" si="2"/>
        <v>2573412</v>
      </c>
      <c r="P40" s="91">
        <f t="shared" si="2"/>
        <v>1231246</v>
      </c>
      <c r="Q40" s="91">
        <f t="shared" si="2"/>
        <v>536200</v>
      </c>
      <c r="R40" s="91">
        <f>SUM(R13:R18)</f>
        <v>1363370</v>
      </c>
      <c r="S40" s="91">
        <f>SUM(S13:S18)</f>
        <v>241806.73700000002</v>
      </c>
      <c r="T40" s="40">
        <f>SUM(T13:T18)</f>
        <v>84607614.736999989</v>
      </c>
    </row>
    <row r="41" spans="1:207" s="28" customFormat="1">
      <c r="A41" s="421"/>
      <c r="B41" s="32">
        <f t="shared" ref="B41:Q41" si="3">B19</f>
        <v>5813742</v>
      </c>
      <c r="C41" s="32">
        <f t="shared" si="3"/>
        <v>9640829</v>
      </c>
      <c r="D41" s="32">
        <f t="shared" si="3"/>
        <v>7907795</v>
      </c>
      <c r="E41" s="32">
        <f t="shared" si="3"/>
        <v>4478273</v>
      </c>
      <c r="F41" s="32">
        <f t="shared" si="3"/>
        <v>7837241</v>
      </c>
      <c r="G41" s="32">
        <f t="shared" si="3"/>
        <v>12532600</v>
      </c>
      <c r="H41" s="32">
        <f t="shared" si="3"/>
        <v>8621966</v>
      </c>
      <c r="I41" s="32">
        <f t="shared" si="3"/>
        <v>3413420</v>
      </c>
      <c r="J41" s="32">
        <f t="shared" si="3"/>
        <v>5010080</v>
      </c>
      <c r="K41" s="32">
        <f t="shared" si="3"/>
        <v>9878113</v>
      </c>
      <c r="L41" s="40">
        <f t="shared" si="3"/>
        <v>1459295</v>
      </c>
      <c r="M41" s="40">
        <f t="shared" si="3"/>
        <v>1160563</v>
      </c>
      <c r="N41" s="40">
        <f t="shared" si="3"/>
        <v>907663</v>
      </c>
      <c r="O41" s="40">
        <f t="shared" si="3"/>
        <v>2573412</v>
      </c>
      <c r="P41" s="40">
        <f t="shared" si="3"/>
        <v>1231246</v>
      </c>
      <c r="Q41" s="40">
        <f t="shared" si="3"/>
        <v>536200</v>
      </c>
      <c r="R41" s="40">
        <f>R19</f>
        <v>1363370</v>
      </c>
      <c r="S41" s="40">
        <f>S19</f>
        <v>241806.73700000002</v>
      </c>
      <c r="T41" s="40">
        <f>T19</f>
        <v>84607614.737000003</v>
      </c>
    </row>
    <row r="42" spans="1:207" s="28" customFormat="1">
      <c r="A42" s="421"/>
      <c r="B42" s="33">
        <f>B40-B41</f>
        <v>0</v>
      </c>
      <c r="C42" s="33">
        <f t="shared" ref="C42:T42" si="4">C40-C41</f>
        <v>0</v>
      </c>
      <c r="D42" s="33">
        <f t="shared" si="4"/>
        <v>0</v>
      </c>
      <c r="E42" s="33">
        <f t="shared" si="4"/>
        <v>0</v>
      </c>
      <c r="F42" s="33">
        <f t="shared" si="4"/>
        <v>0</v>
      </c>
      <c r="G42" s="33">
        <f t="shared" si="4"/>
        <v>0</v>
      </c>
      <c r="H42" s="33">
        <f t="shared" si="4"/>
        <v>0</v>
      </c>
      <c r="I42" s="33">
        <f t="shared" si="4"/>
        <v>0</v>
      </c>
      <c r="J42" s="33">
        <f t="shared" si="4"/>
        <v>0</v>
      </c>
      <c r="K42" s="33">
        <f t="shared" si="4"/>
        <v>0</v>
      </c>
      <c r="L42" s="33">
        <f t="shared" si="4"/>
        <v>0</v>
      </c>
      <c r="M42" s="33">
        <f t="shared" si="4"/>
        <v>0</v>
      </c>
      <c r="N42" s="33">
        <f t="shared" si="4"/>
        <v>0</v>
      </c>
      <c r="O42" s="33">
        <f t="shared" si="4"/>
        <v>0</v>
      </c>
      <c r="P42" s="33">
        <f t="shared" si="4"/>
        <v>0</v>
      </c>
      <c r="Q42" s="33">
        <f t="shared" si="4"/>
        <v>0</v>
      </c>
      <c r="R42" s="33">
        <f>R40-R41</f>
        <v>0</v>
      </c>
      <c r="S42" s="33">
        <f>S40-S41</f>
        <v>0</v>
      </c>
      <c r="T42" s="33">
        <f t="shared" si="4"/>
        <v>0</v>
      </c>
    </row>
    <row r="43" spans="1:207" s="28" customFormat="1">
      <c r="A43" s="421"/>
      <c r="B43" s="32">
        <f t="shared" ref="B43:T43" si="5">SUM(B23:B31)</f>
        <v>585234</v>
      </c>
      <c r="C43" s="32">
        <f t="shared" si="5"/>
        <v>1005793</v>
      </c>
      <c r="D43" s="91">
        <f>SUM(D23:D31)</f>
        <v>554938</v>
      </c>
      <c r="E43" s="32">
        <f t="shared" si="5"/>
        <v>800779</v>
      </c>
      <c r="F43" s="32">
        <f t="shared" si="5"/>
        <v>818957</v>
      </c>
      <c r="G43" s="32">
        <f t="shared" si="5"/>
        <v>1040997</v>
      </c>
      <c r="H43" s="91">
        <f>SUM(H23:H31)</f>
        <v>461042</v>
      </c>
      <c r="I43" s="32">
        <f t="shared" si="5"/>
        <v>342368</v>
      </c>
      <c r="J43" s="32">
        <f t="shared" si="5"/>
        <v>441007</v>
      </c>
      <c r="K43" s="32">
        <f t="shared" si="5"/>
        <v>796703</v>
      </c>
      <c r="L43" s="40">
        <f t="shared" si="5"/>
        <v>123308</v>
      </c>
      <c r="M43" s="40">
        <f t="shared" si="5"/>
        <v>179496</v>
      </c>
      <c r="N43" s="40">
        <f t="shared" si="5"/>
        <v>130027</v>
      </c>
      <c r="O43" s="40">
        <f t="shared" si="5"/>
        <v>250219</v>
      </c>
      <c r="P43" s="40">
        <f t="shared" si="5"/>
        <v>53025</v>
      </c>
      <c r="Q43" s="40">
        <f t="shared" si="5"/>
        <v>75292</v>
      </c>
      <c r="R43" s="40">
        <f>SUM(R23:R31)</f>
        <v>156173</v>
      </c>
      <c r="S43" s="40">
        <f>SUM(S23:S31)</f>
        <v>170045.40299999999</v>
      </c>
      <c r="T43" s="40">
        <f t="shared" si="5"/>
        <v>7985403.402999999</v>
      </c>
    </row>
    <row r="44" spans="1:207" s="28" customFormat="1">
      <c r="A44" s="421"/>
      <c r="B44" s="32">
        <f>B32</f>
        <v>585234</v>
      </c>
      <c r="C44" s="32">
        <f t="shared" ref="C44:T44" si="6">C32</f>
        <v>1005793</v>
      </c>
      <c r="D44" s="32">
        <f t="shared" si="6"/>
        <v>554938</v>
      </c>
      <c r="E44" s="32">
        <f t="shared" si="6"/>
        <v>800779</v>
      </c>
      <c r="F44" s="32">
        <f t="shared" si="6"/>
        <v>818957</v>
      </c>
      <c r="G44" s="32">
        <f t="shared" si="6"/>
        <v>1040997</v>
      </c>
      <c r="H44" s="32">
        <f t="shared" si="6"/>
        <v>461042</v>
      </c>
      <c r="I44" s="32">
        <f t="shared" si="6"/>
        <v>342368</v>
      </c>
      <c r="J44" s="32">
        <f t="shared" si="6"/>
        <v>441007</v>
      </c>
      <c r="K44" s="32">
        <f t="shared" si="6"/>
        <v>796703</v>
      </c>
      <c r="L44" s="40">
        <f t="shared" si="6"/>
        <v>123308</v>
      </c>
      <c r="M44" s="40">
        <f t="shared" si="6"/>
        <v>179496</v>
      </c>
      <c r="N44" s="40">
        <f t="shared" si="6"/>
        <v>130027</v>
      </c>
      <c r="O44" s="40">
        <f t="shared" si="6"/>
        <v>250219</v>
      </c>
      <c r="P44" s="40">
        <f t="shared" si="6"/>
        <v>53025</v>
      </c>
      <c r="Q44" s="40">
        <f t="shared" si="6"/>
        <v>75292</v>
      </c>
      <c r="R44" s="40">
        <f>R32</f>
        <v>156173</v>
      </c>
      <c r="S44" s="40">
        <f>S32</f>
        <v>170045.40299999999</v>
      </c>
      <c r="T44" s="40">
        <f t="shared" si="6"/>
        <v>7985403.4029999999</v>
      </c>
    </row>
    <row r="45" spans="1:207" s="28" customFormat="1">
      <c r="A45" s="421"/>
      <c r="B45" s="33">
        <f>B43-B44</f>
        <v>0</v>
      </c>
      <c r="C45" s="33">
        <f t="shared" ref="C45:T45" si="7">C43-C44</f>
        <v>0</v>
      </c>
      <c r="D45" s="33">
        <f t="shared" si="7"/>
        <v>0</v>
      </c>
      <c r="E45" s="33">
        <f t="shared" si="7"/>
        <v>0</v>
      </c>
      <c r="F45" s="33">
        <f t="shared" si="7"/>
        <v>0</v>
      </c>
      <c r="G45" s="33">
        <f t="shared" si="7"/>
        <v>0</v>
      </c>
      <c r="H45" s="33">
        <f t="shared" si="7"/>
        <v>0</v>
      </c>
      <c r="I45" s="33">
        <f t="shared" si="7"/>
        <v>0</v>
      </c>
      <c r="J45" s="33">
        <f t="shared" si="7"/>
        <v>0</v>
      </c>
      <c r="K45" s="33">
        <f t="shared" si="7"/>
        <v>0</v>
      </c>
      <c r="L45" s="33">
        <f t="shared" si="7"/>
        <v>0</v>
      </c>
      <c r="M45" s="33">
        <f t="shared" si="7"/>
        <v>0</v>
      </c>
      <c r="N45" s="33">
        <f t="shared" si="7"/>
        <v>0</v>
      </c>
      <c r="O45" s="33">
        <f t="shared" si="7"/>
        <v>0</v>
      </c>
      <c r="P45" s="33">
        <f t="shared" si="7"/>
        <v>0</v>
      </c>
      <c r="Q45" s="33">
        <f t="shared" si="7"/>
        <v>0</v>
      </c>
      <c r="R45" s="33">
        <f>R43-R44</f>
        <v>0</v>
      </c>
      <c r="S45" s="33">
        <f>S43-S44</f>
        <v>0</v>
      </c>
      <c r="T45" s="33">
        <f t="shared" si="7"/>
        <v>0</v>
      </c>
    </row>
    <row r="46" spans="1:207" s="28" customFormat="1">
      <c r="A46" s="421"/>
      <c r="B46" s="33">
        <f>B33-B38</f>
        <v>0</v>
      </c>
      <c r="C46" s="33">
        <f t="shared" ref="C46:Q46" si="8">C33-C38</f>
        <v>0</v>
      </c>
      <c r="D46" s="33">
        <f t="shared" si="8"/>
        <v>0</v>
      </c>
      <c r="E46" s="33">
        <f t="shared" si="8"/>
        <v>0</v>
      </c>
      <c r="F46" s="33">
        <f t="shared" si="8"/>
        <v>0</v>
      </c>
      <c r="G46" s="33">
        <f t="shared" si="8"/>
        <v>0</v>
      </c>
      <c r="H46" s="33">
        <f t="shared" si="8"/>
        <v>0</v>
      </c>
      <c r="I46" s="33">
        <f t="shared" si="8"/>
        <v>0</v>
      </c>
      <c r="J46" s="33">
        <f t="shared" si="8"/>
        <v>0</v>
      </c>
      <c r="K46" s="33">
        <f t="shared" si="8"/>
        <v>0</v>
      </c>
      <c r="L46" s="33">
        <f t="shared" si="8"/>
        <v>0</v>
      </c>
      <c r="M46" s="33">
        <f t="shared" si="8"/>
        <v>0</v>
      </c>
      <c r="N46" s="33">
        <f t="shared" si="8"/>
        <v>0</v>
      </c>
      <c r="O46" s="33">
        <f t="shared" si="8"/>
        <v>0</v>
      </c>
      <c r="P46" s="33">
        <f t="shared" si="8"/>
        <v>0</v>
      </c>
      <c r="Q46" s="33">
        <f t="shared" si="8"/>
        <v>0</v>
      </c>
      <c r="R46" s="295">
        <f>R33-R38</f>
        <v>1</v>
      </c>
      <c r="S46" s="33">
        <f>S33-S38</f>
        <v>0</v>
      </c>
      <c r="T46" s="296">
        <f>T33-T38</f>
        <v>0.99999998509883881</v>
      </c>
    </row>
    <row r="47" spans="1:207" s="28" customFormat="1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</row>
    <row r="48" spans="1:207" s="28" customFormat="1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</row>
    <row r="49" spans="2:19" s="28" customFormat="1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</row>
    <row r="50" spans="2:19" s="28" customFormat="1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</row>
    <row r="51" spans="2:19" s="28" customFormat="1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</row>
    <row r="52" spans="2:19" s="28" customFormat="1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</row>
    <row r="53" spans="2:19" s="28" customFormat="1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pans="2:19" s="28" customFormat="1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</row>
    <row r="55" spans="2:19" s="28" customFormat="1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r="56" spans="2:19" s="28" customFormat="1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</row>
    <row r="57" spans="2:19" s="28" customFormat="1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</row>
    <row r="58" spans="2:19" s="28" customFormat="1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2:19" s="28" customFormat="1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</row>
    <row r="60" spans="2:19" s="28" customFormat="1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</row>
    <row r="61" spans="2:19" s="28" customFormat="1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</row>
    <row r="62" spans="2:19" s="28" customFormat="1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</row>
    <row r="63" spans="2:19" s="28" customFormat="1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</row>
    <row r="64" spans="2:19" s="28" customFormat="1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</row>
    <row r="65" spans="2:19" s="28" customFormat="1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</row>
    <row r="66" spans="2:19" s="28" customFormat="1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</row>
    <row r="67" spans="2:19" s="28" customFormat="1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2:19" s="28" customFormat="1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</row>
    <row r="69" spans="2:19" s="28" customFormat="1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</row>
    <row r="70" spans="2:19" s="28" customFormat="1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</row>
    <row r="71" spans="2:19" s="28" customFormat="1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</row>
    <row r="72" spans="2:19" s="28" customFormat="1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</row>
    <row r="73" spans="2:19" s="28" customFormat="1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</row>
    <row r="74" spans="2:19" s="28" customFormat="1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</row>
    <row r="75" spans="2:19" s="28" customFormat="1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</row>
    <row r="76" spans="2:19" s="28" customFormat="1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</row>
    <row r="77" spans="2:19" s="28" customFormat="1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</row>
    <row r="78" spans="2:19" s="28" customFormat="1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</row>
    <row r="79" spans="2:19" s="28" customForma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</row>
    <row r="80" spans="2:19" s="28" customFormat="1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</row>
    <row r="81" spans="2:19" s="28" customFormat="1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</row>
    <row r="82" spans="2:19" s="28" customFormat="1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</row>
    <row r="83" spans="2:19" s="28" customFormat="1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</row>
    <row r="84" spans="2:19" s="28" customFormat="1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</row>
    <row r="85" spans="2:19" s="28" customFormat="1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2:19" s="28" customFormat="1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</row>
    <row r="87" spans="2:19" s="28" customFormat="1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</row>
    <row r="88" spans="2:19" s="28" customFormat="1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</row>
    <row r="89" spans="2:19" s="28" customFormat="1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</row>
    <row r="90" spans="2:19" s="28" customFormat="1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</row>
    <row r="91" spans="2:19" s="28" customFormat="1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</row>
    <row r="92" spans="2:19" s="28" customFormat="1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</row>
    <row r="93" spans="2:19" s="28" customFormat="1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</row>
    <row r="94" spans="2:19" s="28" customFormat="1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</row>
    <row r="95" spans="2:19" s="28" customFormat="1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</row>
    <row r="96" spans="2:19" s="28" customFormat="1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</row>
    <row r="97" spans="2:19" s="28" customFormat="1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</row>
    <row r="98" spans="2:19" s="28" customFormat="1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</row>
    <row r="99" spans="2:19" s="28" customFormat="1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</row>
    <row r="100" spans="2:19" s="28" customFormat="1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2:19" s="28" customFormat="1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</row>
    <row r="102" spans="2:19" s="28" customFormat="1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</row>
    <row r="103" spans="2:19" s="28" customFormat="1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</row>
    <row r="104" spans="2:19" s="28" customFormat="1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</row>
    <row r="105" spans="2:19" s="28" customFormat="1"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</row>
    <row r="106" spans="2:19" s="28" customFormat="1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</row>
    <row r="107" spans="2:19" s="28" customFormat="1"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</row>
    <row r="108" spans="2:19" s="28" customFormat="1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</row>
    <row r="109" spans="2:19" s="28" customFormat="1"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</row>
    <row r="110" spans="2:19" s="28" customFormat="1"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</row>
    <row r="111" spans="2:19" s="28" customFormat="1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</row>
    <row r="112" spans="2:19" s="28" customFormat="1"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</row>
    <row r="113" spans="2:19" s="28" customFormat="1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</row>
    <row r="114" spans="2:19" s="28" customFormat="1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</row>
    <row r="115" spans="2:19" s="28" customFormat="1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</row>
    <row r="116" spans="2:19" s="28" customFormat="1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</row>
    <row r="117" spans="2:19" s="28" customFormat="1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</row>
    <row r="118" spans="2:19" s="28" customFormat="1"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</row>
    <row r="119" spans="2:19" s="28" customFormat="1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</row>
    <row r="120" spans="2:19" s="28" customFormat="1"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</row>
    <row r="121" spans="2:19" s="28" customFormat="1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</row>
    <row r="122" spans="2:19" s="28" customFormat="1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</row>
    <row r="123" spans="2:19" s="28" customFormat="1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</row>
    <row r="124" spans="2:19" s="28" customFormat="1"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</row>
    <row r="125" spans="2:19" s="28" customFormat="1"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</row>
    <row r="126" spans="2:19" s="28" customFormat="1"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</row>
    <row r="127" spans="2:19" s="28" customFormat="1"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</row>
    <row r="128" spans="2:19" s="28" customFormat="1"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</row>
    <row r="129" spans="2:19" s="28" customFormat="1"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</row>
    <row r="130" spans="2:19" s="28" customFormat="1"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</row>
    <row r="131" spans="2:19" s="28" customFormat="1"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  <row r="132" spans="2:19" s="28" customFormat="1"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</row>
    <row r="133" spans="2:19" s="28" customFormat="1"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</row>
    <row r="134" spans="2:19" s="28" customFormat="1"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</row>
    <row r="135" spans="2:19" s="28" customFormat="1"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</row>
    <row r="136" spans="2:19" s="28" customFormat="1"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</row>
    <row r="137" spans="2:19" s="28" customFormat="1"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</row>
    <row r="138" spans="2:19" s="28" customFormat="1"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</row>
    <row r="139" spans="2:19" s="28" customFormat="1"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</row>
    <row r="140" spans="2:19" s="28" customFormat="1"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</row>
    <row r="141" spans="2:19" s="28" customFormat="1"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</row>
    <row r="142" spans="2:19" s="28" customFormat="1"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</row>
    <row r="143" spans="2:19" s="28" customFormat="1"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</row>
    <row r="144" spans="2:19" s="28" customFormat="1"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</row>
    <row r="145" spans="2:19" s="28" customFormat="1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</row>
    <row r="146" spans="2:19" s="28" customFormat="1"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</row>
    <row r="147" spans="2:19" s="28" customFormat="1"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pans="2:19" s="28" customFormat="1"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</row>
    <row r="149" spans="2:19" s="28" customFormat="1"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</row>
    <row r="150" spans="2:19" s="28" customFormat="1"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</row>
    <row r="151" spans="2:19" s="28" customFormat="1"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</row>
    <row r="152" spans="2:19" s="28" customFormat="1"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</row>
    <row r="153" spans="2:19" s="28" customFormat="1"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</row>
    <row r="154" spans="2:19" s="28" customFormat="1"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</row>
    <row r="155" spans="2:19" s="28" customFormat="1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</row>
    <row r="156" spans="2:19" s="28" customFormat="1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</row>
    <row r="157" spans="2:19" s="28" customForma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</row>
    <row r="158" spans="2:19" s="28" customFormat="1"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</row>
    <row r="159" spans="2:19" s="28" customFormat="1"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</row>
    <row r="160" spans="2:19" s="28" customFormat="1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</row>
    <row r="161" spans="2:19" s="28" customFormat="1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</row>
    <row r="162" spans="2:19" s="28" customFormat="1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pans="2:19" s="28" customFormat="1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</row>
    <row r="164" spans="2:19" s="28" customFormat="1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</row>
    <row r="165" spans="2:19" s="28" customFormat="1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</row>
    <row r="166" spans="2:19" s="28" customFormat="1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</row>
    <row r="167" spans="2:19" s="28" customFormat="1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</row>
    <row r="168" spans="2:19" s="28" customFormat="1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</row>
    <row r="169" spans="2:19" s="28" customFormat="1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</row>
    <row r="170" spans="2:19" s="28" customFormat="1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</row>
    <row r="171" spans="2:19" s="28" customFormat="1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</row>
    <row r="172" spans="2:19" s="28" customFormat="1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</row>
    <row r="173" spans="2:19" s="28" customFormat="1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</row>
    <row r="174" spans="2:19" s="28" customFormat="1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</row>
    <row r="175" spans="2:19" s="28" customFormat="1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</row>
    <row r="176" spans="2:19" s="28" customFormat="1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</row>
    <row r="177" spans="2:19" s="28" customFormat="1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</row>
    <row r="178" spans="2:19" s="28" customFormat="1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2:19" s="28" customFormat="1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</row>
    <row r="180" spans="2:19" s="28" customFormat="1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</row>
    <row r="181" spans="2:19" s="28" customFormat="1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</row>
    <row r="182" spans="2:19" s="28" customFormat="1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</row>
    <row r="183" spans="2:19" s="28" customFormat="1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</row>
    <row r="184" spans="2:19" s="28" customFormat="1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</row>
    <row r="185" spans="2:19" s="28" customFormat="1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</row>
    <row r="186" spans="2:19" s="28" customFormat="1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</row>
    <row r="187" spans="2:19" s="28" customFormat="1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</row>
    <row r="188" spans="2:19" s="28" customFormat="1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</row>
    <row r="189" spans="2:19" s="28" customFormat="1"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</row>
    <row r="190" spans="2:19" s="28" customFormat="1"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</row>
    <row r="191" spans="2:19" s="28" customFormat="1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</row>
    <row r="192" spans="2:19" s="28" customFormat="1"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</row>
    <row r="193" spans="2:19" s="28" customFormat="1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2:19" s="28" customFormat="1"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</row>
    <row r="195" spans="2:19" s="28" customFormat="1"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</row>
    <row r="196" spans="2:19" s="28" customFormat="1"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</row>
    <row r="197" spans="2:19" s="28" customFormat="1"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</row>
    <row r="198" spans="2:19" s="28" customFormat="1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</row>
    <row r="199" spans="2:19" s="28" customFormat="1"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</row>
    <row r="200" spans="2:19" s="28" customFormat="1"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</row>
    <row r="201" spans="2:19" s="28" customFormat="1"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</row>
    <row r="202" spans="2:19" s="28" customFormat="1"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</row>
    <row r="203" spans="2:19" s="28" customFormat="1"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</row>
    <row r="204" spans="2:19" s="28" customFormat="1"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</row>
    <row r="205" spans="2:19" s="28" customFormat="1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</row>
    <row r="206" spans="2:19" s="28" customFormat="1"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</row>
    <row r="207" spans="2:19" s="28" customFormat="1"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</row>
    <row r="208" spans="2:19" s="28" customFormat="1"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</row>
    <row r="209" spans="2:19" s="28" customFormat="1"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pans="2:19" s="28" customFormat="1"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</row>
    <row r="211" spans="2:19" s="28" customFormat="1"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</row>
    <row r="212" spans="2:19" s="28" customFormat="1"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</row>
    <row r="213" spans="2:19" s="28" customFormat="1"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</row>
    <row r="214" spans="2:19" s="28" customFormat="1"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</row>
    <row r="215" spans="2:19" s="28" customFormat="1"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</row>
    <row r="216" spans="2:19" s="28" customFormat="1"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</row>
    <row r="217" spans="2:19" s="28" customFormat="1"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</row>
    <row r="218" spans="2:19" s="28" customFormat="1"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</row>
    <row r="219" spans="2:19" s="28" customFormat="1"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</row>
    <row r="220" spans="2:19" s="28" customFormat="1"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</row>
    <row r="221" spans="2:19" s="28" customFormat="1"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</row>
    <row r="222" spans="2:19" s="28" customFormat="1"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</row>
    <row r="223" spans="2:19" s="28" customFormat="1"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</row>
    <row r="224" spans="2:19" s="28" customFormat="1"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</row>
    <row r="225" spans="2:19" s="28" customFormat="1"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</row>
    <row r="226" spans="2:19" s="28" customFormat="1"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</row>
    <row r="227" spans="2:19" s="28" customFormat="1"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</row>
    <row r="228" spans="2:19" s="28" customFormat="1"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</row>
    <row r="229" spans="2:19" s="28" customFormat="1"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</row>
    <row r="230" spans="2:19" s="28" customFormat="1"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</row>
    <row r="231" spans="2:19" s="28" customFormat="1"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</row>
    <row r="232" spans="2:19" s="28" customFormat="1"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</row>
    <row r="233" spans="2:19" s="28" customFormat="1"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</row>
    <row r="234" spans="2:19" s="28" customFormat="1"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</row>
    <row r="235" spans="2:19" s="28" customFormat="1"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</row>
    <row r="236" spans="2:19" s="28" customFormat="1"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</row>
    <row r="237" spans="2:19" s="28" customFormat="1"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</row>
    <row r="238" spans="2:19" s="28" customFormat="1"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</row>
    <row r="239" spans="2:19" s="28" customFormat="1"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</row>
    <row r="240" spans="2:19" s="28" customFormat="1"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2:19" s="28" customFormat="1"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</row>
    <row r="242" spans="2:19" s="28" customFormat="1"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</row>
    <row r="243" spans="2:19" s="28" customFormat="1"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</row>
    <row r="244" spans="2:19" s="28" customFormat="1"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</row>
    <row r="245" spans="2:19" s="28" customFormat="1"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</row>
    <row r="246" spans="2:19" s="28" customFormat="1"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</row>
    <row r="247" spans="2:19" s="28" customFormat="1"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</row>
    <row r="248" spans="2:19" s="28" customFormat="1"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</row>
    <row r="249" spans="2:19" s="28" customFormat="1"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</row>
    <row r="250" spans="2:19" s="28" customFormat="1"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</row>
    <row r="251" spans="2:19" s="28" customFormat="1"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</row>
    <row r="252" spans="2:19" s="28" customFormat="1"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</row>
    <row r="253" spans="2:19" s="28" customFormat="1"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</row>
    <row r="254" spans="2:19" s="28" customFormat="1"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</row>
    <row r="255" spans="2:19" s="28" customFormat="1"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2:19" s="28" customFormat="1"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</row>
    <row r="257" spans="2:19" s="28" customFormat="1"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</row>
    <row r="258" spans="2:19" s="28" customFormat="1"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</row>
    <row r="259" spans="2:19" s="28" customFormat="1"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</row>
    <row r="260" spans="2:19" s="28" customFormat="1"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</row>
    <row r="261" spans="2:19" s="28" customFormat="1"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</row>
    <row r="262" spans="2:19" s="28" customFormat="1"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</row>
    <row r="263" spans="2:19" s="28" customFormat="1"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</row>
    <row r="264" spans="2:19" s="28" customFormat="1"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</row>
    <row r="265" spans="2:19" s="28" customFormat="1"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</row>
    <row r="266" spans="2:19" s="28" customFormat="1"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</row>
    <row r="267" spans="2:19" s="28" customFormat="1"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</row>
    <row r="268" spans="2:19" s="28" customFormat="1"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</row>
    <row r="269" spans="2:19" s="28" customFormat="1"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</row>
    <row r="270" spans="2:19" s="28" customFormat="1"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</row>
    <row r="271" spans="2:19" s="28" customFormat="1"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2:19" s="28" customFormat="1"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</row>
    <row r="273" spans="2:19" s="28" customFormat="1"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</row>
    <row r="274" spans="2:19" s="28" customFormat="1"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</row>
    <row r="275" spans="2:19" s="28" customFormat="1"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</row>
    <row r="276" spans="2:19" s="28" customFormat="1"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</row>
    <row r="277" spans="2:19" s="28" customFormat="1"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</row>
    <row r="278" spans="2:19" s="28" customFormat="1"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</row>
    <row r="279" spans="2:19" s="28" customFormat="1"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</row>
    <row r="280" spans="2:19" s="28" customFormat="1"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</row>
    <row r="281" spans="2:19" s="28" customFormat="1"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</row>
    <row r="282" spans="2:19" s="28" customFormat="1"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</row>
    <row r="283" spans="2:19" s="28" customFormat="1"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</row>
    <row r="284" spans="2:19" s="28" customFormat="1"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</row>
    <row r="285" spans="2:19" s="28" customFormat="1"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</row>
    <row r="286" spans="2:19" s="28" customFormat="1"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</row>
    <row r="287" spans="2:19" s="28" customFormat="1"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</row>
    <row r="288" spans="2:19" s="28" customFormat="1"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</row>
    <row r="289" spans="2:19" s="28" customFormat="1"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</row>
    <row r="290" spans="2:19" s="28" customFormat="1"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</row>
    <row r="291" spans="2:19" s="28" customFormat="1"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</row>
    <row r="292" spans="2:19" s="28" customFormat="1"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</row>
    <row r="293" spans="2:19" s="28" customFormat="1"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</row>
    <row r="294" spans="2:19" s="28" customFormat="1"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</row>
    <row r="295" spans="2:19" s="28" customFormat="1"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</row>
    <row r="296" spans="2:19" s="28" customFormat="1"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</row>
    <row r="297" spans="2:19" s="28" customFormat="1"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</row>
    <row r="298" spans="2:19" s="28" customFormat="1"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</row>
    <row r="299" spans="2:19" s="28" customFormat="1"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</row>
    <row r="300" spans="2:19" s="28" customFormat="1"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</row>
    <row r="301" spans="2:19" s="28" customFormat="1"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</row>
    <row r="302" spans="2:19" s="28" customFormat="1"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</row>
    <row r="303" spans="2:19" s="28" customFormat="1"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</row>
    <row r="304" spans="2:19" s="28" customFormat="1"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</row>
    <row r="305" spans="2:19" s="28" customFormat="1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</row>
    <row r="306" spans="2:19" s="28" customFormat="1"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</row>
    <row r="307" spans="2:19" s="28" customFormat="1"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</row>
    <row r="308" spans="2:19" s="28" customFormat="1"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</row>
    <row r="309" spans="2:19" s="28" customFormat="1"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</row>
    <row r="310" spans="2:19" s="28" customFormat="1"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</row>
    <row r="311" spans="2:19" s="28" customFormat="1"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</row>
    <row r="312" spans="2:19" s="28" customFormat="1"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</row>
    <row r="313" spans="2:19" s="28" customFormat="1"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</row>
    <row r="314" spans="2:19" s="28" customFormat="1"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</row>
    <row r="315" spans="2:19" s="28" customFormat="1"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</row>
    <row r="316" spans="2:19" s="28" customFormat="1"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</row>
    <row r="317" spans="2:19" s="28" customFormat="1"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</row>
    <row r="318" spans="2:19" s="28" customFormat="1"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</row>
    <row r="319" spans="2:19" s="28" customFormat="1"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</row>
    <row r="320" spans="2:19" s="28" customFormat="1"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</row>
    <row r="321" spans="2:19" s="28" customFormat="1"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</row>
    <row r="322" spans="2:19" s="28" customFormat="1"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</row>
    <row r="323" spans="2:19" s="28" customFormat="1"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</row>
    <row r="324" spans="2:19" s="28" customFormat="1"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</row>
    <row r="325" spans="2:19" s="28" customFormat="1"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</row>
    <row r="326" spans="2:19" s="28" customFormat="1"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</row>
    <row r="327" spans="2:19" s="28" customFormat="1"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</row>
    <row r="328" spans="2:19" s="28" customFormat="1"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</row>
    <row r="329" spans="2:19" s="28" customFormat="1"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</row>
  </sheetData>
  <mergeCells count="1">
    <mergeCell ref="A38:A46"/>
  </mergeCells>
  <pageMargins left="0.75" right="0.75" top="1" bottom="1" header="0.5" footer="0.5"/>
  <pageSetup paperSize="9" orientation="portrait" r:id="rId1"/>
  <headerFooter alignWithMargins="0"/>
  <ignoredErrors>
    <ignoredError sqref="C43:D43 H43" formulaRange="1"/>
    <ignoredError sqref="T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5C22-F8D7-4D3F-8832-9A5A4027E8C5}">
  <dimension ref="A1:FO24"/>
  <sheetViews>
    <sheetView zoomScale="80" zoomScaleNormal="60" workbookViewId="0">
      <selection activeCell="B21" sqref="B21"/>
    </sheetView>
  </sheetViews>
  <sheetFormatPr baseColWidth="10" defaultColWidth="9.21875" defaultRowHeight="12.6"/>
  <cols>
    <col min="1" max="1" width="5.44140625" style="119" customWidth="1"/>
    <col min="2" max="2" width="25.77734375" style="119" customWidth="1"/>
    <col min="3" max="6" width="10.21875" style="119" customWidth="1"/>
    <col min="7" max="18" width="10.77734375" style="119" customWidth="1"/>
    <col min="19" max="27" width="10.21875" style="119" customWidth="1"/>
    <col min="28" max="44" width="10.77734375" style="119" customWidth="1"/>
    <col min="45" max="45" width="10.21875" style="119" customWidth="1"/>
    <col min="46" max="54" width="10.77734375" style="119" customWidth="1"/>
    <col min="55" max="67" width="9.21875" style="119" customWidth="1"/>
    <col min="68" max="79" width="10.21875" style="119" customWidth="1"/>
    <col min="80" max="80" width="11.33203125" style="119" customWidth="1"/>
    <col min="81" max="83" width="10.21875" style="119" customWidth="1"/>
    <col min="84" max="86" width="9.21875" style="119"/>
    <col min="87" max="92" width="9.44140625" style="119" customWidth="1"/>
    <col min="93" max="95" width="9.21875" style="119"/>
    <col min="96" max="96" width="9.5546875" style="119" customWidth="1"/>
    <col min="97" max="16384" width="9.21875" style="119"/>
  </cols>
  <sheetData>
    <row r="1" spans="1:171" s="121" customFormat="1" ht="15" customHeight="1" thickBot="1">
      <c r="A1" s="119"/>
      <c r="B1" s="119"/>
      <c r="C1" s="405" t="s">
        <v>82</v>
      </c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7"/>
      <c r="P1" s="411" t="s">
        <v>88</v>
      </c>
      <c r="Q1" s="412"/>
      <c r="R1" s="412"/>
      <c r="S1" s="412"/>
      <c r="T1" s="412"/>
      <c r="U1" s="412"/>
      <c r="V1" s="412"/>
      <c r="W1" s="413"/>
      <c r="X1" s="413"/>
      <c r="Y1" s="413"/>
      <c r="Z1" s="413"/>
      <c r="AA1" s="413"/>
      <c r="AB1" s="414"/>
      <c r="AC1" s="415" t="s">
        <v>89</v>
      </c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  <c r="AO1" s="417"/>
      <c r="AP1" s="418" t="s">
        <v>78</v>
      </c>
      <c r="AQ1" s="412"/>
      <c r="AR1" s="412"/>
      <c r="AS1" s="412"/>
      <c r="AT1" s="412"/>
      <c r="AU1" s="412"/>
      <c r="AV1" s="412"/>
      <c r="AW1" s="413"/>
      <c r="AX1" s="413"/>
      <c r="AY1" s="413"/>
      <c r="AZ1" s="413"/>
      <c r="BA1" s="413"/>
      <c r="BB1" s="414"/>
      <c r="BC1" s="411" t="s">
        <v>79</v>
      </c>
      <c r="BD1" s="412"/>
      <c r="BE1" s="412"/>
      <c r="BF1" s="412"/>
      <c r="BG1" s="412"/>
      <c r="BH1" s="412"/>
      <c r="BI1" s="413"/>
      <c r="BJ1" s="413"/>
      <c r="BK1" s="413"/>
      <c r="BL1" s="413"/>
      <c r="BM1" s="413"/>
      <c r="BN1" s="413"/>
      <c r="BO1" s="414"/>
      <c r="BP1" s="411" t="s">
        <v>134</v>
      </c>
      <c r="BQ1" s="412"/>
      <c r="BR1" s="412"/>
      <c r="BS1" s="412"/>
      <c r="BT1" s="412"/>
      <c r="BU1" s="412"/>
      <c r="BV1" s="413"/>
      <c r="BW1" s="413"/>
      <c r="BX1" s="413"/>
      <c r="BY1" s="413"/>
      <c r="BZ1" s="413"/>
      <c r="CA1" s="413"/>
      <c r="CB1" s="414"/>
      <c r="CC1" s="411" t="s">
        <v>91</v>
      </c>
      <c r="CD1" s="412"/>
      <c r="CE1" s="412"/>
      <c r="CF1" s="412"/>
      <c r="CG1" s="412"/>
      <c r="CH1" s="412"/>
      <c r="CI1" s="413"/>
      <c r="CJ1" s="413"/>
      <c r="CK1" s="413"/>
      <c r="CL1" s="413"/>
      <c r="CM1" s="413"/>
      <c r="CN1" s="413"/>
      <c r="CO1" s="414"/>
      <c r="CP1" s="405" t="s">
        <v>92</v>
      </c>
      <c r="CQ1" s="406"/>
      <c r="CR1" s="406"/>
      <c r="CS1" s="406"/>
      <c r="CT1" s="406"/>
      <c r="CU1" s="406"/>
      <c r="CV1" s="406"/>
      <c r="CW1" s="406"/>
      <c r="CX1" s="406"/>
      <c r="CY1" s="406"/>
      <c r="CZ1" s="406"/>
      <c r="DA1" s="406"/>
      <c r="DB1" s="407"/>
      <c r="DC1" s="405" t="s">
        <v>135</v>
      </c>
      <c r="DD1" s="406"/>
      <c r="DE1" s="406"/>
      <c r="DF1" s="406"/>
      <c r="DG1" s="406"/>
      <c r="DH1" s="406"/>
      <c r="DI1" s="406"/>
      <c r="DJ1" s="406"/>
      <c r="DK1" s="406"/>
      <c r="DL1" s="406"/>
      <c r="DM1" s="406"/>
      <c r="DN1" s="406"/>
      <c r="DO1" s="407"/>
      <c r="DP1" s="405" t="s">
        <v>136</v>
      </c>
      <c r="DQ1" s="406"/>
      <c r="DR1" s="406"/>
      <c r="DS1" s="406"/>
      <c r="DT1" s="406"/>
      <c r="DU1" s="406"/>
      <c r="DV1" s="406"/>
      <c r="DW1" s="406"/>
      <c r="DX1" s="406"/>
      <c r="DY1" s="406"/>
      <c r="DZ1" s="406"/>
      <c r="EA1" s="406"/>
      <c r="EB1" s="407"/>
      <c r="EC1" s="405" t="s">
        <v>137</v>
      </c>
      <c r="ED1" s="406"/>
      <c r="EE1" s="406"/>
      <c r="EF1" s="406"/>
      <c r="EG1" s="406"/>
      <c r="EH1" s="406"/>
      <c r="EI1" s="406"/>
      <c r="EJ1" s="406"/>
      <c r="EK1" s="406"/>
      <c r="EL1" s="406"/>
      <c r="EM1" s="406"/>
      <c r="EN1" s="406"/>
      <c r="EO1" s="407"/>
      <c r="EP1" s="405" t="s">
        <v>138</v>
      </c>
      <c r="EQ1" s="406"/>
      <c r="ER1" s="406"/>
      <c r="ES1" s="406"/>
      <c r="ET1" s="406"/>
      <c r="EU1" s="406"/>
      <c r="EV1" s="406"/>
      <c r="EW1" s="406"/>
      <c r="EX1" s="406"/>
      <c r="EY1" s="406"/>
      <c r="EZ1" s="406"/>
      <c r="FA1" s="406"/>
      <c r="FB1" s="407"/>
      <c r="FC1" s="405" t="s">
        <v>139</v>
      </c>
      <c r="FD1" s="406"/>
      <c r="FE1" s="406"/>
      <c r="FF1" s="406"/>
      <c r="FG1" s="406"/>
      <c r="FH1" s="406"/>
      <c r="FI1" s="406"/>
      <c r="FJ1" s="406"/>
      <c r="FK1" s="406"/>
      <c r="FL1" s="406"/>
      <c r="FM1" s="406"/>
      <c r="FN1" s="406"/>
      <c r="FO1" s="407"/>
    </row>
    <row r="2" spans="1:171" ht="14.25" customHeight="1" thickBot="1">
      <c r="A2" s="408" t="s">
        <v>131</v>
      </c>
      <c r="B2" s="408"/>
      <c r="C2" s="177">
        <v>2010</v>
      </c>
      <c r="D2" s="178">
        <v>2011</v>
      </c>
      <c r="E2" s="178">
        <v>2012</v>
      </c>
      <c r="F2" s="178">
        <v>2013</v>
      </c>
      <c r="G2" s="178">
        <v>2014</v>
      </c>
      <c r="H2" s="178">
        <v>2015</v>
      </c>
      <c r="I2" s="179">
        <v>2016</v>
      </c>
      <c r="J2" s="178">
        <v>2017</v>
      </c>
      <c r="K2" s="178">
        <v>2018</v>
      </c>
      <c r="L2" s="178">
        <v>2019</v>
      </c>
      <c r="M2" s="179">
        <v>2020</v>
      </c>
      <c r="N2" s="179">
        <v>2021</v>
      </c>
      <c r="O2" s="179">
        <v>2022</v>
      </c>
      <c r="P2" s="177">
        <v>2010</v>
      </c>
      <c r="Q2" s="178">
        <v>2011</v>
      </c>
      <c r="R2" s="178">
        <v>2012</v>
      </c>
      <c r="S2" s="178">
        <v>2013</v>
      </c>
      <c r="T2" s="178">
        <v>2014</v>
      </c>
      <c r="U2" s="178">
        <v>2015</v>
      </c>
      <c r="V2" s="178">
        <v>2016</v>
      </c>
      <c r="W2" s="388">
        <v>2017</v>
      </c>
      <c r="X2" s="388">
        <v>2018</v>
      </c>
      <c r="Y2" s="388">
        <v>2019</v>
      </c>
      <c r="Z2" s="388">
        <v>2020</v>
      </c>
      <c r="AA2" s="388">
        <v>2021</v>
      </c>
      <c r="AB2" s="179">
        <v>2022</v>
      </c>
      <c r="AC2" s="177">
        <v>2010</v>
      </c>
      <c r="AD2" s="178">
        <v>2011</v>
      </c>
      <c r="AE2" s="178">
        <v>2012</v>
      </c>
      <c r="AF2" s="178">
        <v>2013</v>
      </c>
      <c r="AG2" s="178">
        <v>2014</v>
      </c>
      <c r="AH2" s="178">
        <v>2015</v>
      </c>
      <c r="AI2" s="194">
        <v>2016</v>
      </c>
      <c r="AJ2" s="375">
        <v>2017</v>
      </c>
      <c r="AK2" s="375">
        <v>2018</v>
      </c>
      <c r="AL2" s="375">
        <v>2019</v>
      </c>
      <c r="AM2" s="375">
        <v>2020</v>
      </c>
      <c r="AN2" s="375">
        <v>2021</v>
      </c>
      <c r="AO2" s="375">
        <v>2022</v>
      </c>
      <c r="AP2" s="395">
        <v>2010</v>
      </c>
      <c r="AQ2" s="178">
        <v>2011</v>
      </c>
      <c r="AR2" s="178">
        <v>2012</v>
      </c>
      <c r="AS2" s="178">
        <v>2013</v>
      </c>
      <c r="AT2" s="178">
        <v>2014</v>
      </c>
      <c r="AU2" s="178">
        <v>2015</v>
      </c>
      <c r="AV2" s="179">
        <v>2016</v>
      </c>
      <c r="AW2" s="179">
        <v>2017</v>
      </c>
      <c r="AX2" s="179">
        <v>2018</v>
      </c>
      <c r="AY2" s="179">
        <v>2019</v>
      </c>
      <c r="AZ2" s="179">
        <v>2020</v>
      </c>
      <c r="BA2" s="179">
        <v>2021</v>
      </c>
      <c r="BB2" s="388">
        <v>2022</v>
      </c>
      <c r="BC2" s="194">
        <v>2010</v>
      </c>
      <c r="BD2" s="194">
        <v>2011</v>
      </c>
      <c r="BE2" s="194">
        <v>2012</v>
      </c>
      <c r="BF2" s="194">
        <v>2013</v>
      </c>
      <c r="BG2" s="194">
        <v>2014</v>
      </c>
      <c r="BH2" s="194">
        <v>2015</v>
      </c>
      <c r="BI2" s="194">
        <v>2016</v>
      </c>
      <c r="BJ2" s="194">
        <v>2017</v>
      </c>
      <c r="BK2" s="194">
        <v>2018</v>
      </c>
      <c r="BL2" s="194">
        <v>2019</v>
      </c>
      <c r="BM2" s="194">
        <v>2020</v>
      </c>
      <c r="BN2" s="194">
        <v>2021</v>
      </c>
      <c r="BO2" s="194">
        <v>2022</v>
      </c>
      <c r="BP2" s="193">
        <v>2010</v>
      </c>
      <c r="BQ2" s="194">
        <v>2011</v>
      </c>
      <c r="BR2" s="194">
        <v>2012</v>
      </c>
      <c r="BS2" s="194">
        <v>2013</v>
      </c>
      <c r="BT2" s="194">
        <v>2014</v>
      </c>
      <c r="BU2" s="194">
        <v>2015</v>
      </c>
      <c r="BV2" s="194">
        <v>2016</v>
      </c>
      <c r="BW2" s="194">
        <v>2017</v>
      </c>
      <c r="BX2" s="194">
        <v>2018</v>
      </c>
      <c r="BY2" s="194">
        <v>2019</v>
      </c>
      <c r="BZ2" s="194">
        <v>2020</v>
      </c>
      <c r="CA2" s="194">
        <v>2021</v>
      </c>
      <c r="CB2" s="194">
        <v>2022</v>
      </c>
      <c r="CC2" s="193">
        <v>2010</v>
      </c>
      <c r="CD2" s="175">
        <v>2011</v>
      </c>
      <c r="CE2" s="175">
        <v>2012</v>
      </c>
      <c r="CF2" s="175">
        <v>2013</v>
      </c>
      <c r="CG2" s="175">
        <v>2014</v>
      </c>
      <c r="CH2" s="175">
        <v>2015</v>
      </c>
      <c r="CI2" s="176">
        <v>2016</v>
      </c>
      <c r="CJ2" s="176">
        <v>2017</v>
      </c>
      <c r="CK2" s="176">
        <v>2018</v>
      </c>
      <c r="CL2" s="176">
        <v>2019</v>
      </c>
      <c r="CM2" s="176">
        <v>2020</v>
      </c>
      <c r="CN2" s="176">
        <v>2021</v>
      </c>
      <c r="CO2" s="176">
        <v>2022</v>
      </c>
      <c r="CP2" s="174">
        <v>2010</v>
      </c>
      <c r="CQ2" s="175">
        <v>2011</v>
      </c>
      <c r="CR2" s="175">
        <v>2012</v>
      </c>
      <c r="CS2" s="175">
        <v>2013</v>
      </c>
      <c r="CT2" s="175">
        <v>2014</v>
      </c>
      <c r="CU2" s="175">
        <v>2015</v>
      </c>
      <c r="CV2" s="195">
        <v>2016</v>
      </c>
      <c r="CW2" s="195">
        <v>2017</v>
      </c>
      <c r="CX2" s="195">
        <v>2018</v>
      </c>
      <c r="CY2" s="195">
        <v>2019</v>
      </c>
      <c r="CZ2" s="195">
        <v>2020</v>
      </c>
      <c r="DA2" s="195">
        <v>2021</v>
      </c>
      <c r="DB2" s="176">
        <v>2022</v>
      </c>
      <c r="DC2" s="174">
        <v>2010</v>
      </c>
      <c r="DD2" s="175">
        <v>2011</v>
      </c>
      <c r="DE2" s="175">
        <v>2012</v>
      </c>
      <c r="DF2" s="175">
        <v>2013</v>
      </c>
      <c r="DG2" s="175">
        <v>2014</v>
      </c>
      <c r="DH2" s="175">
        <v>2015</v>
      </c>
      <c r="DI2" s="195">
        <v>2016</v>
      </c>
      <c r="DJ2" s="195">
        <v>2017</v>
      </c>
      <c r="DK2" s="195">
        <v>2018</v>
      </c>
      <c r="DL2" s="195">
        <v>2019</v>
      </c>
      <c r="DM2" s="195">
        <v>2020</v>
      </c>
      <c r="DN2" s="195">
        <v>2021</v>
      </c>
      <c r="DO2" s="176">
        <v>2022</v>
      </c>
      <c r="DP2" s="174">
        <v>2010</v>
      </c>
      <c r="DQ2" s="175">
        <v>2011</v>
      </c>
      <c r="DR2" s="175">
        <v>2012</v>
      </c>
      <c r="DS2" s="175">
        <v>2013</v>
      </c>
      <c r="DT2" s="175">
        <v>2014</v>
      </c>
      <c r="DU2" s="175">
        <v>2015</v>
      </c>
      <c r="DV2" s="195">
        <v>2016</v>
      </c>
      <c r="DW2" s="195">
        <v>2017</v>
      </c>
      <c r="DX2" s="195">
        <v>2018</v>
      </c>
      <c r="DY2" s="195">
        <v>2019</v>
      </c>
      <c r="DZ2" s="195">
        <v>2020</v>
      </c>
      <c r="EA2" s="195">
        <v>2021</v>
      </c>
      <c r="EB2" s="176">
        <v>2022</v>
      </c>
      <c r="EC2" s="174">
        <v>2010</v>
      </c>
      <c r="ED2" s="175">
        <v>2011</v>
      </c>
      <c r="EE2" s="175">
        <v>2012</v>
      </c>
      <c r="EF2" s="175">
        <v>2013</v>
      </c>
      <c r="EG2" s="175">
        <v>2014</v>
      </c>
      <c r="EH2" s="175">
        <v>2015</v>
      </c>
      <c r="EI2" s="195">
        <v>2016</v>
      </c>
      <c r="EJ2" s="195">
        <v>2017</v>
      </c>
      <c r="EK2" s="195">
        <v>2018</v>
      </c>
      <c r="EL2" s="195">
        <v>2019</v>
      </c>
      <c r="EM2" s="195">
        <v>2020</v>
      </c>
      <c r="EN2" s="195">
        <v>2021</v>
      </c>
      <c r="EO2" s="176">
        <v>2022</v>
      </c>
      <c r="EP2" s="174">
        <v>2010</v>
      </c>
      <c r="EQ2" s="175">
        <v>2011</v>
      </c>
      <c r="ER2" s="175">
        <v>2012</v>
      </c>
      <c r="ES2" s="175">
        <v>2013</v>
      </c>
      <c r="ET2" s="175">
        <v>2014</v>
      </c>
      <c r="EU2" s="175">
        <v>2015</v>
      </c>
      <c r="EV2" s="195">
        <v>2016</v>
      </c>
      <c r="EW2" s="195">
        <v>2017</v>
      </c>
      <c r="EX2" s="195">
        <v>2018</v>
      </c>
      <c r="EY2" s="195">
        <v>2019</v>
      </c>
      <c r="EZ2" s="195">
        <v>2020</v>
      </c>
      <c r="FA2" s="195">
        <v>2021</v>
      </c>
      <c r="FB2" s="176">
        <v>2022</v>
      </c>
      <c r="FC2" s="174">
        <v>2010</v>
      </c>
      <c r="FD2" s="175">
        <v>2011</v>
      </c>
      <c r="FE2" s="175">
        <v>2012</v>
      </c>
      <c r="FF2" s="175">
        <v>2013</v>
      </c>
      <c r="FG2" s="175">
        <v>2014</v>
      </c>
      <c r="FH2" s="175">
        <v>2015</v>
      </c>
      <c r="FI2" s="195">
        <v>2016</v>
      </c>
      <c r="FJ2" s="195">
        <v>2017</v>
      </c>
      <c r="FK2" s="195">
        <v>2018</v>
      </c>
      <c r="FL2" s="195">
        <v>2019</v>
      </c>
      <c r="FM2" s="195">
        <v>2020</v>
      </c>
      <c r="FN2" s="195">
        <v>2021</v>
      </c>
      <c r="FO2" s="176">
        <v>2022</v>
      </c>
    </row>
    <row r="3" spans="1:171" ht="14.4">
      <c r="A3" s="150">
        <v>1</v>
      </c>
      <c r="B3" s="202" t="s">
        <v>21</v>
      </c>
      <c r="C3" s="382">
        <f>'BILAN 2010'!B4/'BILAN 2010'!B12</f>
        <v>0.77844133608848276</v>
      </c>
      <c r="D3" s="127">
        <f>'BILAN 2011'!B4/'BILAN 2011'!B12</f>
        <v>0.72067729082431808</v>
      </c>
      <c r="E3" s="127">
        <f>'BILAN 2012'!B4/'BILAN 2012'!B12</f>
        <v>0.70522720904067038</v>
      </c>
      <c r="F3" s="127">
        <f>'BILAN 2013'!B4/'BILAN 2013'!B12</f>
        <v>0.72449560303148564</v>
      </c>
      <c r="G3" s="127">
        <f>'BILAN 2014'!B4/'BILAN 2014'!B12</f>
        <v>0.87660469754012715</v>
      </c>
      <c r="H3" s="127">
        <f>'BILAN 2015'!B4/'BILAN 2015'!B12</f>
        <v>0.85935922561488021</v>
      </c>
      <c r="I3" s="127">
        <f>'BILAN 2016'!B4/'BILAN 2016'!B15</f>
        <v>0.89506702162028051</v>
      </c>
      <c r="J3" s="127">
        <f>'BILAN 2017'!B4/'BILAN 2017'!B15</f>
        <v>0.87128066348062894</v>
      </c>
      <c r="K3" s="127">
        <f>'BILAN 2018'!B4/'BILAN 2018'!B15</f>
        <v>0.89263450626046126</v>
      </c>
      <c r="L3" s="127">
        <f>'BILAN 2019'!$B$4/'BILAN 2019'!$B$14</f>
        <v>0.91984053443585656</v>
      </c>
      <c r="M3" s="127">
        <f>'BILAN 2020'!$B$4/'BILAN 2020'!$B$14</f>
        <v>0.85776986748699646</v>
      </c>
      <c r="N3" s="127">
        <f>'BILAN 2021'!$C$4/'BILAN 2021'!$C$14</f>
        <v>0.87355019414327395</v>
      </c>
      <c r="O3" s="127">
        <f>'BILAN 2022'!$B$4/'BILAN 2022'!$B$14</f>
        <v>0.87641948266973713</v>
      </c>
      <c r="P3" s="376">
        <f>Calcul!C6/Calcul!C8</f>
        <v>-0.49045125626744818</v>
      </c>
      <c r="Q3" s="143">
        <f>Calcul!C16/Calcul!C18</f>
        <v>-0.52874840515289956</v>
      </c>
      <c r="R3" s="143">
        <f>Calcul!C26/Calcul!C28</f>
        <v>-0.53359099693077183</v>
      </c>
      <c r="S3" s="142">
        <f>Calcul!C36/Calcul!C38</f>
        <v>-0.55779892478279658</v>
      </c>
      <c r="T3" s="142">
        <f>Calcul!C46/Calcul!C48</f>
        <v>-0.58804053664996836</v>
      </c>
      <c r="U3" s="142">
        <f>Calcul!C56/Calcul!C58</f>
        <v>-0.55374758872974783</v>
      </c>
      <c r="V3" s="142">
        <f>Calcul!C67/Calcul!C69</f>
        <v>-0.57231457499411353</v>
      </c>
      <c r="W3" s="389">
        <f>Calcul!C78/Calcul!C80</f>
        <v>-0.55784391665838551</v>
      </c>
      <c r="X3" s="389">
        <f>Calcul!$C$89/Calcul!$C$91</f>
        <v>-0.66569530295589496</v>
      </c>
      <c r="Y3" s="389">
        <f>Calcul!$C$100/Calcul!$C$102</f>
        <v>-0.74018043605379669</v>
      </c>
      <c r="Z3" s="389">
        <f>Calcul!$C$111/Calcul!$C$113</f>
        <v>-0.69656480537968046</v>
      </c>
      <c r="AA3" s="389">
        <f>Calcul!$C$122/Calcul!$C$124</f>
        <v>-0.70841699586365559</v>
      </c>
      <c r="AB3" s="389">
        <f>Calcul!$C$133/Calcul!$C$135</f>
        <v>-0.67608400533009694</v>
      </c>
      <c r="AC3" s="376">
        <f>Calcul!C7/Calcul!C8</f>
        <v>-0.42047806219530826</v>
      </c>
      <c r="AD3" s="142">
        <f>Calcul!C17/Calcul!C18</f>
        <v>-0.4595217516565831</v>
      </c>
      <c r="AE3" s="142">
        <f>Calcul!C27/Calcul!C28</f>
        <v>-0.46867619011531708</v>
      </c>
      <c r="AF3" s="144">
        <f>Calcul!C37/Calcul!C38</f>
        <v>-0.49735995775932412</v>
      </c>
      <c r="AG3" s="144">
        <f>Calcul!C47/Calcul!C48</f>
        <v>-0.5258248402141994</v>
      </c>
      <c r="AH3" s="144">
        <f>Calcul!C57/Calcul!C58</f>
        <v>-0.49363824449530741</v>
      </c>
      <c r="AI3" s="142">
        <f>Calcul!C68/Calcul!C69</f>
        <v>-0.51689192371085468</v>
      </c>
      <c r="AJ3" s="389">
        <f>Calcul!C$79/Calcul!C$80</f>
        <v>-0.50403292590016235</v>
      </c>
      <c r="AK3" s="389">
        <f>Calcul!C$90/Calcul!C$91</f>
        <v>-0.59934087966589422</v>
      </c>
      <c r="AL3" s="389">
        <f>Calcul!C$101/Calcul!C$102</f>
        <v>-0.67311001587168995</v>
      </c>
      <c r="AM3" s="389">
        <f>Calcul!C$112/Calcul!C$113</f>
        <v>-0.63938661873194336</v>
      </c>
      <c r="AN3" s="389">
        <f>Calcul!C$123/Calcul!C$124</f>
        <v>-0.64210805467827092</v>
      </c>
      <c r="AO3" s="389">
        <f>Calcul!C$134/Calcul!C$135</f>
        <v>-0.62067789824019215</v>
      </c>
      <c r="AP3" s="396">
        <v>12.91</v>
      </c>
      <c r="AQ3" s="396">
        <v>7.72</v>
      </c>
      <c r="AR3" s="396">
        <v>10.89</v>
      </c>
      <c r="AS3" s="396">
        <v>9.66</v>
      </c>
      <c r="AT3" s="396">
        <v>10.72</v>
      </c>
      <c r="AU3" s="396">
        <v>10.84</v>
      </c>
      <c r="AV3" s="396">
        <v>8.32</v>
      </c>
      <c r="AW3" s="396">
        <v>9.09</v>
      </c>
      <c r="AX3" s="396">
        <v>1.34</v>
      </c>
      <c r="AY3" s="396">
        <v>1.1499999999999999</v>
      </c>
      <c r="AZ3" s="396">
        <v>1.48</v>
      </c>
      <c r="BA3" s="396">
        <v>-12.33</v>
      </c>
      <c r="BB3" s="401">
        <v>2.0099999999999998</v>
      </c>
      <c r="BC3" s="396">
        <v>1.33</v>
      </c>
      <c r="BD3" s="396">
        <v>0.77</v>
      </c>
      <c r="BE3" s="396">
        <v>1.0900000000000001</v>
      </c>
      <c r="BF3" s="396">
        <v>0.93</v>
      </c>
      <c r="BG3" s="396">
        <v>1.06</v>
      </c>
      <c r="BH3" s="396">
        <v>1.08</v>
      </c>
      <c r="BI3" s="396">
        <v>0.85</v>
      </c>
      <c r="BJ3" s="396">
        <v>0.83</v>
      </c>
      <c r="BK3" s="396">
        <v>0.11</v>
      </c>
      <c r="BL3" s="396">
        <v>0.09</v>
      </c>
      <c r="BM3" s="396">
        <v>0.11</v>
      </c>
      <c r="BN3" s="396">
        <v>-0.89</v>
      </c>
      <c r="BO3" s="396">
        <v>0.15</v>
      </c>
      <c r="BP3" s="402"/>
      <c r="BQ3" s="396">
        <v>3.34</v>
      </c>
      <c r="BR3" s="396">
        <v>7.36</v>
      </c>
      <c r="BS3" s="396">
        <v>7.64</v>
      </c>
      <c r="BT3" s="396">
        <v>15.86</v>
      </c>
      <c r="BU3" s="396">
        <v>6.9</v>
      </c>
      <c r="BV3" s="396">
        <v>9.69</v>
      </c>
      <c r="BW3" s="396">
        <v>11.8</v>
      </c>
      <c r="BX3" s="396">
        <v>1.71</v>
      </c>
      <c r="BY3" s="396">
        <v>16.05</v>
      </c>
      <c r="BZ3" s="396">
        <v>6.19</v>
      </c>
      <c r="CA3" s="396">
        <v>0.68</v>
      </c>
      <c r="CB3" s="396">
        <v>5.61</v>
      </c>
      <c r="CC3" s="397"/>
      <c r="CD3" s="125"/>
      <c r="CE3" s="125"/>
      <c r="CF3" s="169"/>
      <c r="CG3" s="169"/>
      <c r="CH3" s="169"/>
      <c r="CI3" s="204"/>
      <c r="CJ3" s="204"/>
      <c r="CK3" s="204"/>
      <c r="CL3" s="204"/>
      <c r="CM3" s="204"/>
      <c r="CN3" s="204"/>
      <c r="CO3" s="170"/>
      <c r="CP3" s="171"/>
      <c r="CQ3" s="169"/>
      <c r="CR3" s="172"/>
      <c r="CS3" s="172"/>
      <c r="CT3" s="172"/>
      <c r="CU3" s="172"/>
      <c r="CV3" s="208"/>
      <c r="CW3" s="208"/>
      <c r="CX3" s="208"/>
      <c r="CY3" s="208"/>
      <c r="CZ3" s="208"/>
      <c r="DA3" s="208"/>
      <c r="DB3" s="173"/>
      <c r="DC3" s="171"/>
      <c r="DD3" s="169"/>
      <c r="DE3" s="172"/>
      <c r="DF3" s="172"/>
      <c r="DG3" s="172"/>
      <c r="DH3" s="172"/>
      <c r="DI3" s="208"/>
      <c r="DJ3" s="208"/>
      <c r="DK3" s="208"/>
      <c r="DL3" s="208"/>
      <c r="DM3" s="208"/>
      <c r="DN3" s="208"/>
      <c r="DO3" s="173"/>
      <c r="DP3" s="171"/>
      <c r="DQ3" s="169"/>
      <c r="DR3" s="172"/>
      <c r="DS3" s="172"/>
      <c r="DT3" s="172"/>
      <c r="DU3" s="172"/>
      <c r="DV3" s="208"/>
      <c r="DW3" s="208"/>
      <c r="DX3" s="208"/>
      <c r="DY3" s="208"/>
      <c r="DZ3" s="208"/>
      <c r="EA3" s="208"/>
      <c r="EB3" s="173"/>
      <c r="EC3" s="171"/>
      <c r="ED3" s="169"/>
      <c r="EE3" s="172"/>
      <c r="EF3" s="172"/>
      <c r="EG3" s="172"/>
      <c r="EH3" s="172"/>
      <c r="EI3" s="208"/>
      <c r="EJ3" s="208"/>
      <c r="EK3" s="208"/>
      <c r="EL3" s="208"/>
      <c r="EM3" s="208"/>
      <c r="EN3" s="208"/>
      <c r="EO3" s="173"/>
      <c r="EP3" s="171"/>
      <c r="EQ3" s="169"/>
      <c r="ER3" s="172"/>
      <c r="ES3" s="172"/>
      <c r="ET3" s="172"/>
      <c r="EU3" s="172"/>
      <c r="EV3" s="208"/>
      <c r="EW3" s="208"/>
      <c r="EX3" s="208"/>
      <c r="EY3" s="208"/>
      <c r="EZ3" s="208"/>
      <c r="FA3" s="208"/>
      <c r="FB3" s="173"/>
      <c r="FC3" s="171"/>
      <c r="FD3" s="169"/>
      <c r="FE3" s="172"/>
      <c r="FF3" s="172"/>
      <c r="FG3" s="172"/>
      <c r="FH3" s="172"/>
      <c r="FI3" s="208"/>
      <c r="FJ3" s="208"/>
      <c r="FK3" s="208"/>
      <c r="FL3" s="208"/>
      <c r="FM3" s="208"/>
      <c r="FN3" s="208"/>
      <c r="FO3" s="173"/>
    </row>
    <row r="4" spans="1:171" ht="14.4">
      <c r="A4" s="150">
        <v>3</v>
      </c>
      <c r="B4" s="202" t="s">
        <v>22</v>
      </c>
      <c r="C4" s="382">
        <f>'BILAN 2010'!C4/'BILAN 2010'!C12</f>
        <v>1.0946463031464713</v>
      </c>
      <c r="D4" s="127">
        <f>'BILAN 2011'!C4/'BILAN 2011'!C12</f>
        <v>1.1907276814615408</v>
      </c>
      <c r="E4" s="127">
        <f>'BILAN 2012'!C4/'BILAN 2012'!C12</f>
        <v>1.2205616873428016</v>
      </c>
      <c r="F4" s="127">
        <f>'BILAN 2013'!C4/'BILAN 2013'!C12</f>
        <v>1.1979572262889038</v>
      </c>
      <c r="G4" s="127">
        <f>'BILAN 2014'!C4/'BILAN 2014'!C12</f>
        <v>1.1815105812322242</v>
      </c>
      <c r="H4" s="127">
        <f>'BILAN 2015'!C4/'BILAN 2015'!C12</f>
        <v>1.0914795171435057</v>
      </c>
      <c r="I4" s="127">
        <f>'BILAN 2016'!C4/'BILAN 2016'!C15</f>
        <v>1.0492771615443992</v>
      </c>
      <c r="J4" s="127">
        <f>'BILAN 2017'!C4/'BILAN 2017'!C15</f>
        <v>1.13304902855406</v>
      </c>
      <c r="K4" s="127">
        <f>'BILAN 2018'!C4/'BILAN 2018'!C15</f>
        <v>1.1870635648658299</v>
      </c>
      <c r="L4" s="127">
        <f>'BILAN 2019'!C4/'BILAN 2019'!C14</f>
        <v>1.2236877585669275</v>
      </c>
      <c r="M4" s="127">
        <f>'BILAN 2020'!$C$4/'BILAN 2020'!$C$14</f>
        <v>1.3585014015255297</v>
      </c>
      <c r="N4" s="127">
        <f>'BILAN 2021'!$D$4/'BILAN 2021'!$D$14</f>
        <v>1.3029420894068957</v>
      </c>
      <c r="O4" s="127">
        <f>'BILAN 2022'!$C$4/'BILAN 2022'!$C$14</f>
        <v>1.2546840314285741</v>
      </c>
      <c r="P4" s="376">
        <f>Calcul!D6/Calcul!D8</f>
        <v>-0.49876536603265853</v>
      </c>
      <c r="Q4" s="143">
        <f>Calcul!D16/Calcul!D18</f>
        <v>-0.53918019881452206</v>
      </c>
      <c r="R4" s="143">
        <f>Calcul!D26/Calcul!D28</f>
        <v>-0.50689583524931625</v>
      </c>
      <c r="S4" s="142">
        <f>Calcul!D36/Calcul!D38</f>
        <v>-0.4969299547377013</v>
      </c>
      <c r="T4" s="142">
        <f>Calcul!D46/Calcul!D48</f>
        <v>-0.5163597159020854</v>
      </c>
      <c r="U4" s="142">
        <f>Calcul!D56/Calcul!D58</f>
        <v>-0.56568849970323931</v>
      </c>
      <c r="V4" s="142">
        <f>Calcul!D67/Calcul!D69</f>
        <v>-0.65257439592723865</v>
      </c>
      <c r="W4" s="377">
        <f>Calcul!D78/Calcul!D80</f>
        <v>-0.59674353917635958</v>
      </c>
      <c r="X4" s="389">
        <f>Calcul!$D$89/Calcul!$D$91</f>
        <v>-0.4804281323475767</v>
      </c>
      <c r="Y4" s="389">
        <f>Calcul!$D$100/Calcul!$D$102</f>
        <v>-0.442761205207445</v>
      </c>
      <c r="Z4" s="389">
        <f>Calcul!$D$111/Calcul!$D$113</f>
        <v>-0.41914247864313231</v>
      </c>
      <c r="AA4" s="389">
        <f>Calcul!$D$122/Calcul!$D$124</f>
        <v>-0.4105520372424844</v>
      </c>
      <c r="AB4" s="389">
        <f>Calcul!$D$133/Calcul!$D$135</f>
        <v>-0.40171720123170979</v>
      </c>
      <c r="AC4" s="376">
        <f>Calcul!D7/Calcul!D8</f>
        <v>-0.47837288239251424</v>
      </c>
      <c r="AD4" s="142">
        <f>Calcul!D17/Calcul!D18</f>
        <v>-0.51514648678686092</v>
      </c>
      <c r="AE4" s="142">
        <f>Calcul!D27/Calcul!D28</f>
        <v>-0.48864545971667295</v>
      </c>
      <c r="AF4" s="144">
        <f>Calcul!D37/Calcul!D38</f>
        <v>-0.4794866562785981</v>
      </c>
      <c r="AG4" s="144">
        <f>Calcul!D47/Calcul!D48</f>
        <v>-0.50159281783955978</v>
      </c>
      <c r="AH4" s="144">
        <f>Calcul!D57/Calcul!D58</f>
        <v>-0.54968131779639529</v>
      </c>
      <c r="AI4" s="142">
        <f>Calcul!D68/Calcul!D69</f>
        <v>-0.6358542632261549</v>
      </c>
      <c r="AJ4" s="389">
        <f>Calcul!D79/Calcul!D80</f>
        <v>-0.57977255754258394</v>
      </c>
      <c r="AK4" s="389">
        <f>Calcul!D$90/Calcul!D$91</f>
        <v>-0.46396594877869957</v>
      </c>
      <c r="AL4" s="389">
        <f>Calcul!D$101/Calcul!D$102</f>
        <v>-0.42459200298336836</v>
      </c>
      <c r="AM4" s="389">
        <f>Calcul!D$112/Calcul!D$113</f>
        <v>-0.400593093332483</v>
      </c>
      <c r="AN4" s="389">
        <f>Calcul!D$123/Calcul!D$124</f>
        <v>-0.39533551294886921</v>
      </c>
      <c r="AO4" s="389">
        <f>Calcul!D$134/Calcul!D$135</f>
        <v>-0.38583308983839426</v>
      </c>
      <c r="AP4" s="396">
        <v>7.86</v>
      </c>
      <c r="AQ4" s="396">
        <v>6.28</v>
      </c>
      <c r="AR4" s="396">
        <v>7.15</v>
      </c>
      <c r="AS4" s="396">
        <v>2.6</v>
      </c>
      <c r="AT4" s="396">
        <v>8.33</v>
      </c>
      <c r="AU4" s="396">
        <v>3.98</v>
      </c>
      <c r="AV4" s="396">
        <v>19.18</v>
      </c>
      <c r="AW4" s="396">
        <v>19.39</v>
      </c>
      <c r="AX4" s="396">
        <v>15.23</v>
      </c>
      <c r="AY4" s="396">
        <v>8.1</v>
      </c>
      <c r="AZ4" s="396">
        <v>6.29</v>
      </c>
      <c r="BA4" s="396">
        <v>9.2799999999999994</v>
      </c>
      <c r="BB4" s="401">
        <v>8.5399999999999991</v>
      </c>
      <c r="BC4" s="396">
        <v>0.69</v>
      </c>
      <c r="BD4" s="396">
        <v>0.5</v>
      </c>
      <c r="BE4" s="396">
        <v>0.55000000000000004</v>
      </c>
      <c r="BF4" s="396">
        <v>0.19</v>
      </c>
      <c r="BG4" s="396">
        <v>0.63</v>
      </c>
      <c r="BH4" s="396">
        <v>0.31</v>
      </c>
      <c r="BI4" s="396">
        <v>1.58</v>
      </c>
      <c r="BJ4" s="396">
        <v>1.77</v>
      </c>
      <c r="BK4" s="396">
        <v>1.52</v>
      </c>
      <c r="BL4" s="396">
        <v>0.95</v>
      </c>
      <c r="BM4" s="396">
        <v>0.71</v>
      </c>
      <c r="BN4" s="396">
        <v>0.96</v>
      </c>
      <c r="BO4" s="396">
        <v>0.82</v>
      </c>
      <c r="BP4" s="403"/>
      <c r="BQ4" s="396">
        <v>13.21</v>
      </c>
      <c r="BR4" s="396">
        <v>7.63</v>
      </c>
      <c r="BS4" s="396">
        <v>3.83</v>
      </c>
      <c r="BT4" s="396">
        <v>4.76</v>
      </c>
      <c r="BU4" s="396">
        <v>-1.56</v>
      </c>
      <c r="BV4" s="396">
        <v>8.11</v>
      </c>
      <c r="BW4" s="396">
        <v>16.2</v>
      </c>
      <c r="BX4" s="396">
        <v>8.09</v>
      </c>
      <c r="BY4" s="396">
        <v>12.83</v>
      </c>
      <c r="BZ4" s="396">
        <v>14.15</v>
      </c>
      <c r="CA4" s="396">
        <v>7.71</v>
      </c>
      <c r="CB4" s="396">
        <v>7.67</v>
      </c>
      <c r="CC4" s="398"/>
      <c r="CD4" s="131"/>
      <c r="CE4" s="131"/>
      <c r="CF4" s="151"/>
      <c r="CG4" s="151"/>
      <c r="CH4" s="151"/>
      <c r="CI4" s="205"/>
      <c r="CJ4" s="205"/>
      <c r="CK4" s="205"/>
      <c r="CL4" s="205"/>
      <c r="CM4" s="205"/>
      <c r="CN4" s="205"/>
      <c r="CO4" s="152"/>
      <c r="CP4" s="156"/>
      <c r="CQ4" s="151"/>
      <c r="CR4" s="149"/>
      <c r="CS4" s="149"/>
      <c r="CT4" s="149"/>
      <c r="CU4" s="149"/>
      <c r="CV4" s="206"/>
      <c r="CW4" s="206"/>
      <c r="CX4" s="206"/>
      <c r="CY4" s="206"/>
      <c r="CZ4" s="206"/>
      <c r="DA4" s="206"/>
      <c r="DB4" s="153"/>
      <c r="DC4" s="156"/>
      <c r="DD4" s="151"/>
      <c r="DE4" s="149"/>
      <c r="DF4" s="149"/>
      <c r="DG4" s="149"/>
      <c r="DH4" s="149"/>
      <c r="DI4" s="206"/>
      <c r="DJ4" s="206"/>
      <c r="DK4" s="206"/>
      <c r="DL4" s="206"/>
      <c r="DM4" s="206"/>
      <c r="DN4" s="206"/>
      <c r="DO4" s="153"/>
      <c r="DP4" s="156"/>
      <c r="DQ4" s="151"/>
      <c r="DR4" s="149"/>
      <c r="DS4" s="149"/>
      <c r="DT4" s="149"/>
      <c r="DU4" s="149"/>
      <c r="DV4" s="206"/>
      <c r="DW4" s="206"/>
      <c r="DX4" s="206"/>
      <c r="DY4" s="206"/>
      <c r="DZ4" s="206"/>
      <c r="EA4" s="206"/>
      <c r="EB4" s="153"/>
      <c r="EC4" s="156"/>
      <c r="ED4" s="151"/>
      <c r="EE4" s="149"/>
      <c r="EF4" s="149"/>
      <c r="EG4" s="149"/>
      <c r="EH4" s="149"/>
      <c r="EI4" s="206"/>
      <c r="EJ4" s="206"/>
      <c r="EK4" s="206"/>
      <c r="EL4" s="206"/>
      <c r="EM4" s="206"/>
      <c r="EN4" s="206"/>
      <c r="EO4" s="153"/>
      <c r="EP4" s="156"/>
      <c r="EQ4" s="151"/>
      <c r="ER4" s="149"/>
      <c r="ES4" s="149"/>
      <c r="ET4" s="149"/>
      <c r="EU4" s="149"/>
      <c r="EV4" s="206"/>
      <c r="EW4" s="206"/>
      <c r="EX4" s="206"/>
      <c r="EY4" s="206"/>
      <c r="EZ4" s="206"/>
      <c r="FA4" s="206"/>
      <c r="FB4" s="153"/>
      <c r="FC4" s="156"/>
      <c r="FD4" s="151"/>
      <c r="FE4" s="149"/>
      <c r="FF4" s="149"/>
      <c r="FG4" s="149"/>
      <c r="FH4" s="149"/>
      <c r="FI4" s="206"/>
      <c r="FJ4" s="206"/>
      <c r="FK4" s="206"/>
      <c r="FL4" s="206"/>
      <c r="FM4" s="206"/>
      <c r="FN4" s="206"/>
      <c r="FO4" s="153"/>
    </row>
    <row r="5" spans="1:171" ht="14.4">
      <c r="A5" s="150">
        <v>4</v>
      </c>
      <c r="B5" s="202" t="s">
        <v>38</v>
      </c>
      <c r="C5" s="382">
        <f>'BILAN 2010'!D4/'BILAN 2010'!D12</f>
        <v>0.8088676790982583</v>
      </c>
      <c r="D5" s="127">
        <f>'BILAN 2011'!D4/'BILAN 2011'!D12</f>
        <v>0.92792864789879215</v>
      </c>
      <c r="E5" s="127">
        <f>'BILAN 2012'!D4/'BILAN 2012'!D12</f>
        <v>0.90434452577834012</v>
      </c>
      <c r="F5" s="127">
        <f>'BILAN 2013'!D4/'BILAN 2013'!D12</f>
        <v>0.84028522058122301</v>
      </c>
      <c r="G5" s="127">
        <f>'BILAN 2014'!D4/'BILAN 2014'!D12</f>
        <v>0.79927349103359746</v>
      </c>
      <c r="H5" s="127">
        <f>'BILAN 2015'!D4/'BILAN 2015'!D12</f>
        <v>0.78755761314760253</v>
      </c>
      <c r="I5" s="127">
        <f>'BILAN 2016'!D4/'BILAN 2016'!D15</f>
        <v>0.81998666373886719</v>
      </c>
      <c r="J5" s="127">
        <f>'BILAN 2017'!D4/'BILAN 2017'!D15</f>
        <v>0.95783205244844538</v>
      </c>
      <c r="K5" s="127">
        <f>'BILAN 2018'!D4/'BILAN 2018'!D15</f>
        <v>0.80466787619502067</v>
      </c>
      <c r="L5" s="127">
        <f>'BILAN 2019'!D4/'BILAN 2019'!D14</f>
        <v>0.79806311501726168</v>
      </c>
      <c r="M5" s="127">
        <f>'BILAN 2020'!$D$4/'BILAN 2020'!$D$14</f>
        <v>0.75002326789639906</v>
      </c>
      <c r="N5" s="127">
        <f>'BILAN 2021'!$E$4/'BILAN 2021'!$E$14</f>
        <v>0.74249846226726868</v>
      </c>
      <c r="O5" s="127">
        <f>'BILAN 2022'!$D$4/'BILAN 2022'!$D$14</f>
        <v>0.71188069565645706</v>
      </c>
      <c r="P5" s="376">
        <f>Calcul!E6/Calcul!E8</f>
        <v>-0.54816876840640139</v>
      </c>
      <c r="Q5" s="143">
        <f>Calcul!E16/Calcul!E18</f>
        <v>-0.57406100827922257</v>
      </c>
      <c r="R5" s="143">
        <f>Calcul!E26/Calcul!E28</f>
        <v>-0.51919973146585618</v>
      </c>
      <c r="S5" s="142">
        <f>Calcul!E36/Calcul!E38</f>
        <v>-0.50392390958293543</v>
      </c>
      <c r="T5" s="142">
        <f>Calcul!E46/Calcul!E48</f>
        <v>-0.51490451970518369</v>
      </c>
      <c r="U5" s="142">
        <f>Calcul!E56/Calcul!E58</f>
        <v>-0.53991003319163799</v>
      </c>
      <c r="V5" s="142">
        <f>Calcul!E67/Calcul!E69</f>
        <v>-0.50770214125918822</v>
      </c>
      <c r="W5" s="377">
        <f>Calcul!E78/Calcul!E80</f>
        <v>-0.47381927749943209</v>
      </c>
      <c r="X5" s="389">
        <f>Calcul!$E$89/Calcul!$E$91</f>
        <v>-0.46949792971336785</v>
      </c>
      <c r="Y5" s="389">
        <f>Calcul!$E$100/Calcul!$E$102</f>
        <v>-0.45492977235130966</v>
      </c>
      <c r="Z5" s="389">
        <f>Calcul!$E$111/Calcul!$E$113</f>
        <v>-0.47747587139607794</v>
      </c>
      <c r="AA5" s="389">
        <f>Calcul!$E$122/Calcul!$E$124</f>
        <v>-0.5307481207036453</v>
      </c>
      <c r="AB5" s="389">
        <f>Calcul!$E$133/Calcul!$E$135</f>
        <v>-0.49038237574265858</v>
      </c>
      <c r="AC5" s="376">
        <f>Calcul!E6/Calcul!E8</f>
        <v>-0.54816876840640139</v>
      </c>
      <c r="AD5" s="142">
        <f>Calcul!E17/Calcul!E18</f>
        <v>-0.50845561079936941</v>
      </c>
      <c r="AE5" s="142">
        <f>Calcul!E27/Calcul!E28</f>
        <v>-0.46264202651314851</v>
      </c>
      <c r="AF5" s="144">
        <f>Calcul!E37/Calcul!E38</f>
        <v>-0.44398678764724608</v>
      </c>
      <c r="AG5" s="144">
        <f>Calcul!E47/Calcul!E48</f>
        <v>-0.45421285862215993</v>
      </c>
      <c r="AH5" s="144">
        <f>Calcul!E57/Calcul!E58</f>
        <v>-0.48148255983229488</v>
      </c>
      <c r="AI5" s="142">
        <f>Calcul!E68/Calcul!E69</f>
        <v>-0.46211394869112987</v>
      </c>
      <c r="AJ5" s="389">
        <f>Calcul!E79/Calcul!E80</f>
        <v>-0.44086214773042154</v>
      </c>
      <c r="AK5" s="389">
        <f>Calcul!E$90/Calcul!E$91</f>
        <v>-0.44231954593469947</v>
      </c>
      <c r="AL5" s="389">
        <f>Calcul!E$101/Calcul!E$102</f>
        <v>-0.43045903542050884</v>
      </c>
      <c r="AM5" s="389">
        <f>Calcul!E$112/Calcul!E$113</f>
        <v>-0.45188418270117414</v>
      </c>
      <c r="AN5" s="389">
        <f>Calcul!E$123/Calcul!E$124</f>
        <v>-0.49384348638179953</v>
      </c>
      <c r="AO5" s="389">
        <f>Calcul!E$134/Calcul!E$135</f>
        <v>-0.4630469773925861</v>
      </c>
      <c r="AP5" s="396">
        <v>19.96</v>
      </c>
      <c r="AQ5" s="396">
        <v>9.06</v>
      </c>
      <c r="AR5" s="396">
        <v>13.85</v>
      </c>
      <c r="AS5" s="396">
        <v>21.34</v>
      </c>
      <c r="AT5" s="396">
        <v>18.100000000000001</v>
      </c>
      <c r="AU5" s="396">
        <v>20.71</v>
      </c>
      <c r="AV5" s="396">
        <v>21.47</v>
      </c>
      <c r="AW5" s="396">
        <v>23.98</v>
      </c>
      <c r="AX5" s="396">
        <v>22.8</v>
      </c>
      <c r="AY5" s="396">
        <v>24.18</v>
      </c>
      <c r="AZ5" s="396">
        <v>15.46</v>
      </c>
      <c r="BA5" s="396">
        <v>17.739999999999998</v>
      </c>
      <c r="BB5" s="401">
        <v>19.38</v>
      </c>
      <c r="BC5" s="396">
        <v>1.57</v>
      </c>
      <c r="BD5" s="396">
        <v>0.76</v>
      </c>
      <c r="BE5" s="396">
        <v>1.25</v>
      </c>
      <c r="BF5" s="396">
        <v>1.67</v>
      </c>
      <c r="BG5" s="396">
        <v>1.39</v>
      </c>
      <c r="BH5" s="396">
        <v>1.51</v>
      </c>
      <c r="BI5" s="396">
        <v>1.52</v>
      </c>
      <c r="BJ5" s="396">
        <v>1.57</v>
      </c>
      <c r="BK5" s="396">
        <v>1.69</v>
      </c>
      <c r="BL5" s="396">
        <v>1.87</v>
      </c>
      <c r="BM5" s="396">
        <v>1.36</v>
      </c>
      <c r="BN5" s="396">
        <v>1.56</v>
      </c>
      <c r="BO5" s="396">
        <v>1.71</v>
      </c>
      <c r="BP5" s="403"/>
      <c r="BQ5" s="396">
        <v>17.59</v>
      </c>
      <c r="BR5" s="396">
        <v>5.55</v>
      </c>
      <c r="BS5" s="396">
        <v>4.72</v>
      </c>
      <c r="BT5" s="396">
        <v>5.89</v>
      </c>
      <c r="BU5" s="396">
        <v>6.51</v>
      </c>
      <c r="BV5" s="396">
        <v>16.72</v>
      </c>
      <c r="BW5" s="396">
        <v>28.67</v>
      </c>
      <c r="BX5" s="396">
        <v>-5.57</v>
      </c>
      <c r="BY5" s="396">
        <v>5.05</v>
      </c>
      <c r="BZ5" s="396">
        <v>4.63</v>
      </c>
      <c r="CA5" s="396">
        <v>6.11</v>
      </c>
      <c r="CB5" s="396">
        <v>4.78</v>
      </c>
      <c r="CC5" s="398"/>
      <c r="CD5" s="131"/>
      <c r="CE5" s="131"/>
      <c r="CF5" s="151"/>
      <c r="CG5" s="151"/>
      <c r="CH5" s="151"/>
      <c r="CI5" s="205"/>
      <c r="CJ5" s="205"/>
      <c r="CK5" s="205"/>
      <c r="CL5" s="205"/>
      <c r="CM5" s="205"/>
      <c r="CN5" s="205"/>
      <c r="CO5" s="152"/>
      <c r="CP5" s="156"/>
      <c r="CQ5" s="151"/>
      <c r="CR5" s="149"/>
      <c r="CS5" s="149"/>
      <c r="CT5" s="149"/>
      <c r="CU5" s="149"/>
      <c r="CV5" s="206"/>
      <c r="CW5" s="206"/>
      <c r="CX5" s="206"/>
      <c r="CY5" s="206"/>
      <c r="CZ5" s="206"/>
      <c r="DA5" s="206"/>
      <c r="DB5" s="153"/>
      <c r="DC5" s="156"/>
      <c r="DD5" s="151"/>
      <c r="DE5" s="149"/>
      <c r="DF5" s="149"/>
      <c r="DG5" s="149"/>
      <c r="DH5" s="149"/>
      <c r="DI5" s="206"/>
      <c r="DJ5" s="206"/>
      <c r="DK5" s="206"/>
      <c r="DL5" s="206"/>
      <c r="DM5" s="206"/>
      <c r="DN5" s="206"/>
      <c r="DO5" s="153"/>
      <c r="DP5" s="156"/>
      <c r="DQ5" s="151"/>
      <c r="DR5" s="149"/>
      <c r="DS5" s="149"/>
      <c r="DT5" s="149"/>
      <c r="DU5" s="149"/>
      <c r="DV5" s="206"/>
      <c r="DW5" s="206"/>
      <c r="DX5" s="206"/>
      <c r="DY5" s="206"/>
      <c r="DZ5" s="206"/>
      <c r="EA5" s="206"/>
      <c r="EB5" s="153"/>
      <c r="EC5" s="156"/>
      <c r="ED5" s="151"/>
      <c r="EE5" s="149"/>
      <c r="EF5" s="149"/>
      <c r="EG5" s="149"/>
      <c r="EH5" s="149"/>
      <c r="EI5" s="206"/>
      <c r="EJ5" s="206"/>
      <c r="EK5" s="206"/>
      <c r="EL5" s="206"/>
      <c r="EM5" s="206"/>
      <c r="EN5" s="206"/>
      <c r="EO5" s="153"/>
      <c r="EP5" s="156"/>
      <c r="EQ5" s="151"/>
      <c r="ER5" s="149"/>
      <c r="ES5" s="149"/>
      <c r="ET5" s="149"/>
      <c r="EU5" s="149"/>
      <c r="EV5" s="206"/>
      <c r="EW5" s="206"/>
      <c r="EX5" s="206"/>
      <c r="EY5" s="206"/>
      <c r="EZ5" s="206"/>
      <c r="FA5" s="206"/>
      <c r="FB5" s="153"/>
      <c r="FC5" s="156"/>
      <c r="FD5" s="151"/>
      <c r="FE5" s="149"/>
      <c r="FF5" s="149"/>
      <c r="FG5" s="149"/>
      <c r="FH5" s="149"/>
      <c r="FI5" s="206"/>
      <c r="FJ5" s="206"/>
      <c r="FK5" s="206"/>
      <c r="FL5" s="206"/>
      <c r="FM5" s="206"/>
      <c r="FN5" s="206"/>
      <c r="FO5" s="153"/>
    </row>
    <row r="6" spans="1:171" ht="14.4">
      <c r="A6" s="150">
        <v>5</v>
      </c>
      <c r="B6" s="202" t="s">
        <v>23</v>
      </c>
      <c r="C6" s="382">
        <f>'BILAN 2010'!E4/'BILAN 2010'!E12</f>
        <v>1.0788351850014879</v>
      </c>
      <c r="D6" s="127">
        <f>'BILAN 2011'!E4/'BILAN 2011'!E12</f>
        <v>1.1911265314178803</v>
      </c>
      <c r="E6" s="127">
        <f>'BILAN 2012'!E4/'BILAN 2012'!E12</f>
        <v>1.2147671955675361</v>
      </c>
      <c r="F6" s="127">
        <f>'BILAN 2013'!E4/'BILAN 2013'!E12</f>
        <v>1.1406745879246956</v>
      </c>
      <c r="G6" s="127">
        <f>'BILAN 2014'!E4/'BILAN 2014'!E12</f>
        <v>1.0935048456847365</v>
      </c>
      <c r="H6" s="127">
        <f>'BILAN 2015'!E4/'BILAN 2015'!E12</f>
        <v>1.1984529655590965</v>
      </c>
      <c r="I6" s="127">
        <f>'BILAN 2016'!E4/'BILAN 2016'!E15</f>
        <v>1.1582549276866678</v>
      </c>
      <c r="J6" s="127">
        <f>'BILAN 2017'!E4/'BILAN 2017'!E15</f>
        <v>1.205115459273393</v>
      </c>
      <c r="K6" s="127">
        <f>'BILAN 2018'!E4/'BILAN 2018'!E15</f>
        <v>1.1923335618078843</v>
      </c>
      <c r="L6" s="127">
        <f>'BILAN 2019'!E$4/'BILAN 2019'!E$14</f>
        <v>1.1064193578356776</v>
      </c>
      <c r="M6" s="127">
        <f>'BILAN 2020'!$E$4/'BILAN 2020'!$E$14</f>
        <v>1.1225550232403154</v>
      </c>
      <c r="N6" s="127">
        <f>'BILAN 2021'!$F$4/'BILAN 2021'!$F$14</f>
        <v>1.062981800164996</v>
      </c>
      <c r="O6" s="127">
        <f>'BILAN 2022'!$E$4/'BILAN 2022'!$E$14</f>
        <v>0.99880599636728873</v>
      </c>
      <c r="P6" s="376">
        <f>Calcul!F6/Calcul!F8</f>
        <v>-0.28629722615092068</v>
      </c>
      <c r="Q6" s="143">
        <f>Calcul!F16/Calcul!F18</f>
        <v>-0.30065167424123701</v>
      </c>
      <c r="R6" s="143">
        <f>Calcul!F26/Calcul!F28</f>
        <v>-0.3620333814697515</v>
      </c>
      <c r="S6" s="142">
        <f>Calcul!F36/Calcul!F38</f>
        <v>-0.34332052258936469</v>
      </c>
      <c r="T6" s="142">
        <f>Calcul!F46/Calcul!F48</f>
        <v>-0.34482934154597977</v>
      </c>
      <c r="U6" s="142">
        <f>Calcul!F56/Calcul!F58</f>
        <v>-0.33975728269289451</v>
      </c>
      <c r="V6" s="142">
        <f>Calcul!F67/Calcul!F69</f>
        <v>-0.32942155497435549</v>
      </c>
      <c r="W6" s="377">
        <f>Calcul!F78/Calcul!F80</f>
        <v>-0.34068033290509969</v>
      </c>
      <c r="X6" s="389">
        <f>Calcul!$F$89/Calcul!$F$91</f>
        <v>-0.31682627290682802</v>
      </c>
      <c r="Y6" s="389">
        <f>Calcul!$F$100/Calcul!$F$102</f>
        <v>-0.31736238417784968</v>
      </c>
      <c r="Z6" s="389">
        <f>Calcul!$F$111/Calcul!$F$113</f>
        <v>-0.3038686315157943</v>
      </c>
      <c r="AA6" s="389">
        <f>Calcul!$F$122/Calcul!$F$124</f>
        <v>-0.3551066021572008</v>
      </c>
      <c r="AB6" s="389">
        <f>Calcul!$F$133/Calcul!$F$135</f>
        <v>-0.34201393394470303</v>
      </c>
      <c r="AC6" s="376">
        <f>Calcul!F7/Calcul!F8</f>
        <v>-0.24574854675752675</v>
      </c>
      <c r="AD6" s="142">
        <f>Calcul!F17/Calcul!F18</f>
        <v>-0.25888053074230788</v>
      </c>
      <c r="AE6" s="142">
        <f>Calcul!F27/Calcul!F28</f>
        <v>-0.32070010598275767</v>
      </c>
      <c r="AF6" s="144">
        <f>Calcul!F37/Calcul!F38</f>
        <v>-0.30908747086992555</v>
      </c>
      <c r="AG6" s="144">
        <f>Calcul!F47/Calcul!F48</f>
        <v>-0.31430171294764436</v>
      </c>
      <c r="AH6" s="144">
        <f>Calcul!F57/Calcul!F58</f>
        <v>-0.30838243233726909</v>
      </c>
      <c r="AI6" s="142">
        <f>Calcul!F68/Calcul!F69</f>
        <v>-0.30014265819775143</v>
      </c>
      <c r="AJ6" s="389">
        <f>Calcul!F79/Calcul!F80</f>
        <v>-0.31449105364091678</v>
      </c>
      <c r="AK6" s="389">
        <f>Calcul!F$90/Calcul!F$91</f>
        <v>-0.29484976051432182</v>
      </c>
      <c r="AL6" s="389">
        <f>Calcul!F$101/Calcul!F$102</f>
        <v>-0.29674285682637613</v>
      </c>
      <c r="AM6" s="389">
        <f>Calcul!F$112/Calcul!F$113</f>
        <v>-0.28262383424129933</v>
      </c>
      <c r="AN6" s="389">
        <f>Calcul!F$123/Calcul!F$124</f>
        <v>-0.33287519960595202</v>
      </c>
      <c r="AO6" s="389">
        <f>Calcul!F$134/Calcul!F$135</f>
        <v>-0.32290843374062478</v>
      </c>
      <c r="AP6" s="396">
        <v>11.91</v>
      </c>
      <c r="AQ6" s="396">
        <v>11.57</v>
      </c>
      <c r="AR6" s="396">
        <v>11.85</v>
      </c>
      <c r="AS6" s="396">
        <v>12.73</v>
      </c>
      <c r="AT6" s="396">
        <v>13.96</v>
      </c>
      <c r="AU6" s="396">
        <v>13.42</v>
      </c>
      <c r="AV6" s="396">
        <v>13.89</v>
      </c>
      <c r="AW6" s="396">
        <v>16.98</v>
      </c>
      <c r="AX6" s="396">
        <v>13.17</v>
      </c>
      <c r="AY6" s="396">
        <v>14.73</v>
      </c>
      <c r="AZ6" s="396">
        <v>10.02</v>
      </c>
      <c r="BA6" s="396">
        <v>14.63</v>
      </c>
      <c r="BB6" s="401">
        <v>13.78</v>
      </c>
      <c r="BC6" s="396">
        <v>1.77</v>
      </c>
      <c r="BD6" s="396">
        <v>1.7</v>
      </c>
      <c r="BE6" s="396">
        <v>1.69</v>
      </c>
      <c r="BF6" s="396">
        <v>1.93</v>
      </c>
      <c r="BG6" s="396">
        <v>2.1800000000000002</v>
      </c>
      <c r="BH6" s="396">
        <v>2.0699999999999998</v>
      </c>
      <c r="BI6" s="396">
        <v>2.15</v>
      </c>
      <c r="BJ6" s="396">
        <v>2.58</v>
      </c>
      <c r="BK6" s="396">
        <v>1.85</v>
      </c>
      <c r="BL6" s="396">
        <v>2.25</v>
      </c>
      <c r="BM6" s="396">
        <v>1.63</v>
      </c>
      <c r="BN6" s="396">
        <v>2.4300000000000002</v>
      </c>
      <c r="BO6" s="396">
        <v>2.31</v>
      </c>
      <c r="BP6" s="403"/>
      <c r="BQ6" s="396">
        <v>9.59</v>
      </c>
      <c r="BR6" s="396">
        <v>3.54</v>
      </c>
      <c r="BS6" s="396">
        <v>3.23</v>
      </c>
      <c r="BT6" s="396">
        <v>4.53</v>
      </c>
      <c r="BU6" s="396">
        <v>6.78</v>
      </c>
      <c r="BV6" s="396">
        <v>7.03</v>
      </c>
      <c r="BW6" s="396">
        <v>13.84</v>
      </c>
      <c r="BX6" s="396">
        <v>7.4</v>
      </c>
      <c r="BY6" s="396">
        <v>-0.26</v>
      </c>
      <c r="BZ6" s="396">
        <v>8.39</v>
      </c>
      <c r="CA6" s="396">
        <v>2.04</v>
      </c>
      <c r="CB6" s="396">
        <v>7.58</v>
      </c>
      <c r="CC6" s="398"/>
      <c r="CD6" s="131"/>
      <c r="CE6" s="131"/>
      <c r="CF6" s="151"/>
      <c r="CG6" s="151"/>
      <c r="CH6" s="151"/>
      <c r="CI6" s="205"/>
      <c r="CJ6" s="205"/>
      <c r="CK6" s="205"/>
      <c r="CL6" s="205"/>
      <c r="CM6" s="205"/>
      <c r="CN6" s="205"/>
      <c r="CO6" s="152"/>
      <c r="CP6" s="156"/>
      <c r="CQ6" s="151"/>
      <c r="CR6" s="149"/>
      <c r="CS6" s="149"/>
      <c r="CT6" s="149"/>
      <c r="CU6" s="149"/>
      <c r="CV6" s="206"/>
      <c r="CW6" s="206"/>
      <c r="CX6" s="206"/>
      <c r="CY6" s="206"/>
      <c r="CZ6" s="206"/>
      <c r="DA6" s="206"/>
      <c r="DB6" s="153"/>
      <c r="DC6" s="156"/>
      <c r="DD6" s="151"/>
      <c r="DE6" s="149"/>
      <c r="DF6" s="149"/>
      <c r="DG6" s="149"/>
      <c r="DH6" s="149"/>
      <c r="DI6" s="206"/>
      <c r="DJ6" s="206"/>
      <c r="DK6" s="206"/>
      <c r="DL6" s="206"/>
      <c r="DM6" s="206"/>
      <c r="DN6" s="206"/>
      <c r="DO6" s="153"/>
      <c r="DP6" s="156"/>
      <c r="DQ6" s="151"/>
      <c r="DR6" s="149"/>
      <c r="DS6" s="149"/>
      <c r="DT6" s="149"/>
      <c r="DU6" s="149"/>
      <c r="DV6" s="206"/>
      <c r="DW6" s="206"/>
      <c r="DX6" s="206"/>
      <c r="DY6" s="206"/>
      <c r="DZ6" s="206"/>
      <c r="EA6" s="206"/>
      <c r="EB6" s="153"/>
      <c r="EC6" s="156"/>
      <c r="ED6" s="151"/>
      <c r="EE6" s="149"/>
      <c r="EF6" s="149"/>
      <c r="EG6" s="149"/>
      <c r="EH6" s="149"/>
      <c r="EI6" s="206"/>
      <c r="EJ6" s="206"/>
      <c r="EK6" s="206"/>
      <c r="EL6" s="206"/>
      <c r="EM6" s="206"/>
      <c r="EN6" s="206"/>
      <c r="EO6" s="153"/>
      <c r="EP6" s="156"/>
      <c r="EQ6" s="151"/>
      <c r="ER6" s="149"/>
      <c r="ES6" s="149"/>
      <c r="ET6" s="149"/>
      <c r="EU6" s="149"/>
      <c r="EV6" s="206"/>
      <c r="EW6" s="206"/>
      <c r="EX6" s="206"/>
      <c r="EY6" s="206"/>
      <c r="EZ6" s="206"/>
      <c r="FA6" s="206"/>
      <c r="FB6" s="153"/>
      <c r="FC6" s="156"/>
      <c r="FD6" s="151"/>
      <c r="FE6" s="149"/>
      <c r="FF6" s="149"/>
      <c r="FG6" s="149"/>
      <c r="FH6" s="149"/>
      <c r="FI6" s="206"/>
      <c r="FJ6" s="206"/>
      <c r="FK6" s="206"/>
      <c r="FL6" s="206"/>
      <c r="FM6" s="206"/>
      <c r="FN6" s="206"/>
      <c r="FO6" s="153"/>
    </row>
    <row r="7" spans="1:171" ht="14.4">
      <c r="A7" s="150">
        <v>6</v>
      </c>
      <c r="B7" s="202" t="s">
        <v>133</v>
      </c>
      <c r="C7" s="382">
        <f>'BILAN 2010'!F4/'BILAN 2010'!F12</f>
        <v>1.0618672476173732</v>
      </c>
      <c r="D7" s="127">
        <f>'BILAN 2011'!F4/'BILAN 2011'!F12</f>
        <v>1.1542461966870188</v>
      </c>
      <c r="E7" s="127">
        <f>'BILAN 2012'!F4/'BILAN 2012'!F12</f>
        <v>1.1284611177144064</v>
      </c>
      <c r="F7" s="127">
        <f>'BILAN 2013'!F4/'BILAN 2013'!F12</f>
        <v>1.1047584670046815</v>
      </c>
      <c r="G7" s="127">
        <f>'BILAN 2014'!F4/'BILAN 2014'!F12</f>
        <v>1.1050420061785164</v>
      </c>
      <c r="H7" s="127">
        <f>'BILAN 2015'!F4/'BILAN 2015'!F12</f>
        <v>1.1612230575232416</v>
      </c>
      <c r="I7" s="127">
        <f>'BILAN 2016'!F4/'BILAN 2016'!F15</f>
        <v>1.1517991814636019</v>
      </c>
      <c r="J7" s="127">
        <f>'BILAN 2017'!F4/'BILAN 2017'!F15</f>
        <v>1.1823022086324746</v>
      </c>
      <c r="K7" s="127">
        <f>'BILAN 2018'!F4/'BILAN 2018'!F15</f>
        <v>1.0747448426096664</v>
      </c>
      <c r="L7" s="127">
        <f>'BILAN 2019'!F$4/'BILAN 2019'!F$14</f>
        <v>1.0302654760609284</v>
      </c>
      <c r="M7" s="127">
        <f>'BILAN 2020'!$F$4/'BILAN 2020'!$F$14</f>
        <v>1.024237664481261</v>
      </c>
      <c r="N7" s="127">
        <f>'BILAN 2021'!$G$4/'BILAN 2021'!$G$14</f>
        <v>0.98452652776518901</v>
      </c>
      <c r="O7" s="127">
        <f>'BILAN 2022'!$F$4/'BILAN 2022'!$F$14</f>
        <v>0.98554747305001034</v>
      </c>
      <c r="P7" s="382">
        <f>Calcul!G6/Calcul!G8</f>
        <v>-0.33671492479481491</v>
      </c>
      <c r="Q7" s="145">
        <f>Calcul!G16/Calcul!G18</f>
        <v>-0.4152476961220003</v>
      </c>
      <c r="R7" s="145">
        <f>Calcul!G26/Calcul!G28</f>
        <v>-0.37378469723513968</v>
      </c>
      <c r="S7" s="127">
        <f>+Calcul!G36/Calcul!G38</f>
        <v>-0.33238864124683321</v>
      </c>
      <c r="T7" s="127">
        <f>Calcul!G46/Calcul!G48</f>
        <v>-0.36334314796346423</v>
      </c>
      <c r="U7" s="142">
        <f>Calcul!G56/Calcul!G58</f>
        <v>-0.38365209916580384</v>
      </c>
      <c r="V7" s="142">
        <f>Calcul!G67/Calcul!G69</f>
        <v>-0.36973691822379817</v>
      </c>
      <c r="W7" s="377">
        <f>Calcul!G78/Calcul!G80</f>
        <v>-0.33877345863116559</v>
      </c>
      <c r="X7" s="389">
        <f>Calcul!$G$89/Calcul!$G$91</f>
        <v>-0.39239776693743794</v>
      </c>
      <c r="Y7" s="389">
        <f>Calcul!$G$100/Calcul!$G$102</f>
        <v>-0.3925728066577383</v>
      </c>
      <c r="Z7" s="389">
        <f>Calcul!$G$111/Calcul!$G$113</f>
        <v>-0.41478823473594578</v>
      </c>
      <c r="AA7" s="389">
        <f>Calcul!$G$122/Calcul!$G$124</f>
        <v>-0.40683003507041604</v>
      </c>
      <c r="AB7" s="389">
        <f>Calcul!$G$133/Calcul!$G$135</f>
        <v>-0.39930687467162429</v>
      </c>
      <c r="AC7" s="376">
        <f>Calcul!G7/Calcul!G8</f>
        <v>-0.30735496142872237</v>
      </c>
      <c r="AD7" s="142">
        <f>Calcul!G17/Calcul!G18</f>
        <v>-0.38324484258782804</v>
      </c>
      <c r="AE7" s="142">
        <f>Calcul!G27/Calcul!G28</f>
        <v>-0.34854312556763761</v>
      </c>
      <c r="AF7" s="144">
        <f>Calcul!G37/Calcul!G38</f>
        <v>-0.30998460699740243</v>
      </c>
      <c r="AG7" s="144">
        <f>Calcul!G47/Calcul!G48</f>
        <v>-0.34057558056703235</v>
      </c>
      <c r="AH7" s="144">
        <f>Calcul!G57/Calcul!G58</f>
        <v>-0.35863402817121537</v>
      </c>
      <c r="AI7" s="142">
        <f>Calcul!G68/Calcul!G69</f>
        <v>-0.34615450056659053</v>
      </c>
      <c r="AJ7" s="389">
        <f>Calcul!G79/Calcul!G80</f>
        <v>-0.31909014668066271</v>
      </c>
      <c r="AK7" s="389">
        <f>Calcul!G$90/Calcul!G$91</f>
        <v>-0.37173233137282113</v>
      </c>
      <c r="AL7" s="389">
        <f>Calcul!G$101/Calcul!G$102</f>
        <v>-0.37021561544049697</v>
      </c>
      <c r="AM7" s="389">
        <f>Calcul!G$112/Calcul!G$113</f>
        <v>-0.39217713319699249</v>
      </c>
      <c r="AN7" s="389">
        <f>Calcul!G$123/Calcul!G$124</f>
        <v>-0.38580099465247708</v>
      </c>
      <c r="AO7" s="389">
        <f>Calcul!G$134/Calcul!G$135</f>
        <v>-0.38019237764216141</v>
      </c>
      <c r="AP7" s="396">
        <v>15.67</v>
      </c>
      <c r="AQ7" s="396">
        <v>14.59</v>
      </c>
      <c r="AR7" s="396">
        <v>12.02</v>
      </c>
      <c r="AS7" s="396">
        <v>17.559999999999999</v>
      </c>
      <c r="AT7" s="396">
        <v>14.04</v>
      </c>
      <c r="AU7" s="396">
        <v>9.01</v>
      </c>
      <c r="AV7" s="396">
        <v>12.13</v>
      </c>
      <c r="AW7" s="396">
        <v>13.91</v>
      </c>
      <c r="AX7" s="396">
        <v>13.25</v>
      </c>
      <c r="AY7" s="396">
        <v>14.31</v>
      </c>
      <c r="AZ7" s="396">
        <v>8.9499999999999993</v>
      </c>
      <c r="BA7" s="396">
        <v>10.93</v>
      </c>
      <c r="BB7" s="401">
        <v>11.89</v>
      </c>
      <c r="BC7" s="396">
        <v>1.28</v>
      </c>
      <c r="BD7" s="396">
        <v>1.17</v>
      </c>
      <c r="BE7" s="396">
        <v>0.89</v>
      </c>
      <c r="BF7" s="396">
        <v>1.38</v>
      </c>
      <c r="BG7" s="396">
        <v>1.1200000000000001</v>
      </c>
      <c r="BH7" s="396">
        <v>0.76</v>
      </c>
      <c r="BI7" s="396">
        <v>1.08</v>
      </c>
      <c r="BJ7" s="396">
        <v>1.32</v>
      </c>
      <c r="BK7" s="396">
        <v>1.36</v>
      </c>
      <c r="BL7" s="396">
        <v>1.62</v>
      </c>
      <c r="BM7" s="396">
        <v>1.0900000000000001</v>
      </c>
      <c r="BN7" s="396">
        <v>1.36</v>
      </c>
      <c r="BO7" s="396">
        <v>1.49</v>
      </c>
      <c r="BP7" s="403"/>
      <c r="BQ7" s="396">
        <v>15.37</v>
      </c>
      <c r="BR7" s="396">
        <v>15.74</v>
      </c>
      <c r="BS7" s="396">
        <v>10.58</v>
      </c>
      <c r="BT7" s="396">
        <v>11.51</v>
      </c>
      <c r="BU7" s="396">
        <v>-2.36</v>
      </c>
      <c r="BV7" s="396">
        <v>-1.3</v>
      </c>
      <c r="BW7" s="396">
        <v>3.05</v>
      </c>
      <c r="BX7" s="396">
        <v>-2.38</v>
      </c>
      <c r="BY7" s="396">
        <v>-3.4</v>
      </c>
      <c r="BZ7" s="396">
        <v>4.8</v>
      </c>
      <c r="CA7" s="396">
        <v>4.04</v>
      </c>
      <c r="CB7" s="396">
        <v>10.31</v>
      </c>
      <c r="CC7" s="398"/>
      <c r="CD7" s="131"/>
      <c r="CE7" s="131"/>
      <c r="CF7" s="151"/>
      <c r="CG7" s="151"/>
      <c r="CH7" s="151"/>
      <c r="CI7" s="205"/>
      <c r="CJ7" s="205"/>
      <c r="CK7" s="205"/>
      <c r="CL7" s="205"/>
      <c r="CM7" s="205"/>
      <c r="CN7" s="205"/>
      <c r="CO7" s="152"/>
      <c r="CP7" s="156"/>
      <c r="CQ7" s="151"/>
      <c r="CR7" s="149"/>
      <c r="CS7" s="149"/>
      <c r="CT7" s="149"/>
      <c r="CU7" s="149"/>
      <c r="CV7" s="206"/>
      <c r="CW7" s="206"/>
      <c r="CX7" s="206"/>
      <c r="CY7" s="206"/>
      <c r="CZ7" s="206"/>
      <c r="DA7" s="206"/>
      <c r="DB7" s="153"/>
      <c r="DC7" s="156"/>
      <c r="DD7" s="151"/>
      <c r="DE7" s="149"/>
      <c r="DF7" s="149"/>
      <c r="DG7" s="149"/>
      <c r="DH7" s="149"/>
      <c r="DI7" s="206"/>
      <c r="DJ7" s="206"/>
      <c r="DK7" s="206"/>
      <c r="DL7" s="206"/>
      <c r="DM7" s="206"/>
      <c r="DN7" s="206"/>
      <c r="DO7" s="153"/>
      <c r="DP7" s="156"/>
      <c r="DQ7" s="151"/>
      <c r="DR7" s="149"/>
      <c r="DS7" s="149"/>
      <c r="DT7" s="149"/>
      <c r="DU7" s="149"/>
      <c r="DV7" s="206"/>
      <c r="DW7" s="206"/>
      <c r="DX7" s="206"/>
      <c r="DY7" s="206"/>
      <c r="DZ7" s="206"/>
      <c r="EA7" s="206"/>
      <c r="EB7" s="153"/>
      <c r="EC7" s="156"/>
      <c r="ED7" s="151"/>
      <c r="EE7" s="149"/>
      <c r="EF7" s="149"/>
      <c r="EG7" s="149"/>
      <c r="EH7" s="149"/>
      <c r="EI7" s="206"/>
      <c r="EJ7" s="206"/>
      <c r="EK7" s="206"/>
      <c r="EL7" s="206"/>
      <c r="EM7" s="206"/>
      <c r="EN7" s="206"/>
      <c r="EO7" s="153"/>
      <c r="EP7" s="156"/>
      <c r="EQ7" s="151"/>
      <c r="ER7" s="149"/>
      <c r="ES7" s="149"/>
      <c r="ET7" s="149"/>
      <c r="EU7" s="149"/>
      <c r="EV7" s="206"/>
      <c r="EW7" s="206"/>
      <c r="EX7" s="206"/>
      <c r="EY7" s="206"/>
      <c r="EZ7" s="206"/>
      <c r="FA7" s="206"/>
      <c r="FB7" s="153"/>
      <c r="FC7" s="156"/>
      <c r="FD7" s="151"/>
      <c r="FE7" s="149"/>
      <c r="FF7" s="149"/>
      <c r="FG7" s="149"/>
      <c r="FH7" s="149"/>
      <c r="FI7" s="206"/>
      <c r="FJ7" s="206"/>
      <c r="FK7" s="206"/>
      <c r="FL7" s="206"/>
      <c r="FM7" s="206"/>
      <c r="FN7" s="206"/>
      <c r="FO7" s="153"/>
    </row>
    <row r="8" spans="1:171" ht="14.4">
      <c r="A8" s="150">
        <v>7</v>
      </c>
      <c r="B8" s="202" t="s">
        <v>25</v>
      </c>
      <c r="C8" s="382">
        <f>'BILAN 2010'!G4/'BILAN 2010'!G12</f>
        <v>0.70916161694599678</v>
      </c>
      <c r="D8" s="127">
        <f>'BILAN 2011'!G4/'BILAN 2011'!G12</f>
        <v>0.83664965807752878</v>
      </c>
      <c r="E8" s="127">
        <f>'BILAN 2012'!G4/'BILAN 2012'!G12</f>
        <v>0.82040590730690566</v>
      </c>
      <c r="F8" s="127">
        <f>'BILAN 2013'!G4/'BILAN 2013'!G12</f>
        <v>0.78178765504438286</v>
      </c>
      <c r="G8" s="127">
        <f>'BILAN 2014'!G4/'BILAN 2014'!G12</f>
        <v>0.78798686836059861</v>
      </c>
      <c r="H8" s="127">
        <f>'BILAN 2015'!G4/'BILAN 2015'!G12</f>
        <v>0.81372258428630084</v>
      </c>
      <c r="I8" s="127">
        <f>'BILAN 2016'!G4/'BILAN 2016'!G15</f>
        <v>0.84580370454616804</v>
      </c>
      <c r="J8" s="127">
        <f>'BILAN 2017'!G4/'BILAN 2017'!G15</f>
        <v>0.90514258322797736</v>
      </c>
      <c r="K8" s="127">
        <f>'BILAN 2018'!G4/'BILAN 2018'!G15</f>
        <v>0.92738621324877035</v>
      </c>
      <c r="L8" s="127">
        <f>'BILAN 2019'!G$4/'BILAN 2019'!G$14</f>
        <v>0.79935905879774938</v>
      </c>
      <c r="M8" s="127">
        <f>'BILAN 2020'!$G$4/'BILAN 2020'!$G$14</f>
        <v>0.766964199428532</v>
      </c>
      <c r="N8" s="127">
        <f>'BILAN 2021'!$H$4/'BILAN 2021'!$H$14</f>
        <v>0.74833468577370421</v>
      </c>
      <c r="O8" s="127">
        <f>'BILAN 2022'!$G$4/'BILAN 2022'!$G$14</f>
        <v>0.71528323524599136</v>
      </c>
      <c r="P8" s="382">
        <f>Calcul!H6/Calcul!H8</f>
        <v>-0.565376023582283</v>
      </c>
      <c r="Q8" s="145">
        <f>Calcul!H16/Calcul!H18</f>
        <v>-0.58596429150633234</v>
      </c>
      <c r="R8" s="145">
        <f>Calcul!H26/Calcul!H28</f>
        <v>-0.5780014773602401</v>
      </c>
      <c r="S8" s="127">
        <f>Calcul!H36/Calcul!H38</f>
        <v>-0.52830000204323946</v>
      </c>
      <c r="T8" s="127">
        <f>Calcul!H46/Calcul!H48</f>
        <v>-0.50551709705084591</v>
      </c>
      <c r="U8" s="142">
        <f>Calcul!H56/Calcul!H58</f>
        <v>-0.49886308800693974</v>
      </c>
      <c r="V8" s="142">
        <f>Calcul!H67/Calcul!H69</f>
        <v>-0.50484732841726454</v>
      </c>
      <c r="W8" s="377">
        <f>Calcul!H78/Calcul!H80</f>
        <v>-0.46951236526816992</v>
      </c>
      <c r="X8" s="389">
        <f>Calcul!$H$89/Calcul!$H$91</f>
        <v>-0.46029802098249861</v>
      </c>
      <c r="Y8" s="389">
        <f>Calcul!$H$100/Calcul!$H$102</f>
        <v>-0.41738696964851724</v>
      </c>
      <c r="Z8" s="389">
        <f>Calcul!$H$111/Calcul!$H$113</f>
        <v>-0.43367037293309485</v>
      </c>
      <c r="AA8" s="389">
        <f>Calcul!$H$122/Calcul!$H$124</f>
        <v>-0.44264406686191365</v>
      </c>
      <c r="AB8" s="389">
        <f>Calcul!$H$133/Calcul!$H$135</f>
        <v>-0.37728170234527042</v>
      </c>
      <c r="AC8" s="376">
        <f>Calcul!H7/Calcul!H8</f>
        <v>-0.51468135295452977</v>
      </c>
      <c r="AD8" s="127">
        <f>Calcul!H17/Calcul!H18</f>
        <v>-0.54184321877718311</v>
      </c>
      <c r="AE8" s="127">
        <f>Calcul!H27/Calcul!H28</f>
        <v>-0.519294743845642</v>
      </c>
      <c r="AF8" s="146">
        <f>Calcul!H37/Calcul!H38</f>
        <v>-0.46876908442438536</v>
      </c>
      <c r="AG8" s="146">
        <f>Calcul!H47/Calcul!H48</f>
        <v>-0.44420530412766673</v>
      </c>
      <c r="AH8" s="146">
        <f>Calcul!H57/Calcul!H58</f>
        <v>-0.44496726331858133</v>
      </c>
      <c r="AI8" s="142">
        <f>Calcul!H68/Calcul!H69</f>
        <v>-0.45123589123008984</v>
      </c>
      <c r="AJ8" s="389">
        <f>Calcul!H79/Calcul!H80</f>
        <v>-0.41931691057281795</v>
      </c>
      <c r="AK8" s="389">
        <f>Calcul!H$90/Calcul!H$91</f>
        <v>-0.41871288967711395</v>
      </c>
      <c r="AL8" s="389">
        <f>Calcul!H$101/Calcul!H$102</f>
        <v>-0.38072127488141255</v>
      </c>
      <c r="AM8" s="389">
        <f>Calcul!H$112/Calcul!H$113</f>
        <v>-0.39487521244336171</v>
      </c>
      <c r="AN8" s="389">
        <f>Calcul!H$123/Calcul!H$124</f>
        <v>-0.40315579251299405</v>
      </c>
      <c r="AO8" s="389">
        <f>Calcul!H$134/Calcul!H$135</f>
        <v>-0.34204582581644105</v>
      </c>
      <c r="AP8" s="396">
        <v>9.41</v>
      </c>
      <c r="AQ8" s="396">
        <v>9.2799999999999994</v>
      </c>
      <c r="AR8" s="396">
        <v>16.32</v>
      </c>
      <c r="AS8" s="396">
        <v>17.649999999999999</v>
      </c>
      <c r="AT8" s="396">
        <v>15.27</v>
      </c>
      <c r="AU8" s="396">
        <v>19.649999999999999</v>
      </c>
      <c r="AV8" s="396">
        <v>21.56</v>
      </c>
      <c r="AW8" s="396">
        <v>20.079999999999998</v>
      </c>
      <c r="AX8" s="396">
        <v>20.83</v>
      </c>
      <c r="AY8" s="396">
        <v>22.63</v>
      </c>
      <c r="AZ8" s="396">
        <v>16.07</v>
      </c>
      <c r="BA8" s="396">
        <v>14.48</v>
      </c>
      <c r="BB8" s="401">
        <v>15.31</v>
      </c>
      <c r="BC8" s="396">
        <v>0.73</v>
      </c>
      <c r="BD8" s="396">
        <v>0.68</v>
      </c>
      <c r="BE8" s="396">
        <v>1.2</v>
      </c>
      <c r="BF8" s="396">
        <v>1.23</v>
      </c>
      <c r="BG8" s="396">
        <v>1.17</v>
      </c>
      <c r="BH8" s="396">
        <v>1.54</v>
      </c>
      <c r="BI8" s="396">
        <v>1.7</v>
      </c>
      <c r="BJ8" s="396">
        <v>1.47</v>
      </c>
      <c r="BK8" s="396">
        <v>1.61</v>
      </c>
      <c r="BL8" s="396">
        <v>2.04</v>
      </c>
      <c r="BM8" s="396">
        <v>1.58</v>
      </c>
      <c r="BN8" s="396">
        <v>1.39</v>
      </c>
      <c r="BO8" s="396">
        <v>1.42</v>
      </c>
      <c r="BP8" s="403"/>
      <c r="BQ8" s="396">
        <v>21.3</v>
      </c>
      <c r="BR8" s="396">
        <v>7.93</v>
      </c>
      <c r="BS8" s="396">
        <v>6.72</v>
      </c>
      <c r="BT8" s="396">
        <v>6.67</v>
      </c>
      <c r="BU8" s="396">
        <v>11.19</v>
      </c>
      <c r="BV8" s="396">
        <v>16.64</v>
      </c>
      <c r="BW8" s="396">
        <v>21.83</v>
      </c>
      <c r="BX8" s="396">
        <v>14.13</v>
      </c>
      <c r="BY8" s="396">
        <v>-2.69</v>
      </c>
      <c r="BZ8" s="396">
        <v>9.16</v>
      </c>
      <c r="CA8" s="396">
        <v>7.03</v>
      </c>
      <c r="CB8" s="396">
        <v>1.1599999999999999</v>
      </c>
      <c r="CC8" s="398"/>
      <c r="CD8" s="131"/>
      <c r="CE8" s="131"/>
      <c r="CF8" s="151"/>
      <c r="CG8" s="151"/>
      <c r="CH8" s="151"/>
      <c r="CI8" s="205"/>
      <c r="CJ8" s="205"/>
      <c r="CK8" s="205"/>
      <c r="CL8" s="205"/>
      <c r="CM8" s="205"/>
      <c r="CN8" s="205"/>
      <c r="CO8" s="152"/>
      <c r="CP8" s="156"/>
      <c r="CQ8" s="151"/>
      <c r="CR8" s="149"/>
      <c r="CS8" s="149"/>
      <c r="CT8" s="149"/>
      <c r="CU8" s="149"/>
      <c r="CV8" s="206"/>
      <c r="CW8" s="206"/>
      <c r="CX8" s="206"/>
      <c r="CY8" s="206"/>
      <c r="CZ8" s="206"/>
      <c r="DA8" s="206"/>
      <c r="DB8" s="153"/>
      <c r="DC8" s="156"/>
      <c r="DD8" s="151"/>
      <c r="DE8" s="149"/>
      <c r="DF8" s="149"/>
      <c r="DG8" s="149"/>
      <c r="DH8" s="149"/>
      <c r="DI8" s="206"/>
      <c r="DJ8" s="206"/>
      <c r="DK8" s="206"/>
      <c r="DL8" s="206"/>
      <c r="DM8" s="206"/>
      <c r="DN8" s="206"/>
      <c r="DO8" s="153"/>
      <c r="DP8" s="156"/>
      <c r="DQ8" s="151"/>
      <c r="DR8" s="149"/>
      <c r="DS8" s="149"/>
      <c r="DT8" s="149"/>
      <c r="DU8" s="149"/>
      <c r="DV8" s="206"/>
      <c r="DW8" s="206"/>
      <c r="DX8" s="206"/>
      <c r="DY8" s="206"/>
      <c r="DZ8" s="206"/>
      <c r="EA8" s="206"/>
      <c r="EB8" s="153"/>
      <c r="EC8" s="156"/>
      <c r="ED8" s="151"/>
      <c r="EE8" s="149"/>
      <c r="EF8" s="149"/>
      <c r="EG8" s="149"/>
      <c r="EH8" s="149"/>
      <c r="EI8" s="206"/>
      <c r="EJ8" s="206"/>
      <c r="EK8" s="206"/>
      <c r="EL8" s="206"/>
      <c r="EM8" s="206"/>
      <c r="EN8" s="206"/>
      <c r="EO8" s="153"/>
      <c r="EP8" s="156"/>
      <c r="EQ8" s="151"/>
      <c r="ER8" s="149"/>
      <c r="ES8" s="149"/>
      <c r="ET8" s="149"/>
      <c r="EU8" s="149"/>
      <c r="EV8" s="206"/>
      <c r="EW8" s="206"/>
      <c r="EX8" s="206"/>
      <c r="EY8" s="206"/>
      <c r="EZ8" s="206"/>
      <c r="FA8" s="206"/>
      <c r="FB8" s="153"/>
      <c r="FC8" s="156"/>
      <c r="FD8" s="151"/>
      <c r="FE8" s="149"/>
      <c r="FF8" s="149"/>
      <c r="FG8" s="149"/>
      <c r="FH8" s="149"/>
      <c r="FI8" s="206"/>
      <c r="FJ8" s="206"/>
      <c r="FK8" s="206"/>
      <c r="FL8" s="206"/>
      <c r="FM8" s="206"/>
      <c r="FN8" s="206"/>
      <c r="FO8" s="153"/>
    </row>
    <row r="9" spans="1:171" ht="14.4">
      <c r="A9" s="150">
        <v>8</v>
      </c>
      <c r="B9" s="202" t="s">
        <v>26</v>
      </c>
      <c r="C9" s="382">
        <f>'BILAN 2010'!H4/'BILAN 2010'!H12</f>
        <v>1.0682468433791501</v>
      </c>
      <c r="D9" s="127">
        <f>'BILAN 2011'!H4/'BILAN 2011'!H12</f>
        <v>1.0605227527100871</v>
      </c>
      <c r="E9" s="127">
        <f>'BILAN 2012'!H4/'BILAN 2012'!H12</f>
        <v>1.0246694538950056</v>
      </c>
      <c r="F9" s="127">
        <f>'BILAN 2013'!H4/'BILAN 2013'!H12</f>
        <v>1.0567552705145655</v>
      </c>
      <c r="G9" s="127">
        <f>'BILAN 2014'!H4/'BILAN 2014'!H12</f>
        <v>1.0522961647628704</v>
      </c>
      <c r="H9" s="127">
        <f>'BILAN 2015'!H4/'BILAN 2015'!H12</f>
        <v>1.0106637911509777</v>
      </c>
      <c r="I9" s="127">
        <f>'BILAN 2016'!H4/'BILAN 2016'!H15</f>
        <v>1.0209057818784468</v>
      </c>
      <c r="J9" s="127">
        <f>'BILAN 2017'!H4/'BILAN 2017'!H15</f>
        <v>1.0153194812276836</v>
      </c>
      <c r="K9" s="127">
        <f>'BILAN 2018'!H4/'BILAN 2018'!H15</f>
        <v>1.1221399887493535</v>
      </c>
      <c r="L9" s="127">
        <f>'BILAN 2019'!H$4/'BILAN 2019'!H$14</f>
        <v>1.0824371553857508</v>
      </c>
      <c r="M9" s="127">
        <f>'BILAN 2020'!$H$4/'BILAN 2020'!$H$14</f>
        <v>1.0756048264105766</v>
      </c>
      <c r="N9" s="127">
        <f>'BILAN 2021'!$I$4/'BILAN 2021'!$I$14</f>
        <v>1.0755499280305822</v>
      </c>
      <c r="O9" s="127">
        <f>'BILAN 2022'!$H$4/'BILAN 2022'!$H$14</f>
        <v>1.1011042864173317</v>
      </c>
      <c r="P9" s="383">
        <f>Calcul!I6/Calcul!I8</f>
        <v>-0.48576028858269987</v>
      </c>
      <c r="Q9" s="187">
        <f>Calcul!I16/Calcul!I18</f>
        <v>-0.54672563653119866</v>
      </c>
      <c r="R9" s="145">
        <f>Calcul!I26/Calcul!I28</f>
        <v>-0.55904458034210758</v>
      </c>
      <c r="S9" s="127">
        <f>Calcul!I36/Calcul!I38</f>
        <v>-0.51328206849963387</v>
      </c>
      <c r="T9" s="127">
        <f>Calcul!I46/Calcul!I48</f>
        <v>-0.53938927282222127</v>
      </c>
      <c r="U9" s="142">
        <f>Calcul!I56/Calcul!I58</f>
        <v>-0.51209148145676209</v>
      </c>
      <c r="V9" s="186">
        <f>Calcul!I67/Calcul!I69</f>
        <v>-0.642541862985055</v>
      </c>
      <c r="W9" s="377">
        <f>Calcul!I78/Calcul!I80</f>
        <v>-0.68511830443805743</v>
      </c>
      <c r="X9" s="389">
        <f>Calcul!$I$89/Calcul!$I$91</f>
        <v>-0.46422905571973883</v>
      </c>
      <c r="Y9" s="389">
        <f>Calcul!$I100/Calcul!$I$102</f>
        <v>-0.38964402694209843</v>
      </c>
      <c r="Z9" s="389">
        <f>Calcul!$I$111/Calcul!$I$113</f>
        <v>-0.39602849484621766</v>
      </c>
      <c r="AA9" s="389">
        <f>Calcul!$I$122/Calcul!$I$124</f>
        <v>-0.43373262482534519</v>
      </c>
      <c r="AB9" s="389">
        <f>Calcul!$I$133/Calcul!$I$135</f>
        <v>-0.44552005430588837</v>
      </c>
      <c r="AC9" s="376">
        <f>Calcul!I7/Calcul!I8</f>
        <v>-0.46275767783167654</v>
      </c>
      <c r="AD9" s="127">
        <f>Calcul!I17/Calcul!I18</f>
        <v>-0.51731148014962325</v>
      </c>
      <c r="AE9" s="127">
        <f>Calcul!I27/Calcul!I28</f>
        <v>-0.53017814411060893</v>
      </c>
      <c r="AF9" s="146">
        <f>Calcul!I37/Calcul!I38</f>
        <v>-0.48686760000485413</v>
      </c>
      <c r="AG9" s="146">
        <f>Calcul!I47/Calcul!I48</f>
        <v>-0.51519956697910751</v>
      </c>
      <c r="AH9" s="146">
        <f>Calcul!I57/Calcul!I58</f>
        <v>-0.48820144311701408</v>
      </c>
      <c r="AI9" s="142">
        <f>Calcul!I68/Calcul!I69</f>
        <v>-0.60987886823675219</v>
      </c>
      <c r="AJ9" s="389">
        <f>Calcul!I79/Calcul!I80</f>
        <v>-0.65833745324942672</v>
      </c>
      <c r="AK9" s="389">
        <f>Calcul!I$90/Calcul!I$91</f>
        <v>-0.44329903440525403</v>
      </c>
      <c r="AL9" s="389">
        <f>Calcul!I$101/Calcul!I$102</f>
        <v>-0.36924615023763147</v>
      </c>
      <c r="AM9" s="389">
        <f>Calcul!I$112/Calcul!I$113</f>
        <v>-0.37287523355448754</v>
      </c>
      <c r="AN9" s="389">
        <f>Calcul!I$123/Calcul!I$124</f>
        <v>-0.41245432844171792</v>
      </c>
      <c r="AO9" s="389">
        <f>Calcul!I$134/Calcul!I$135</f>
        <v>-0.42625915976722734</v>
      </c>
      <c r="AP9" s="396">
        <v>2.85</v>
      </c>
      <c r="AQ9" s="396">
        <v>2.16</v>
      </c>
      <c r="AR9" s="396">
        <v>-1.1599999999999999</v>
      </c>
      <c r="AS9" s="396">
        <v>101.43</v>
      </c>
      <c r="AT9" s="396">
        <v>-22.89</v>
      </c>
      <c r="AU9" s="396">
        <v>4.75</v>
      </c>
      <c r="AV9" s="396">
        <v>1.1599999999999999</v>
      </c>
      <c r="AW9" s="396">
        <v>5.43</v>
      </c>
      <c r="AX9" s="396">
        <v>7.68</v>
      </c>
      <c r="AY9" s="396">
        <v>15.31</v>
      </c>
      <c r="AZ9" s="396">
        <v>6.56</v>
      </c>
      <c r="BA9" s="396">
        <v>9.5</v>
      </c>
      <c r="BB9" s="401">
        <v>7.18</v>
      </c>
      <c r="BC9" s="396">
        <v>0.22</v>
      </c>
      <c r="BD9" s="396">
        <v>0.16</v>
      </c>
      <c r="BE9" s="396">
        <v>-0.06</v>
      </c>
      <c r="BF9" s="396">
        <v>-1.65</v>
      </c>
      <c r="BG9" s="396">
        <v>0.28999999999999998</v>
      </c>
      <c r="BH9" s="396">
        <v>0.43</v>
      </c>
      <c r="BI9" s="396">
        <v>0.1</v>
      </c>
      <c r="BJ9" s="396">
        <v>0.28000000000000003</v>
      </c>
      <c r="BK9" s="396">
        <v>0.64</v>
      </c>
      <c r="BL9" s="396">
        <v>1.39</v>
      </c>
      <c r="BM9" s="396">
        <v>0.59</v>
      </c>
      <c r="BN9" s="396">
        <v>0.85</v>
      </c>
      <c r="BO9" s="396">
        <v>0.63</v>
      </c>
      <c r="BP9" s="403"/>
      <c r="BQ9" s="396">
        <v>3.84</v>
      </c>
      <c r="BR9" s="396">
        <v>1.73</v>
      </c>
      <c r="BS9" s="396">
        <v>-3.26</v>
      </c>
      <c r="BT9" s="396">
        <v>2.59</v>
      </c>
      <c r="BU9" s="396">
        <v>-4.8</v>
      </c>
      <c r="BV9" s="396">
        <v>4.04</v>
      </c>
      <c r="BW9" s="396">
        <v>9.36</v>
      </c>
      <c r="BX9" s="396">
        <v>17.38</v>
      </c>
      <c r="BY9" s="396">
        <v>11.84</v>
      </c>
      <c r="BZ9" s="396">
        <v>13.82</v>
      </c>
      <c r="CA9" s="396">
        <v>7.17</v>
      </c>
      <c r="CB9" s="396">
        <v>11.6</v>
      </c>
      <c r="CC9" s="398"/>
      <c r="CD9" s="131"/>
      <c r="CE9" s="131"/>
      <c r="CF9" s="151"/>
      <c r="CG9" s="151"/>
      <c r="CH9" s="151"/>
      <c r="CI9" s="205"/>
      <c r="CJ9" s="205"/>
      <c r="CK9" s="205"/>
      <c r="CL9" s="205"/>
      <c r="CM9" s="205"/>
      <c r="CN9" s="205"/>
      <c r="CO9" s="152"/>
      <c r="CP9" s="156"/>
      <c r="CQ9" s="151"/>
      <c r="CR9" s="149"/>
      <c r="CS9" s="149"/>
      <c r="CT9" s="149"/>
      <c r="CU9" s="149"/>
      <c r="CV9" s="206"/>
      <c r="CW9" s="206"/>
      <c r="CX9" s="206"/>
      <c r="CY9" s="206"/>
      <c r="CZ9" s="206"/>
      <c r="DA9" s="206"/>
      <c r="DB9" s="153"/>
      <c r="DC9" s="156"/>
      <c r="DD9" s="151"/>
      <c r="DE9" s="149"/>
      <c r="DF9" s="149"/>
      <c r="DG9" s="149"/>
      <c r="DH9" s="149"/>
      <c r="DI9" s="206"/>
      <c r="DJ9" s="206"/>
      <c r="DK9" s="206"/>
      <c r="DL9" s="206"/>
      <c r="DM9" s="206"/>
      <c r="DN9" s="206"/>
      <c r="DO9" s="153"/>
      <c r="DP9" s="156"/>
      <c r="DQ9" s="151"/>
      <c r="DR9" s="149"/>
      <c r="DS9" s="149"/>
      <c r="DT9" s="149"/>
      <c r="DU9" s="149"/>
      <c r="DV9" s="206"/>
      <c r="DW9" s="206"/>
      <c r="DX9" s="206"/>
      <c r="DY9" s="206"/>
      <c r="DZ9" s="206"/>
      <c r="EA9" s="206"/>
      <c r="EB9" s="153"/>
      <c r="EC9" s="156"/>
      <c r="ED9" s="151"/>
      <c r="EE9" s="149"/>
      <c r="EF9" s="149"/>
      <c r="EG9" s="149"/>
      <c r="EH9" s="149"/>
      <c r="EI9" s="206"/>
      <c r="EJ9" s="206"/>
      <c r="EK9" s="206"/>
      <c r="EL9" s="206"/>
      <c r="EM9" s="206"/>
      <c r="EN9" s="206"/>
      <c r="EO9" s="153"/>
      <c r="EP9" s="156"/>
      <c r="EQ9" s="151"/>
      <c r="ER9" s="149"/>
      <c r="ES9" s="149"/>
      <c r="ET9" s="149"/>
      <c r="EU9" s="149"/>
      <c r="EV9" s="206"/>
      <c r="EW9" s="206"/>
      <c r="EX9" s="206"/>
      <c r="EY9" s="206"/>
      <c r="EZ9" s="206"/>
      <c r="FA9" s="206"/>
      <c r="FB9" s="153"/>
      <c r="FC9" s="156"/>
      <c r="FD9" s="151"/>
      <c r="FE9" s="149"/>
      <c r="FF9" s="149"/>
      <c r="FG9" s="149"/>
      <c r="FH9" s="149"/>
      <c r="FI9" s="206"/>
      <c r="FJ9" s="206"/>
      <c r="FK9" s="206"/>
      <c r="FL9" s="206"/>
      <c r="FM9" s="206"/>
      <c r="FN9" s="206"/>
      <c r="FO9" s="153"/>
    </row>
    <row r="10" spans="1:171" ht="14.4">
      <c r="A10" s="150">
        <v>9</v>
      </c>
      <c r="B10" s="202" t="s">
        <v>27</v>
      </c>
      <c r="C10" s="382">
        <f>'BILAN 2010'!I4/'BILAN 2010'!I12</f>
        <v>0.9597151065040973</v>
      </c>
      <c r="D10" s="127">
        <f>'BILAN 2011'!I4/'BILAN 2011'!J12</f>
        <v>0.76796429774499619</v>
      </c>
      <c r="E10" s="127">
        <f>'BILAN 2012'!I4/'BILAN 2012'!I12</f>
        <v>1.1097152397073957</v>
      </c>
      <c r="F10" s="127">
        <f>'BILAN 2013'!I4/'BILAN 2013'!I12</f>
        <v>1.1155711525984064</v>
      </c>
      <c r="G10" s="127">
        <f>'BILAN 2014'!I4/'BILAN 2014'!I12</f>
        <v>1.1363030610485683</v>
      </c>
      <c r="H10" s="127">
        <f>'BILAN 2015'!I4/'BILAN 2015'!I12</f>
        <v>1.2161968655412276</v>
      </c>
      <c r="I10" s="127">
        <f>'BILAN 2016'!I4/'BILAN 2016'!I15</f>
        <v>1.1392796652186807</v>
      </c>
      <c r="J10" s="127">
        <f>'BILAN 2017'!I4/'BILAN 2017'!I15</f>
        <v>1.1481755123892374</v>
      </c>
      <c r="K10" s="127">
        <f>'BILAN 2018'!I4/'BILAN 2018'!I15</f>
        <v>1.0489239391732756</v>
      </c>
      <c r="L10" s="127">
        <f>'BILAN 2019'!I$4/'BILAN 2019'!I$14</f>
        <v>1.051952766565958</v>
      </c>
      <c r="M10" s="127">
        <f>'BILAN 2020'!$I$4/'BILAN 2020'!$I$14</f>
        <v>0.94527685004556383</v>
      </c>
      <c r="N10" s="127">
        <f>'BILAN 2021'!$J$4/'BILAN 2021'!$J$14</f>
        <v>0.82424064032614075</v>
      </c>
      <c r="O10" s="127">
        <f>'BILAN 2022'!$I$4/'BILAN 2022'!$I$14</f>
        <v>0.88813157724064584</v>
      </c>
      <c r="P10" s="382">
        <f>Calcul!J6/Calcul!J8</f>
        <v>-0.66980551395944921</v>
      </c>
      <c r="Q10" s="145">
        <f>Calcul!J16/Calcul!J18</f>
        <v>-0.69146377623299182</v>
      </c>
      <c r="R10" s="145">
        <f>Calcul!J26/Calcul!J28</f>
        <v>-0.74440357413488256</v>
      </c>
      <c r="S10" s="127">
        <f>Calcul!J36/Calcul!J38</f>
        <v>-0.6845906902086677</v>
      </c>
      <c r="T10" s="127">
        <f>Calcul!J46/Calcul!J48</f>
        <v>-0.68086661793048453</v>
      </c>
      <c r="U10" s="142">
        <f>Calcul!J56/Calcul!J58</f>
        <v>-0.68373931530677767</v>
      </c>
      <c r="V10" s="142">
        <f>Calcul!J67/Calcul!J69</f>
        <v>-0.66384737856484455</v>
      </c>
      <c r="W10" s="377">
        <f>Calcul!J78/Calcul!J80</f>
        <v>-0.60596962204168137</v>
      </c>
      <c r="X10" s="389">
        <f>Calcul!$J$89/Calcul!$J$91</f>
        <v>-0.63249285248313269</v>
      </c>
      <c r="Y10" s="389">
        <f>Calcul!$J$100/Calcul!$J$102</f>
        <v>-0.61795073899352571</v>
      </c>
      <c r="Z10" s="389">
        <f>Calcul!$J$111/Calcul!$J$113</f>
        <v>-0.63009756178360832</v>
      </c>
      <c r="AA10" s="389">
        <f>Calcul!$J$122/Calcul!$J$124</f>
        <v>-0.76783303993399465</v>
      </c>
      <c r="AB10" s="389">
        <f>Calcul!$J$133/Calcul!$J$135</f>
        <v>-0.65278156903423046</v>
      </c>
      <c r="AC10" s="376">
        <f>Calcul!J7/Calcul!J8</f>
        <v>-0.5896960064675566</v>
      </c>
      <c r="AD10" s="127">
        <f>Calcul!J17/Calcul!J18</f>
        <v>-0.61794550785754288</v>
      </c>
      <c r="AE10" s="127">
        <f>Calcul!J27/Calcul!J28</f>
        <v>-0.65640786814852237</v>
      </c>
      <c r="AF10" s="146">
        <f>Calcul!J37/Calcul!J38</f>
        <v>-0.60707538459353116</v>
      </c>
      <c r="AG10" s="146">
        <f>Calcul!J47/Calcul!J48</f>
        <v>-0.61709975410380802</v>
      </c>
      <c r="AH10" s="146">
        <f>Calcul!J57/Calcul!J58</f>
        <v>-0.63486561134214081</v>
      </c>
      <c r="AI10" s="142">
        <f>Calcul!J68/Calcul!J69</f>
        <v>-0.61779838551995758</v>
      </c>
      <c r="AJ10" s="389">
        <f>Calcul!J79/Calcul!J80</f>
        <v>-0.56656037881753174</v>
      </c>
      <c r="AK10" s="389">
        <f>Calcul!J$90/Calcul!J$91</f>
        <v>-0.59341684143239304</v>
      </c>
      <c r="AL10" s="389">
        <f>Calcul!J$101/Calcul!J$102</f>
        <v>-0.57842272233529013</v>
      </c>
      <c r="AM10" s="389">
        <f>Calcul!J$112/Calcul!J$113</f>
        <v>-0.59468793480421389</v>
      </c>
      <c r="AN10" s="389">
        <f>Calcul!J$123/Calcul!J$124</f>
        <v>-0.73870095700147143</v>
      </c>
      <c r="AO10" s="389">
        <f>Calcul!J$134/Calcul!J$135</f>
        <v>-0.62057787847354917</v>
      </c>
      <c r="AP10" s="396">
        <v>11.89</v>
      </c>
      <c r="AQ10" s="396">
        <v>10.65</v>
      </c>
      <c r="AR10" s="396">
        <v>4.84</v>
      </c>
      <c r="AS10" s="396">
        <v>8.33</v>
      </c>
      <c r="AT10" s="396">
        <v>10.95</v>
      </c>
      <c r="AU10" s="396">
        <v>11.01</v>
      </c>
      <c r="AV10" s="396">
        <v>10.55</v>
      </c>
      <c r="AW10" s="396">
        <v>11.43</v>
      </c>
      <c r="AX10" s="396">
        <v>13.49</v>
      </c>
      <c r="AY10" s="396">
        <v>14.84</v>
      </c>
      <c r="AZ10" s="396">
        <v>9.81</v>
      </c>
      <c r="BA10" s="396">
        <v>8.41</v>
      </c>
      <c r="BB10" s="401">
        <v>12.05</v>
      </c>
      <c r="BC10" s="396">
        <v>1.1200000000000001</v>
      </c>
      <c r="BD10" s="396">
        <v>0.92</v>
      </c>
      <c r="BE10" s="396">
        <v>0.47</v>
      </c>
      <c r="BF10" s="396">
        <v>0.75</v>
      </c>
      <c r="BG10" s="396">
        <v>1.07</v>
      </c>
      <c r="BH10" s="396">
        <v>1.0900000000000001</v>
      </c>
      <c r="BI10" s="396">
        <v>0.97</v>
      </c>
      <c r="BJ10" s="396">
        <v>0.99</v>
      </c>
      <c r="BK10" s="396">
        <v>1.23</v>
      </c>
      <c r="BL10" s="396">
        <v>1.62</v>
      </c>
      <c r="BM10" s="396">
        <v>1.21</v>
      </c>
      <c r="BN10" s="396">
        <v>0.95</v>
      </c>
      <c r="BO10" s="396">
        <v>1.42</v>
      </c>
      <c r="BP10" s="403"/>
      <c r="BQ10" s="396">
        <v>18.07</v>
      </c>
      <c r="BR10" s="396">
        <v>8.86</v>
      </c>
      <c r="BS10" s="396">
        <v>3.84</v>
      </c>
      <c r="BT10" s="396">
        <v>7.76</v>
      </c>
      <c r="BU10" s="396">
        <v>3.83</v>
      </c>
      <c r="BV10" s="396">
        <v>7.58</v>
      </c>
      <c r="BW10" s="396">
        <v>7.48</v>
      </c>
      <c r="BX10" s="396">
        <v>0.01</v>
      </c>
      <c r="BY10" s="396">
        <v>-6.68</v>
      </c>
      <c r="BZ10" s="396">
        <v>-2.78</v>
      </c>
      <c r="CA10" s="396">
        <v>1.75</v>
      </c>
      <c r="CB10" s="396">
        <v>10.95</v>
      </c>
      <c r="CC10" s="398"/>
      <c r="CD10" s="131"/>
      <c r="CE10" s="131"/>
      <c r="CF10" s="151"/>
      <c r="CG10" s="151"/>
      <c r="CH10" s="151"/>
      <c r="CI10" s="205"/>
      <c r="CJ10" s="205"/>
      <c r="CK10" s="205"/>
      <c r="CL10" s="205"/>
      <c r="CM10" s="205"/>
      <c r="CN10" s="205"/>
      <c r="CO10" s="152"/>
      <c r="CP10" s="156"/>
      <c r="CQ10" s="151"/>
      <c r="CR10" s="149"/>
      <c r="CS10" s="149"/>
      <c r="CT10" s="149"/>
      <c r="CU10" s="149"/>
      <c r="CV10" s="206"/>
      <c r="CW10" s="206"/>
      <c r="CX10" s="206"/>
      <c r="CY10" s="206"/>
      <c r="CZ10" s="206"/>
      <c r="DA10" s="206"/>
      <c r="DB10" s="153"/>
      <c r="DC10" s="156"/>
      <c r="DD10" s="151"/>
      <c r="DE10" s="149"/>
      <c r="DF10" s="149"/>
      <c r="DG10" s="149"/>
      <c r="DH10" s="149"/>
      <c r="DI10" s="206"/>
      <c r="DJ10" s="206"/>
      <c r="DK10" s="206"/>
      <c r="DL10" s="206"/>
      <c r="DM10" s="206"/>
      <c r="DN10" s="206"/>
      <c r="DO10" s="153"/>
      <c r="DP10" s="156"/>
      <c r="DQ10" s="151"/>
      <c r="DR10" s="149"/>
      <c r="DS10" s="149"/>
      <c r="DT10" s="149"/>
      <c r="DU10" s="149"/>
      <c r="DV10" s="206"/>
      <c r="DW10" s="206"/>
      <c r="DX10" s="206"/>
      <c r="DY10" s="206"/>
      <c r="DZ10" s="206"/>
      <c r="EA10" s="206"/>
      <c r="EB10" s="153"/>
      <c r="EC10" s="156"/>
      <c r="ED10" s="151"/>
      <c r="EE10" s="149"/>
      <c r="EF10" s="149"/>
      <c r="EG10" s="149"/>
      <c r="EH10" s="149"/>
      <c r="EI10" s="206"/>
      <c r="EJ10" s="206"/>
      <c r="EK10" s="206"/>
      <c r="EL10" s="206"/>
      <c r="EM10" s="206"/>
      <c r="EN10" s="206"/>
      <c r="EO10" s="153"/>
      <c r="EP10" s="156"/>
      <c r="EQ10" s="151"/>
      <c r="ER10" s="149"/>
      <c r="ES10" s="149"/>
      <c r="ET10" s="149"/>
      <c r="EU10" s="149"/>
      <c r="EV10" s="206"/>
      <c r="EW10" s="206"/>
      <c r="EX10" s="206"/>
      <c r="EY10" s="206"/>
      <c r="EZ10" s="206"/>
      <c r="FA10" s="206"/>
      <c r="FB10" s="153"/>
      <c r="FC10" s="156"/>
      <c r="FD10" s="151"/>
      <c r="FE10" s="149"/>
      <c r="FF10" s="149"/>
      <c r="FG10" s="149"/>
      <c r="FH10" s="149"/>
      <c r="FI10" s="206"/>
      <c r="FJ10" s="206"/>
      <c r="FK10" s="206"/>
      <c r="FL10" s="206"/>
      <c r="FM10" s="206"/>
      <c r="FN10" s="206"/>
      <c r="FO10" s="153"/>
    </row>
    <row r="11" spans="1:171" ht="14.4">
      <c r="A11" s="150">
        <v>10</v>
      </c>
      <c r="B11" s="202" t="s">
        <v>28</v>
      </c>
      <c r="C11" s="382">
        <f>'BILAN 2010'!J4/'BILAN 2010'!J12</f>
        <v>1.0214970781123447</v>
      </c>
      <c r="D11" s="127">
        <f>'BILAN 2011'!J4/'BILAN 2011'!J12</f>
        <v>1.1120944121223886</v>
      </c>
      <c r="E11" s="127">
        <f>'BILAN 2012'!J4/'BILAN 2012'!J12</f>
        <v>1.1342120707643439</v>
      </c>
      <c r="F11" s="127">
        <f>'BILAN 2013'!J4/'BILAN 2013'!J12</f>
        <v>1.0659714623475154</v>
      </c>
      <c r="G11" s="127">
        <f>'BILAN 2014'!J4/'BILAN 2014'!J12</f>
        <v>1.0922742218047021</v>
      </c>
      <c r="H11" s="127">
        <f>'BILAN 2015'!J4/'BILAN 2015'!J12</f>
        <v>1.0949882754473348</v>
      </c>
      <c r="I11" s="127">
        <f>'BILAN 2016'!J4/'BILAN 2016'!J15</f>
        <v>1.1281910448087313</v>
      </c>
      <c r="J11" s="127">
        <f>'BILAN 2017'!J4/'BILAN 2017'!J15</f>
        <v>1.1979671284263864</v>
      </c>
      <c r="K11" s="127">
        <f>'BILAN 2018'!J4/'BILAN 2018'!J15</f>
        <v>1.137568850326971</v>
      </c>
      <c r="L11" s="127">
        <f>'BILAN 2019'!J$4/'BILAN 2019'!J$14</f>
        <v>1.1059981275649193</v>
      </c>
      <c r="M11" s="127">
        <f>'BILAN 2020'!$J$4/'BILAN 2020'!$J$14</f>
        <v>1.1363997317675791</v>
      </c>
      <c r="N11" s="127">
        <f>'BILAN 2021'!$K$4/'BILAN 2021'!$K$14</f>
        <v>1.0993655063846612</v>
      </c>
      <c r="O11" s="127">
        <f>'BILAN 2022'!$J$4/'BILAN 2022'!$J$14</f>
        <v>1.0851800585831655</v>
      </c>
      <c r="P11" s="382">
        <f>Calcul!K6/Calcul!K8</f>
        <v>-0.60430463576158944</v>
      </c>
      <c r="Q11" s="145">
        <f>Calcul!K16/Calcul!K18</f>
        <v>-0.59216005019393114</v>
      </c>
      <c r="R11" s="145">
        <f>Calcul!K26/Calcul!K28</f>
        <v>-0.58735164589087108</v>
      </c>
      <c r="S11" s="127">
        <f>Calcul!K36/Calcul!K38</f>
        <v>-0.50835258623032809</v>
      </c>
      <c r="T11" s="127">
        <f>Calcul!K46/Calcul!K48</f>
        <v>-0.51870698156752304</v>
      </c>
      <c r="U11" s="142">
        <f>Calcul!K56/Calcul!K58</f>
        <v>-0.50523804249506188</v>
      </c>
      <c r="V11" s="142">
        <f>Calcul!K67/Calcul!K69</f>
        <v>-0.48502926337033297</v>
      </c>
      <c r="W11" s="377">
        <f>Calcul!K78/Calcul!K80</f>
        <v>-0.46613724334515572</v>
      </c>
      <c r="X11" s="389">
        <f>Calcul!$K$89/Calcul!$K$91</f>
        <v>-0.46537997121889629</v>
      </c>
      <c r="Y11" s="389">
        <f>Calcul!$K$100/Calcul!$K$102</f>
        <v>-0.45549181461400173</v>
      </c>
      <c r="Z11" s="389">
        <f>Calcul!$K$111/Calcul!$K$113</f>
        <v>-0.50304704457810057</v>
      </c>
      <c r="AA11" s="389">
        <f>Calcul!$K$122/Calcul!$K$124</f>
        <v>-0.53863698464637433</v>
      </c>
      <c r="AB11" s="389">
        <f>Calcul!$K$133/Calcul!$K$135</f>
        <v>-0.4887154935316288</v>
      </c>
      <c r="AC11" s="376">
        <f>Calcul!K7/Calcul!K8</f>
        <v>-0.5631270080650449</v>
      </c>
      <c r="AD11" s="127">
        <f>Calcul!K17/Calcul!K18</f>
        <v>-0.54928131416837778</v>
      </c>
      <c r="AE11" s="127">
        <f>Calcul!K27/Calcul!K28</f>
        <v>-0.54435694558483239</v>
      </c>
      <c r="AF11" s="146">
        <f>Calcul!K37/Calcul!K38</f>
        <v>-0.46751107607838871</v>
      </c>
      <c r="AG11" s="146">
        <f>Calcul!K47/Calcul!K48</f>
        <v>-0.47854288880529489</v>
      </c>
      <c r="AH11" s="146">
        <f>Calcul!K57/Calcul!K58</f>
        <v>-0.46647652803160361</v>
      </c>
      <c r="AI11" s="142">
        <f>Calcul!K68/Calcul!K69</f>
        <v>-0.45101109989909183</v>
      </c>
      <c r="AJ11" s="389">
        <f>Calcul!K79/Calcul!K80</f>
        <v>-0.43303794545147473</v>
      </c>
      <c r="AK11" s="389">
        <f>Calcul!K$90/Calcul!K$91</f>
        <v>-0.43817576322304252</v>
      </c>
      <c r="AL11" s="389">
        <f>Calcul!K$101/Calcul!K$102</f>
        <v>-0.42835343318884328</v>
      </c>
      <c r="AM11" s="389">
        <f>Calcul!K$112/Calcul!K$113</f>
        <v>-0.47223347994619497</v>
      </c>
      <c r="AN11" s="389">
        <f>Calcul!K$123/Calcul!K$124</f>
        <v>-0.51037312539659963</v>
      </c>
      <c r="AO11" s="389">
        <f>Calcul!K$134/Calcul!K$135</f>
        <v>-0.46310278089029233</v>
      </c>
      <c r="AP11" s="396">
        <v>18.89</v>
      </c>
      <c r="AQ11" s="396">
        <v>19.149999999999999</v>
      </c>
      <c r="AR11" s="396">
        <v>17.91</v>
      </c>
      <c r="AS11" s="396">
        <v>61.98</v>
      </c>
      <c r="AT11" s="396">
        <v>21.15</v>
      </c>
      <c r="AU11" s="396">
        <v>20.350000000000001</v>
      </c>
      <c r="AV11" s="396">
        <v>20.399999999999999</v>
      </c>
      <c r="AW11" s="396">
        <v>20.420000000000002</v>
      </c>
      <c r="AX11" s="396">
        <v>21.08</v>
      </c>
      <c r="AY11" s="396">
        <v>18.77</v>
      </c>
      <c r="AZ11" s="396">
        <v>8.99</v>
      </c>
      <c r="BA11" s="396">
        <v>10.96</v>
      </c>
      <c r="BB11" s="401">
        <v>15.54</v>
      </c>
      <c r="BC11" s="396">
        <v>0.65</v>
      </c>
      <c r="BD11" s="396">
        <v>0.78</v>
      </c>
      <c r="BE11" s="396">
        <v>0.79</v>
      </c>
      <c r="BF11" s="396">
        <v>1.05</v>
      </c>
      <c r="BG11" s="396">
        <v>1.41</v>
      </c>
      <c r="BH11" s="396">
        <v>1.55</v>
      </c>
      <c r="BI11" s="396">
        <v>1.63</v>
      </c>
      <c r="BJ11" s="396">
        <v>1.65</v>
      </c>
      <c r="BK11" s="396">
        <v>1.83</v>
      </c>
      <c r="BL11" s="396">
        <v>1.86</v>
      </c>
      <c r="BM11" s="396">
        <v>0.95</v>
      </c>
      <c r="BN11" s="396">
        <v>1.2</v>
      </c>
      <c r="BO11" s="396">
        <v>1.83</v>
      </c>
      <c r="BP11" s="403"/>
      <c r="BQ11" s="396">
        <v>18.61</v>
      </c>
      <c r="BR11" s="396">
        <v>11.9</v>
      </c>
      <c r="BS11" s="396">
        <v>3.28</v>
      </c>
      <c r="BT11" s="396">
        <v>9.2100000000000009</v>
      </c>
      <c r="BU11" s="396">
        <v>8.25</v>
      </c>
      <c r="BV11" s="396">
        <v>10.88</v>
      </c>
      <c r="BW11" s="396">
        <v>19.55</v>
      </c>
      <c r="BX11" s="396">
        <v>8.01</v>
      </c>
      <c r="BY11" s="396">
        <v>3.1</v>
      </c>
      <c r="BZ11" s="396">
        <v>6.07</v>
      </c>
      <c r="CA11" s="396">
        <v>2.0099999999999998</v>
      </c>
      <c r="CB11" s="396">
        <v>7.19</v>
      </c>
      <c r="CC11" s="398"/>
      <c r="CD11" s="131"/>
      <c r="CE11" s="131"/>
      <c r="CF11" s="151"/>
      <c r="CG11" s="151"/>
      <c r="CH11" s="151"/>
      <c r="CI11" s="205"/>
      <c r="CJ11" s="205"/>
      <c r="CK11" s="205"/>
      <c r="CL11" s="205"/>
      <c r="CM11" s="205"/>
      <c r="CN11" s="205"/>
      <c r="CO11" s="152"/>
      <c r="CP11" s="156"/>
      <c r="CQ11" s="151"/>
      <c r="CR11" s="149"/>
      <c r="CS11" s="149"/>
      <c r="CT11" s="149"/>
      <c r="CU11" s="149"/>
      <c r="CV11" s="206"/>
      <c r="CW11" s="206"/>
      <c r="CX11" s="206"/>
      <c r="CY11" s="206"/>
      <c r="CZ11" s="206"/>
      <c r="DA11" s="206"/>
      <c r="DB11" s="153"/>
      <c r="DC11" s="156"/>
      <c r="DD11" s="151"/>
      <c r="DE11" s="149"/>
      <c r="DF11" s="149"/>
      <c r="DG11" s="149"/>
      <c r="DH11" s="149"/>
      <c r="DI11" s="206"/>
      <c r="DJ11" s="206"/>
      <c r="DK11" s="206"/>
      <c r="DL11" s="206"/>
      <c r="DM11" s="206"/>
      <c r="DN11" s="206"/>
      <c r="DO11" s="153"/>
      <c r="DP11" s="156"/>
      <c r="DQ11" s="151"/>
      <c r="DR11" s="149"/>
      <c r="DS11" s="149"/>
      <c r="DT11" s="149"/>
      <c r="DU11" s="149"/>
      <c r="DV11" s="206"/>
      <c r="DW11" s="206"/>
      <c r="DX11" s="206"/>
      <c r="DY11" s="206"/>
      <c r="DZ11" s="206"/>
      <c r="EA11" s="206"/>
      <c r="EB11" s="153"/>
      <c r="EC11" s="156"/>
      <c r="ED11" s="151"/>
      <c r="EE11" s="149"/>
      <c r="EF11" s="149"/>
      <c r="EG11" s="149"/>
      <c r="EH11" s="149"/>
      <c r="EI11" s="206"/>
      <c r="EJ11" s="206"/>
      <c r="EK11" s="206"/>
      <c r="EL11" s="206"/>
      <c r="EM11" s="206"/>
      <c r="EN11" s="206"/>
      <c r="EO11" s="153"/>
      <c r="EP11" s="156"/>
      <c r="EQ11" s="151"/>
      <c r="ER11" s="149"/>
      <c r="ES11" s="149"/>
      <c r="ET11" s="149"/>
      <c r="EU11" s="149"/>
      <c r="EV11" s="206"/>
      <c r="EW11" s="206"/>
      <c r="EX11" s="206"/>
      <c r="EY11" s="206"/>
      <c r="EZ11" s="206"/>
      <c r="FA11" s="206"/>
      <c r="FB11" s="153"/>
      <c r="FC11" s="156"/>
      <c r="FD11" s="151"/>
      <c r="FE11" s="149"/>
      <c r="FF11" s="149"/>
      <c r="FG11" s="149"/>
      <c r="FH11" s="149"/>
      <c r="FI11" s="206"/>
      <c r="FJ11" s="206"/>
      <c r="FK11" s="206"/>
      <c r="FL11" s="206"/>
      <c r="FM11" s="206"/>
      <c r="FN11" s="206"/>
      <c r="FO11" s="153"/>
    </row>
    <row r="12" spans="1:171" ht="14.4">
      <c r="A12" s="150">
        <v>11</v>
      </c>
      <c r="B12" s="202" t="s">
        <v>29</v>
      </c>
      <c r="C12" s="382">
        <f>'BILAN 2010'!G8/'BILAN 2010'!G16</f>
        <v>0.83532352941176469</v>
      </c>
      <c r="D12" s="127">
        <f>'BILAN 2011'!K4/'BILAN 2011'!K12</f>
        <v>1.2781525259339461</v>
      </c>
      <c r="E12" s="127">
        <f>'BILAN 2012'!K4/'BILAN 2012'!K12</f>
        <v>1.1419772304659601</v>
      </c>
      <c r="F12" s="127">
        <f>'BILAN 2013'!K4/'BILAN 2013'!K12</f>
        <v>1.0262862130807957</v>
      </c>
      <c r="G12" s="127">
        <f>'BILAN 2014'!K4/'BILAN 2014'!K12</f>
        <v>1.0285139410480986</v>
      </c>
      <c r="H12" s="127">
        <f>'BILAN 2015'!K4/'BILAN 2015'!K12</f>
        <v>1.1374583279928154</v>
      </c>
      <c r="I12" s="127">
        <f>'BILAN 2016'!K4/'BILAN 2016'!K15</f>
        <v>1.2076540185541931</v>
      </c>
      <c r="J12" s="127">
        <f>'BILAN 2017'!K4/'BILAN 2017'!K15</f>
        <v>1.3582634836022145</v>
      </c>
      <c r="K12" s="127">
        <f>'BILAN 2018'!K4/'BILAN 2018'!K15</f>
        <v>1.3919072280529727</v>
      </c>
      <c r="L12" s="127">
        <f>'BILAN 2019'!K$4/'BILAN 2019'!K$14</f>
        <v>1.4023697728943416</v>
      </c>
      <c r="M12" s="127">
        <f>'BILAN 2020'!$K$4/'BILAN 2020'!$K$14</f>
        <v>1.3589820465227889</v>
      </c>
      <c r="N12" s="127">
        <f>'BILAN 2021'!$L$4/'BILAN 2021'!$L$14</f>
        <v>1.2615784995192891</v>
      </c>
      <c r="O12" s="127">
        <f>'BILAN 2022'!$K$4/'BILAN 2022'!$K$14</f>
        <v>1.2499717827973664</v>
      </c>
      <c r="P12" s="382">
        <f>Calcul!L6/Calcul!L8</f>
        <v>-0.44857368929444891</v>
      </c>
      <c r="Q12" s="145">
        <f>Calcul!L16/Calcul!L18</f>
        <v>-0.52189249779534419</v>
      </c>
      <c r="R12" s="145">
        <f>Calcul!L26/Calcul!L28</f>
        <v>-0.52667354585345327</v>
      </c>
      <c r="S12" s="127">
        <f>Calcul!L36/Calcul!L38</f>
        <v>-0.52662562004207603</v>
      </c>
      <c r="T12" s="127">
        <f>Calcul!L46/Calcul!L48</f>
        <v>-0.49142204203789019</v>
      </c>
      <c r="U12" s="142">
        <f>Calcul!L56/Calcul!L58</f>
        <v>-0.4688398345730348</v>
      </c>
      <c r="V12" s="142">
        <f>Calcul!L67/Calcul!L69</f>
        <v>-0.4850449089649404</v>
      </c>
      <c r="W12" s="377">
        <f>Calcul!L78/Calcul!L80</f>
        <v>-0.46857578144164846</v>
      </c>
      <c r="X12" s="389">
        <f>Calcul!$L$89/Calcul!$L$91</f>
        <v>-0.4146639019627204</v>
      </c>
      <c r="Y12" s="389">
        <f>Calcul!$L$100/Calcul!$L$102</f>
        <v>-0.41961621247684761</v>
      </c>
      <c r="Z12" s="389">
        <f>Calcul!$L$111/Calcul!$L$113</f>
        <v>-0.38527501321989222</v>
      </c>
      <c r="AA12" s="389">
        <f>Calcul!$L$122/Calcul!$L$124</f>
        <v>-0.39244864919914174</v>
      </c>
      <c r="AB12" s="389">
        <f>Calcul!$L$133/Calcul!$L$135</f>
        <v>-0.40378202997946677</v>
      </c>
      <c r="AC12" s="376">
        <f>Calcul!L7/Calcul!L8</f>
        <v>-0.42631070555110262</v>
      </c>
      <c r="AD12" s="127">
        <f>Calcul!L17/Calcul!L18</f>
        <v>-0.48229900445181101</v>
      </c>
      <c r="AE12" s="127">
        <f>Calcul!L27/Calcul!L28</f>
        <v>-0.48453184796329318</v>
      </c>
      <c r="AF12" s="146">
        <f>Calcul!L37/Calcul!L38</f>
        <v>-0.4878741965991778</v>
      </c>
      <c r="AG12" s="146">
        <f>Calcul!L47/Calcul!L48</f>
        <v>-0.45546333985304222</v>
      </c>
      <c r="AH12" s="146">
        <f>Calcul!L57/Calcul!L58</f>
        <v>-0.4362648332595267</v>
      </c>
      <c r="AI12" s="142">
        <f>Calcul!L68/Calcul!L69</f>
        <v>-0.43560759738597993</v>
      </c>
      <c r="AJ12" s="389">
        <f>Calcul!L79/Calcul!L80</f>
        <v>-0.43184641008095231</v>
      </c>
      <c r="AK12" s="389">
        <f>Calcul!L$90/Calcul!L$91</f>
        <v>-0.38812054986889599</v>
      </c>
      <c r="AL12" s="389">
        <f>Calcul!L$101/Calcul!L$102</f>
        <v>-0.39172984344601353</v>
      </c>
      <c r="AM12" s="389">
        <f>Calcul!L$112/Calcul!L$113</f>
        <v>-0.35012588494352936</v>
      </c>
      <c r="AN12" s="389">
        <f>Calcul!L$123/Calcul!L$124</f>
        <v>-0.36497785831428198</v>
      </c>
      <c r="AO12" s="389">
        <f>Calcul!L$134/Calcul!L$135</f>
        <v>-0.37378490366724298</v>
      </c>
      <c r="AP12" s="396">
        <v>7.57</v>
      </c>
      <c r="AQ12" s="396">
        <v>3.22</v>
      </c>
      <c r="AR12" s="396">
        <v>3.89</v>
      </c>
      <c r="AS12" s="396">
        <v>-70.349999999999994</v>
      </c>
      <c r="AT12" s="396">
        <v>18.13</v>
      </c>
      <c r="AU12" s="396">
        <v>15.39</v>
      </c>
      <c r="AV12" s="396">
        <v>15.01</v>
      </c>
      <c r="AW12" s="396">
        <v>13.74</v>
      </c>
      <c r="AX12" s="396">
        <v>15.72</v>
      </c>
      <c r="AY12" s="396">
        <v>14.44</v>
      </c>
      <c r="AZ12" s="396">
        <v>6.92</v>
      </c>
      <c r="BA12" s="396">
        <v>11.6</v>
      </c>
      <c r="BB12" s="401">
        <v>9.61</v>
      </c>
      <c r="BC12" s="396">
        <v>0.62</v>
      </c>
      <c r="BD12" s="396">
        <v>0.26</v>
      </c>
      <c r="BE12" s="396">
        <v>0.31</v>
      </c>
      <c r="BF12" s="396">
        <v>-2.95</v>
      </c>
      <c r="BG12" s="396">
        <v>0.8</v>
      </c>
      <c r="BH12" s="396">
        <v>1.01</v>
      </c>
      <c r="BI12" s="396">
        <v>1</v>
      </c>
      <c r="BJ12" s="396">
        <v>1.01</v>
      </c>
      <c r="BK12" s="396">
        <v>1.1399999999999999</v>
      </c>
      <c r="BL12" s="396">
        <v>1.1599999999999999</v>
      </c>
      <c r="BM12" s="396">
        <v>0.6</v>
      </c>
      <c r="BN12" s="396">
        <v>1.0900000000000001</v>
      </c>
      <c r="BO12" s="396">
        <v>0.87</v>
      </c>
      <c r="BP12" s="403"/>
      <c r="BQ12" s="396">
        <v>6.31</v>
      </c>
      <c r="BR12" s="396">
        <v>0.76</v>
      </c>
      <c r="BS12" s="396">
        <v>-2.63</v>
      </c>
      <c r="BT12" s="396">
        <v>14.06</v>
      </c>
      <c r="BU12" s="396">
        <v>12.09</v>
      </c>
      <c r="BV12" s="396">
        <v>17.41</v>
      </c>
      <c r="BW12" s="396">
        <v>28.33</v>
      </c>
      <c r="BX12" s="396">
        <v>13.28</v>
      </c>
      <c r="BY12" s="396">
        <v>5.79</v>
      </c>
      <c r="BZ12" s="396">
        <v>1.91</v>
      </c>
      <c r="CA12" s="396">
        <v>-0.14000000000000001</v>
      </c>
      <c r="CB12" s="396">
        <v>8.85</v>
      </c>
      <c r="CC12" s="398"/>
      <c r="CD12" s="131"/>
      <c r="CE12" s="131"/>
      <c r="CF12" s="151"/>
      <c r="CG12" s="151"/>
      <c r="CH12" s="151"/>
      <c r="CI12" s="205"/>
      <c r="CJ12" s="205"/>
      <c r="CK12" s="205"/>
      <c r="CL12" s="205"/>
      <c r="CM12" s="205"/>
      <c r="CN12" s="205"/>
      <c r="CO12" s="152"/>
      <c r="CP12" s="156"/>
      <c r="CQ12" s="151"/>
      <c r="CR12" s="149"/>
      <c r="CS12" s="149"/>
      <c r="CT12" s="149"/>
      <c r="CU12" s="149"/>
      <c r="CV12" s="206"/>
      <c r="CW12" s="206"/>
      <c r="CX12" s="206"/>
      <c r="CY12" s="206"/>
      <c r="CZ12" s="206"/>
      <c r="DA12" s="206"/>
      <c r="DB12" s="153"/>
      <c r="DC12" s="156"/>
      <c r="DD12" s="151"/>
      <c r="DE12" s="149"/>
      <c r="DF12" s="149"/>
      <c r="DG12" s="149"/>
      <c r="DH12" s="149"/>
      <c r="DI12" s="206"/>
      <c r="DJ12" s="206"/>
      <c r="DK12" s="206"/>
      <c r="DL12" s="206"/>
      <c r="DM12" s="206"/>
      <c r="DN12" s="206"/>
      <c r="DO12" s="153"/>
      <c r="DP12" s="156"/>
      <c r="DQ12" s="151"/>
      <c r="DR12" s="149"/>
      <c r="DS12" s="149"/>
      <c r="DT12" s="149"/>
      <c r="DU12" s="149"/>
      <c r="DV12" s="206"/>
      <c r="DW12" s="206"/>
      <c r="DX12" s="206"/>
      <c r="DY12" s="206"/>
      <c r="DZ12" s="206"/>
      <c r="EA12" s="206"/>
      <c r="EB12" s="153"/>
      <c r="EC12" s="156"/>
      <c r="ED12" s="151"/>
      <c r="EE12" s="149"/>
      <c r="EF12" s="149"/>
      <c r="EG12" s="149"/>
      <c r="EH12" s="149"/>
      <c r="EI12" s="206"/>
      <c r="EJ12" s="206"/>
      <c r="EK12" s="206"/>
      <c r="EL12" s="206"/>
      <c r="EM12" s="206"/>
      <c r="EN12" s="206"/>
      <c r="EO12" s="153"/>
      <c r="EP12" s="156"/>
      <c r="EQ12" s="151"/>
      <c r="ER12" s="149"/>
      <c r="ES12" s="149"/>
      <c r="ET12" s="149"/>
      <c r="EU12" s="149"/>
      <c r="EV12" s="206"/>
      <c r="EW12" s="206"/>
      <c r="EX12" s="206"/>
      <c r="EY12" s="206"/>
      <c r="EZ12" s="206"/>
      <c r="FA12" s="206"/>
      <c r="FB12" s="153"/>
      <c r="FC12" s="156"/>
      <c r="FD12" s="151"/>
      <c r="FE12" s="149"/>
      <c r="FF12" s="149"/>
      <c r="FG12" s="149"/>
      <c r="FH12" s="149"/>
      <c r="FI12" s="206"/>
      <c r="FJ12" s="206"/>
      <c r="FK12" s="206"/>
      <c r="FL12" s="206"/>
      <c r="FM12" s="206"/>
      <c r="FN12" s="206"/>
      <c r="FO12" s="153"/>
    </row>
    <row r="13" spans="1:171" ht="14.4">
      <c r="A13" s="150">
        <v>13</v>
      </c>
      <c r="B13" s="202" t="s">
        <v>30</v>
      </c>
      <c r="C13" s="382">
        <f>'BILAN 2010'!L4/'BILAN 2010'!L12</f>
        <v>1.2523920692387009</v>
      </c>
      <c r="D13" s="127">
        <f>'BILAN 2011'!L4/'BILAN 2011'!L12</f>
        <v>1.3518701952740675</v>
      </c>
      <c r="E13" s="127">
        <f>'BILAN 2012'!L4/'BILAN 2012'!L12</f>
        <v>1.2655370902641878</v>
      </c>
      <c r="F13" s="127">
        <f>'BILAN 2013'!L4/'BILAN 2013'!L12</f>
        <v>1.3240274963617391</v>
      </c>
      <c r="G13" s="127">
        <f>'BILAN 2014'!L4/'BILAN 2014'!L12</f>
        <v>1.5464646606476735</v>
      </c>
      <c r="H13" s="127">
        <f>'BILAN 2015'!L4/'BILAN 2015'!L12</f>
        <v>1.5680834097307736</v>
      </c>
      <c r="I13" s="127">
        <f>'BILAN 2016'!L4/'BILAN 2016'!L15</f>
        <v>1.5740118224041053</v>
      </c>
      <c r="J13" s="127">
        <f>'BILAN 2017'!L4/'BILAN 2017'!L15</f>
        <v>1.5362470206056458</v>
      </c>
      <c r="K13" s="127">
        <f>'BILAN 2018'!L4/'BILAN 2018'!L15</f>
        <v>1.4464874990645722</v>
      </c>
      <c r="L13" s="127">
        <f>'BILAN 2019'!L$4/'BILAN 2019'!L$14</f>
        <v>1.2385497290709746</v>
      </c>
      <c r="M13" s="127">
        <f>'BILAN 2020'!$L$4/'BILAN 2020'!$L$14</f>
        <v>0.97357265081193023</v>
      </c>
      <c r="N13" s="127">
        <f>'BILAN 2021'!$M$4/'BILAN 2021'!$M$14</f>
        <v>1.0495893768817237</v>
      </c>
      <c r="O13" s="127">
        <f>'BILAN 2022'!$L$4/'BILAN 2022'!$L$14</f>
        <v>0.97976282894280353</v>
      </c>
      <c r="P13" s="382">
        <f>Calcul!M6/Calcul!M8</f>
        <v>-0.50355845169814717</v>
      </c>
      <c r="Q13" s="145">
        <f>Calcul!M16/Calcul!M18</f>
        <v>-0.59995409685563461</v>
      </c>
      <c r="R13" s="145">
        <f>Calcul!M26/Calcul!M28</f>
        <v>-0.72908781466710693</v>
      </c>
      <c r="S13" s="127">
        <f>Calcul!M36/Calcul!M38</f>
        <v>-0.61472745142511531</v>
      </c>
      <c r="T13" s="127">
        <f>Calcul!M46/Calcul!M48</f>
        <v>-0.59963739555415418</v>
      </c>
      <c r="U13" s="142">
        <f>Calcul!M56/Calcul!M58</f>
        <v>-0.55265459750311452</v>
      </c>
      <c r="V13" s="142">
        <f>Calcul!M67/Calcul!M69</f>
        <v>-0.84141445336627552</v>
      </c>
      <c r="W13" s="377">
        <f>Calcul!M78/Calcul!M80</f>
        <v>-1.0490192255196349</v>
      </c>
      <c r="X13" s="389">
        <f>Calcul!$M$89/Calcul!$M$91</f>
        <v>-0.80957876514714366</v>
      </c>
      <c r="Y13" s="389">
        <f>Calcul!$M$100/Calcul!$M$102</f>
        <v>-1.0833963977599517</v>
      </c>
      <c r="Z13" s="389">
        <f>Calcul!$M$111/Calcul!$M$113</f>
        <v>-1.1735722929752781</v>
      </c>
      <c r="AA13" s="389">
        <f>Calcul!$M$122/Calcul!$M$124</f>
        <v>-1.0202954484961406</v>
      </c>
      <c r="AB13" s="389">
        <f>Calcul!$M$133/Calcul!$M$135</f>
        <v>-0.83613232167021068</v>
      </c>
      <c r="AC13" s="376">
        <f>Calcul!M7/Calcul!M8</f>
        <v>-0.4569832737755623</v>
      </c>
      <c r="AD13" s="127">
        <f>Calcul!M17/Calcul!M18</f>
        <v>-0.54908767500573785</v>
      </c>
      <c r="AE13" s="127">
        <f>Calcul!M27/Calcul!M28</f>
        <v>-0.67510859349201102</v>
      </c>
      <c r="AF13" s="146">
        <f>Calcul!M37/Calcul!M38</f>
        <v>-0.54384970136841304</v>
      </c>
      <c r="AG13" s="146">
        <f>Calcul!M47/Calcul!M48</f>
        <v>-0.5178306794892007</v>
      </c>
      <c r="AH13" s="146">
        <f>Calcul!M57/Calcul!M58</f>
        <v>-0.47309619105680284</v>
      </c>
      <c r="AI13" s="142">
        <f>Calcul!M68/Calcul!M69</f>
        <v>-0.72685471141308078</v>
      </c>
      <c r="AJ13" s="389">
        <f>Calcul!M79/Calcul!M80</f>
        <v>-0.90995593339312875</v>
      </c>
      <c r="AK13" s="389">
        <f>Calcul!M$90/Calcul!M$91</f>
        <v>-0.72655984138961638</v>
      </c>
      <c r="AL13" s="389">
        <f>Calcul!M$101/Calcul!M$102</f>
        <v>-0.99657560163462999</v>
      </c>
      <c r="AM13" s="389">
        <f>Calcul!M$112/Calcul!M$113</f>
        <v>-1.0958527824199467</v>
      </c>
      <c r="AN13" s="389">
        <f>Calcul!M$123/Calcul!M$124</f>
        <v>-0.95769563481501196</v>
      </c>
      <c r="AO13" s="389">
        <f>Calcul!M$134/Calcul!M$135</f>
        <v>-0.7263435144017012</v>
      </c>
      <c r="AP13" s="396">
        <v>4.59</v>
      </c>
      <c r="AQ13" s="396">
        <v>0.01</v>
      </c>
      <c r="AR13" s="396">
        <v>2.0299999999999998</v>
      </c>
      <c r="AS13" s="396">
        <v>6.61</v>
      </c>
      <c r="AT13" s="396">
        <v>6.44</v>
      </c>
      <c r="AU13" s="396">
        <v>4.93</v>
      </c>
      <c r="AV13" s="396">
        <v>-98.26</v>
      </c>
      <c r="AW13" s="396">
        <v>-32.19</v>
      </c>
      <c r="AX13" s="396">
        <v>-5.75</v>
      </c>
      <c r="AY13" s="396">
        <v>-30.17</v>
      </c>
      <c r="AZ13" s="396">
        <v>-46.41</v>
      </c>
      <c r="BA13" s="396">
        <v>-3.92</v>
      </c>
      <c r="BB13" s="401">
        <v>4.17</v>
      </c>
      <c r="BC13" s="396">
        <v>0.84</v>
      </c>
      <c r="BD13" s="396">
        <v>0</v>
      </c>
      <c r="BE13" s="396">
        <v>0.28000000000000003</v>
      </c>
      <c r="BF13" s="396">
        <v>0.74</v>
      </c>
      <c r="BG13" s="396">
        <v>0.68</v>
      </c>
      <c r="BH13" s="396">
        <v>0.49</v>
      </c>
      <c r="BI13" s="396">
        <v>-5</v>
      </c>
      <c r="BJ13" s="396">
        <v>-2.5099999999999998</v>
      </c>
      <c r="BK13" s="396">
        <v>-0.49</v>
      </c>
      <c r="BL13" s="396">
        <v>-2</v>
      </c>
      <c r="BM13" s="396">
        <v>-2.25</v>
      </c>
      <c r="BN13" s="396">
        <v>-0.46</v>
      </c>
      <c r="BO13" s="396">
        <v>0.45</v>
      </c>
      <c r="BP13" s="403"/>
      <c r="BQ13" s="396">
        <v>13.71</v>
      </c>
      <c r="BR13" s="396">
        <v>22.53</v>
      </c>
      <c r="BS13" s="396">
        <v>13.94</v>
      </c>
      <c r="BT13" s="396">
        <v>16.78</v>
      </c>
      <c r="BU13" s="396">
        <v>9.36</v>
      </c>
      <c r="BV13" s="396">
        <v>-6.12</v>
      </c>
      <c r="BW13" s="396">
        <v>-4.72</v>
      </c>
      <c r="BX13" s="396">
        <v>-7.31</v>
      </c>
      <c r="BY13" s="396">
        <v>-3.83</v>
      </c>
      <c r="BZ13" s="396">
        <v>-9.11</v>
      </c>
      <c r="CA13" s="396">
        <v>-2.2200000000000002</v>
      </c>
      <c r="CB13" s="396">
        <v>17.18</v>
      </c>
      <c r="CC13" s="398"/>
      <c r="CD13" s="131"/>
      <c r="CE13" s="131"/>
      <c r="CF13" s="151"/>
      <c r="CG13" s="151"/>
      <c r="CH13" s="151"/>
      <c r="CI13" s="205"/>
      <c r="CJ13" s="205"/>
      <c r="CK13" s="205"/>
      <c r="CL13" s="205"/>
      <c r="CM13" s="205"/>
      <c r="CN13" s="205"/>
      <c r="CO13" s="152"/>
      <c r="CP13" s="156"/>
      <c r="CQ13" s="151"/>
      <c r="CR13" s="149"/>
      <c r="CS13" s="149"/>
      <c r="CT13" s="149"/>
      <c r="CU13" s="149"/>
      <c r="CV13" s="206"/>
      <c r="CW13" s="206"/>
      <c r="CX13" s="206"/>
      <c r="CY13" s="206"/>
      <c r="CZ13" s="206"/>
      <c r="DA13" s="206"/>
      <c r="DB13" s="153"/>
      <c r="DC13" s="156"/>
      <c r="DD13" s="151"/>
      <c r="DE13" s="149"/>
      <c r="DF13" s="149"/>
      <c r="DG13" s="149"/>
      <c r="DH13" s="149"/>
      <c r="DI13" s="206"/>
      <c r="DJ13" s="206"/>
      <c r="DK13" s="206"/>
      <c r="DL13" s="206"/>
      <c r="DM13" s="206"/>
      <c r="DN13" s="206"/>
      <c r="DO13" s="153"/>
      <c r="DP13" s="156"/>
      <c r="DQ13" s="151"/>
      <c r="DR13" s="149"/>
      <c r="DS13" s="149"/>
      <c r="DT13" s="149"/>
      <c r="DU13" s="149"/>
      <c r="DV13" s="206"/>
      <c r="DW13" s="206"/>
      <c r="DX13" s="206"/>
      <c r="DY13" s="206"/>
      <c r="DZ13" s="206"/>
      <c r="EA13" s="206"/>
      <c r="EB13" s="153"/>
      <c r="EC13" s="156"/>
      <c r="ED13" s="151"/>
      <c r="EE13" s="149"/>
      <c r="EF13" s="149"/>
      <c r="EG13" s="149"/>
      <c r="EH13" s="149"/>
      <c r="EI13" s="206"/>
      <c r="EJ13" s="206"/>
      <c r="EK13" s="206"/>
      <c r="EL13" s="206"/>
      <c r="EM13" s="206"/>
      <c r="EN13" s="206"/>
      <c r="EO13" s="153"/>
      <c r="EP13" s="156"/>
      <c r="EQ13" s="151"/>
      <c r="ER13" s="149"/>
      <c r="ES13" s="149"/>
      <c r="ET13" s="149"/>
      <c r="EU13" s="149"/>
      <c r="EV13" s="206"/>
      <c r="EW13" s="206"/>
      <c r="EX13" s="206"/>
      <c r="EY13" s="206"/>
      <c r="EZ13" s="206"/>
      <c r="FA13" s="206"/>
      <c r="FB13" s="153"/>
      <c r="FC13" s="156"/>
      <c r="FD13" s="151"/>
      <c r="FE13" s="149"/>
      <c r="FF13" s="149"/>
      <c r="FG13" s="149"/>
      <c r="FH13" s="149"/>
      <c r="FI13" s="206"/>
      <c r="FJ13" s="206"/>
      <c r="FK13" s="206"/>
      <c r="FL13" s="206"/>
      <c r="FM13" s="206"/>
      <c r="FN13" s="206"/>
      <c r="FO13" s="153"/>
    </row>
    <row r="14" spans="1:171" ht="14.4">
      <c r="A14" s="150">
        <v>14</v>
      </c>
      <c r="B14" s="202" t="s">
        <v>119</v>
      </c>
      <c r="C14" s="382" t="e">
        <f>'BILAN 2010'!#REF!/'BILAN 2010'!#REF!</f>
        <v>#REF!</v>
      </c>
      <c r="D14" s="127" t="e">
        <f>'BILAN 2011'!#REF!/'BILAN 2011'!#REF!</f>
        <v>#REF!</v>
      </c>
      <c r="E14" s="127" t="e">
        <f>'BILAN 2012'!#REF!/'BILAN 2012'!#REF!</f>
        <v>#REF!</v>
      </c>
      <c r="F14" s="127" t="e">
        <f>'BILAN 2013'!#REF!/'BILAN 2013'!#REF!</f>
        <v>#REF!</v>
      </c>
      <c r="G14" s="127" t="e">
        <f>'BILAN 2014'!#REF!/'BILAN 2014'!#REF!</f>
        <v>#REF!</v>
      </c>
      <c r="H14" s="127" t="e">
        <f>'BILAN 2015'!#REF!/'BILAN 2015'!#REF!</f>
        <v>#REF!</v>
      </c>
      <c r="I14" s="127" t="e">
        <f>'BILAN 2016'!#REF!/'BILAN 2016'!#REF!</f>
        <v>#REF!</v>
      </c>
      <c r="J14" s="127" t="e">
        <f>'BILAN 2017'!#REF!/'BILAN 2017'!#REF!</f>
        <v>#REF!</v>
      </c>
      <c r="K14" s="127" t="e">
        <f>'BILAN 2018'!#REF!/'BILAN 2018'!#REF!</f>
        <v>#REF!</v>
      </c>
      <c r="L14" s="127" t="e">
        <f>'BILAN 2019'!#REF!/'BILAN 2019'!#REF!</f>
        <v>#REF!</v>
      </c>
      <c r="M14" s="127" t="e">
        <f>'BILAN 2020'!#REF!/'BILAN 2020'!#REF!</f>
        <v>#REF!</v>
      </c>
      <c r="N14" s="127" t="e">
        <f>'BILAN 2021'!#REF!/'BILAN 2021'!#REF!</f>
        <v>#REF!</v>
      </c>
      <c r="O14" s="127">
        <f>0</f>
        <v>0</v>
      </c>
      <c r="P14" s="382" t="e">
        <f>Calcul!N6/Calcul!N8</f>
        <v>#REF!</v>
      </c>
      <c r="Q14" s="145" t="e">
        <f>Calcul!N16/Calcul!N18</f>
        <v>#REF!</v>
      </c>
      <c r="R14" s="145">
        <f>Calcul!N26/Calcul!N28</f>
        <v>-0.59997782787036691</v>
      </c>
      <c r="S14" s="127" t="e">
        <f>Calcul!N36/Calcul!N38</f>
        <v>#REF!</v>
      </c>
      <c r="T14" s="127" t="e">
        <f>Calcul!N46/Calcul!N48</f>
        <v>#REF!</v>
      </c>
      <c r="U14" s="142">
        <f>Calcul!N56/Calcul!N58</f>
        <v>-0.70607682619647361</v>
      </c>
      <c r="V14" s="142" t="e">
        <f>Calcul!N67/Calcul!N69</f>
        <v>#REF!</v>
      </c>
      <c r="W14" s="377" t="e">
        <f>Calcul!N78/Calcul!N80</f>
        <v>#REF!</v>
      </c>
      <c r="X14" s="389" t="e">
        <f>Calcul!$N$89/Calcul!$N$91</f>
        <v>#REF!</v>
      </c>
      <c r="Y14" s="389" t="e">
        <f>Calcul!$N$100/Calcul!$N$102</f>
        <v>#REF!</v>
      </c>
      <c r="Z14" s="389" t="e">
        <f>Calcul!$N$111/Calcul!$N$113</f>
        <v>#REF!</v>
      </c>
      <c r="AA14" s="389" t="e">
        <f>Calcul!$N$122/Calcul!$N$124</f>
        <v>#REF!</v>
      </c>
      <c r="AB14" s="389">
        <f>0%</f>
        <v>0</v>
      </c>
      <c r="AC14" s="376" t="e">
        <f>Calcul!N7/Calcul!N8</f>
        <v>#REF!</v>
      </c>
      <c r="AD14" s="127" t="e">
        <f>Calcul!N17/Calcul!N18</f>
        <v>#REF!</v>
      </c>
      <c r="AE14" s="127">
        <f>Calcul!N27/Calcul!N28</f>
        <v>-0.55485754406710763</v>
      </c>
      <c r="AF14" s="146" t="e">
        <f>Calcul!N37/Calcul!N38</f>
        <v>#REF!</v>
      </c>
      <c r="AG14" s="146" t="e">
        <f>Calcul!N47/Calcul!N48</f>
        <v>#REF!</v>
      </c>
      <c r="AH14" s="146">
        <f>Calcul!N57/Calcul!N58</f>
        <v>-0.65985516372795971</v>
      </c>
      <c r="AI14" s="142" t="e">
        <f>Calcul!N68/Calcul!N69</f>
        <v>#REF!</v>
      </c>
      <c r="AJ14" s="389" t="e">
        <f>Calcul!N79/Calcul!N80</f>
        <v>#REF!</v>
      </c>
      <c r="AK14" s="389" t="e">
        <f>Calcul!N$90/Calcul!N$91</f>
        <v>#REF!</v>
      </c>
      <c r="AL14" s="389" t="e">
        <f>Calcul!N$101/Calcul!N$102</f>
        <v>#REF!</v>
      </c>
      <c r="AM14" s="389" t="e">
        <f>Calcul!N$112/Calcul!N$113</f>
        <v>#REF!</v>
      </c>
      <c r="AN14" s="389" t="e">
        <f>Calcul!N$123/Calcul!N$124</f>
        <v>#REF!</v>
      </c>
      <c r="AO14" s="389">
        <f>0</f>
        <v>0</v>
      </c>
      <c r="AP14" s="396">
        <v>5.24</v>
      </c>
      <c r="AQ14" s="396">
        <v>0.22</v>
      </c>
      <c r="AR14" s="396">
        <v>0</v>
      </c>
      <c r="AS14" s="396">
        <v>-13.85</v>
      </c>
      <c r="AT14" s="396">
        <v>-2.67</v>
      </c>
      <c r="AU14" s="396"/>
      <c r="AV14" s="396">
        <v>-1.5</v>
      </c>
      <c r="AW14" s="396">
        <v>-1.34</v>
      </c>
      <c r="AX14" s="396">
        <v>0.2</v>
      </c>
      <c r="AY14" s="396">
        <v>-2.0499999999999998</v>
      </c>
      <c r="AZ14" s="396">
        <v>-12</v>
      </c>
      <c r="BA14" s="396">
        <v>2.81</v>
      </c>
      <c r="BB14" s="401">
        <v>0</v>
      </c>
      <c r="BC14" s="396">
        <v>1.87</v>
      </c>
      <c r="BD14" s="396">
        <v>0.06</v>
      </c>
      <c r="BE14" s="396">
        <v>0</v>
      </c>
      <c r="BF14" s="396">
        <v>-2.82</v>
      </c>
      <c r="BG14" s="396">
        <v>-0.51</v>
      </c>
      <c r="BH14" s="396">
        <v>0</v>
      </c>
      <c r="BI14" s="396">
        <v>-0.28000000000000003</v>
      </c>
      <c r="BJ14" s="396">
        <v>-0.28000000000000003</v>
      </c>
      <c r="BK14" s="396">
        <v>0.03</v>
      </c>
      <c r="BL14" s="396">
        <v>-0.31</v>
      </c>
      <c r="BM14" s="396">
        <v>-1.42</v>
      </c>
      <c r="BN14" s="396">
        <v>0.3</v>
      </c>
      <c r="BO14" s="396">
        <v>0</v>
      </c>
      <c r="BP14" s="403"/>
      <c r="BQ14" s="396">
        <v>30.98</v>
      </c>
      <c r="BR14" s="396">
        <v>1.53</v>
      </c>
      <c r="BS14" s="396">
        <v>-6.3</v>
      </c>
      <c r="BT14" s="396">
        <v>3.3</v>
      </c>
      <c r="BU14" s="396">
        <v>-2.91</v>
      </c>
      <c r="BV14" s="396">
        <v>5.25</v>
      </c>
      <c r="BW14" s="396">
        <v>12.97</v>
      </c>
      <c r="BX14" s="396">
        <v>7.22</v>
      </c>
      <c r="BY14" s="396">
        <v>5.17</v>
      </c>
      <c r="BZ14" s="396">
        <v>13.71</v>
      </c>
      <c r="CA14" s="396">
        <v>7.93</v>
      </c>
      <c r="CB14" s="396">
        <v>0</v>
      </c>
      <c r="CC14" s="398"/>
      <c r="CD14" s="131"/>
      <c r="CE14" s="131"/>
      <c r="CF14" s="151"/>
      <c r="CG14" s="151"/>
      <c r="CH14" s="151"/>
      <c r="CI14" s="205"/>
      <c r="CJ14" s="205"/>
      <c r="CK14" s="205"/>
      <c r="CL14" s="205"/>
      <c r="CM14" s="205"/>
      <c r="CN14" s="205"/>
      <c r="CO14" s="152"/>
      <c r="CP14" s="156"/>
      <c r="CQ14" s="151"/>
      <c r="CR14" s="149"/>
      <c r="CS14" s="149"/>
      <c r="CT14" s="149"/>
      <c r="CU14" s="149"/>
      <c r="CV14" s="206"/>
      <c r="CW14" s="206"/>
      <c r="CX14" s="206"/>
      <c r="CY14" s="206"/>
      <c r="CZ14" s="206"/>
      <c r="DA14" s="206"/>
      <c r="DB14" s="153"/>
      <c r="DC14" s="156"/>
      <c r="DD14" s="151"/>
      <c r="DE14" s="149"/>
      <c r="DF14" s="149"/>
      <c r="DG14" s="149"/>
      <c r="DH14" s="149"/>
      <c r="DI14" s="206"/>
      <c r="DJ14" s="206"/>
      <c r="DK14" s="206"/>
      <c r="DL14" s="206"/>
      <c r="DM14" s="206"/>
      <c r="DN14" s="206"/>
      <c r="DO14" s="153"/>
      <c r="DP14" s="156"/>
      <c r="DQ14" s="151"/>
      <c r="DR14" s="149"/>
      <c r="DS14" s="149"/>
      <c r="DT14" s="149"/>
      <c r="DU14" s="149"/>
      <c r="DV14" s="206"/>
      <c r="DW14" s="206"/>
      <c r="DX14" s="206"/>
      <c r="DY14" s="206"/>
      <c r="DZ14" s="206"/>
      <c r="EA14" s="206"/>
      <c r="EB14" s="153"/>
      <c r="EC14" s="156"/>
      <c r="ED14" s="151"/>
      <c r="EE14" s="149"/>
      <c r="EF14" s="149"/>
      <c r="EG14" s="149"/>
      <c r="EH14" s="149"/>
      <c r="EI14" s="206"/>
      <c r="EJ14" s="206"/>
      <c r="EK14" s="206"/>
      <c r="EL14" s="206"/>
      <c r="EM14" s="206"/>
      <c r="EN14" s="206"/>
      <c r="EO14" s="153"/>
      <c r="EP14" s="156"/>
      <c r="EQ14" s="151"/>
      <c r="ER14" s="149"/>
      <c r="ES14" s="149"/>
      <c r="ET14" s="149"/>
      <c r="EU14" s="149"/>
      <c r="EV14" s="206"/>
      <c r="EW14" s="206"/>
      <c r="EX14" s="206"/>
      <c r="EY14" s="206"/>
      <c r="EZ14" s="206"/>
      <c r="FA14" s="206"/>
      <c r="FB14" s="153"/>
      <c r="FC14" s="156"/>
      <c r="FD14" s="151"/>
      <c r="FE14" s="149"/>
      <c r="FF14" s="149"/>
      <c r="FG14" s="149"/>
      <c r="FH14" s="149"/>
      <c r="FI14" s="206"/>
      <c r="FJ14" s="206"/>
      <c r="FK14" s="206"/>
      <c r="FL14" s="206"/>
      <c r="FM14" s="206"/>
      <c r="FN14" s="206"/>
      <c r="FO14" s="153"/>
    </row>
    <row r="15" spans="1:171" ht="14.4">
      <c r="A15" s="150">
        <v>15</v>
      </c>
      <c r="B15" s="202" t="s">
        <v>81</v>
      </c>
      <c r="C15" s="382">
        <f>'BILAN 2010'!M4/'BILAN 2010'!M12</f>
        <v>1.2681471462810656</v>
      </c>
      <c r="D15" s="127">
        <f>'BILAN 2011'!M4/'BILAN 2011'!M12</f>
        <v>1.2984899051998999</v>
      </c>
      <c r="E15" s="127">
        <f>'BILAN 2012'!M4/'BILAN 2012'!M12</f>
        <v>0.84724156298293851</v>
      </c>
      <c r="F15" s="127">
        <f>'BILAN 2013'!M4/'BILAN 2013'!M12</f>
        <v>1.2881642174260677</v>
      </c>
      <c r="G15" s="127">
        <f>'BILAN 2014'!M4/'BILAN 2014'!M12</f>
        <v>1.7355947563319323</v>
      </c>
      <c r="H15" s="127">
        <f>'BILAN 2015'!M4/'BILAN 2015'!M12</f>
        <v>1.9462553961986211</v>
      </c>
      <c r="I15" s="127">
        <f>'BILAN 2016'!M4/'BILAN 2016'!M15</f>
        <v>1.6257739876795414</v>
      </c>
      <c r="J15" s="127">
        <f>'BILAN 2017'!M4/'BILAN 2017'!M15</f>
        <v>1.6359475791868592</v>
      </c>
      <c r="K15" s="127">
        <f>'BILAN 2018'!M4/'BILAN 2018'!M15</f>
        <v>1.6011396319735494</v>
      </c>
      <c r="L15" s="127">
        <f>'BILAN 2019'!M$4/'BILAN 2019'!M$14</f>
        <v>1.3440164163790691</v>
      </c>
      <c r="M15" s="127">
        <f>'BILAN 2020'!$M$4/'BILAN 2020'!$M$14</f>
        <v>1.2550159396586893</v>
      </c>
      <c r="N15" s="127">
        <f>'BILAN 2021'!$N$4/'BILAN 2021'!$N$14</f>
        <v>0.76232357441562304</v>
      </c>
      <c r="O15" s="127">
        <f>'BILAN 2022'!$M$4/'BILAN 2022'!$M$14</f>
        <v>0.7572994445049378</v>
      </c>
      <c r="P15" s="382">
        <f>Calcul!O6/Calcul!O8</f>
        <v>-0.64267690619857376</v>
      </c>
      <c r="Q15" s="145">
        <f>Calcul!O16/Calcul!O18</f>
        <v>-0.56769518847187173</v>
      </c>
      <c r="R15" s="145">
        <f>Calcul!O26/Calcul!O28</f>
        <v>-0.68001629106706485</v>
      </c>
      <c r="S15" s="127">
        <f>Calcul!O36/Calcul!O38</f>
        <v>-0.65044847954495733</v>
      </c>
      <c r="T15" s="127">
        <f>Calcul!O46/Calcul!O48</f>
        <v>-0.86604990553130501</v>
      </c>
      <c r="U15" s="142">
        <f>Calcul!O56/Calcul!O58</f>
        <v>-0.8536663622676901</v>
      </c>
      <c r="V15" s="142">
        <f>Calcul!O67/Calcul!O69</f>
        <v>-1.1848981590850163</v>
      </c>
      <c r="W15" s="377">
        <f>Calcul!O78/Calcul!O80</f>
        <v>-0.7966254714709895</v>
      </c>
      <c r="X15" s="389">
        <f>Calcul!$O$89/Calcul!$O$91</f>
        <v>-0.86313549966882763</v>
      </c>
      <c r="Y15" s="389">
        <f>Calcul!$O$100/Calcul!$O$102</f>
        <v>-1.0077612434546848</v>
      </c>
      <c r="Z15" s="389">
        <f>Calcul!$O$111/Calcul!$O$113</f>
        <v>-8.7416528925619836</v>
      </c>
      <c r="AA15" s="389">
        <f>Calcul!$O$122/Calcul!$O$124</f>
        <v>-2.3198688271604939</v>
      </c>
      <c r="AB15" s="389">
        <f>Calcul!$O$133/Calcul!$O$135</f>
        <v>-1.7555395568354533</v>
      </c>
      <c r="AC15" s="376">
        <f>Calcul!O7/Calcul!O8</f>
        <v>-0.58486012068019744</v>
      </c>
      <c r="AD15" s="127">
        <f>Calcul!O17/Calcul!O18</f>
        <v>-0.51730033379467555</v>
      </c>
      <c r="AE15" s="127">
        <f>Calcul!O27/Calcul!O28</f>
        <v>-0.61580233505294601</v>
      </c>
      <c r="AF15" s="146">
        <f>Calcul!O37/Calcul!O38</f>
        <v>-0.59006781885801796</v>
      </c>
      <c r="AG15" s="146">
        <f>Calcul!O47/Calcul!O48</f>
        <v>-0.80246270115316953</v>
      </c>
      <c r="AH15" s="146">
        <f>Calcul!O57/Calcul!O58</f>
        <v>-0.75733642668509515</v>
      </c>
      <c r="AI15" s="142">
        <f>Calcul!O68/Calcul!O69</f>
        <v>-1.0662614156895509</v>
      </c>
      <c r="AJ15" s="389">
        <f>Calcul!O79/Calcul!O80</f>
        <v>-0.71767915897600509</v>
      </c>
      <c r="AK15" s="389">
        <f>Calcul!O$90/Calcul!O$91</f>
        <v>-0.78082411737550927</v>
      </c>
      <c r="AL15" s="389">
        <f>Calcul!O$101/Calcul!O$102</f>
        <v>-0.9259473891177018</v>
      </c>
      <c r="AM15" s="389">
        <f>Calcul!O$112/Calcul!O$113</f>
        <v>-8.1158677685950416</v>
      </c>
      <c r="AN15" s="389">
        <f>Calcul!O$123/Calcul!O$124</f>
        <v>-2.191550925925926</v>
      </c>
      <c r="AO15" s="389">
        <f>Calcul!O$134/Calcul!O$135</f>
        <v>-1.6886649068074555</v>
      </c>
      <c r="AP15" s="396">
        <v>0</v>
      </c>
      <c r="AQ15" s="396">
        <v>0</v>
      </c>
      <c r="AR15" s="396">
        <v>0</v>
      </c>
      <c r="AS15" s="396">
        <v>-28.06</v>
      </c>
      <c r="AT15" s="396">
        <v>-25.15</v>
      </c>
      <c r="AU15" s="396">
        <v>-6.29</v>
      </c>
      <c r="AV15" s="396">
        <v>-42.99</v>
      </c>
      <c r="AW15" s="396">
        <v>1.05</v>
      </c>
      <c r="AX15" s="396">
        <v>1.75</v>
      </c>
      <c r="AY15" s="396">
        <v>-34.31</v>
      </c>
      <c r="AZ15" s="396">
        <v>-451.85</v>
      </c>
      <c r="BA15" s="396">
        <v>-212.75</v>
      </c>
      <c r="BB15" s="401">
        <v>-97.56</v>
      </c>
      <c r="BC15" s="396">
        <v>0</v>
      </c>
      <c r="BD15" s="396">
        <v>0</v>
      </c>
      <c r="BE15" s="396">
        <v>0</v>
      </c>
      <c r="BF15" s="396">
        <v>-1.68</v>
      </c>
      <c r="BG15" s="396">
        <v>-2.95</v>
      </c>
      <c r="BH15" s="396">
        <v>-0.63</v>
      </c>
      <c r="BI15" s="396">
        <v>-2.9</v>
      </c>
      <c r="BJ15" s="396">
        <v>0.14000000000000001</v>
      </c>
      <c r="BK15" s="396">
        <v>0.19</v>
      </c>
      <c r="BL15" s="396">
        <v>-3.03</v>
      </c>
      <c r="BM15" s="396">
        <v>-8.17</v>
      </c>
      <c r="BN15" s="396">
        <v>-7.04</v>
      </c>
      <c r="BO15" s="396">
        <v>-8.6199999999999992</v>
      </c>
      <c r="BP15" s="403"/>
      <c r="BQ15" s="396">
        <v>0</v>
      </c>
      <c r="BR15" s="396">
        <v>0</v>
      </c>
      <c r="BS15" s="396">
        <v>0</v>
      </c>
      <c r="BT15" s="396">
        <v>13.77</v>
      </c>
      <c r="BU15" s="396">
        <v>37.020000000000003</v>
      </c>
      <c r="BV15" s="396">
        <v>7.92</v>
      </c>
      <c r="BW15" s="396">
        <v>21.17</v>
      </c>
      <c r="BX15" s="396">
        <v>18.93</v>
      </c>
      <c r="BY15" s="396">
        <v>-2.6</v>
      </c>
      <c r="BZ15" s="396">
        <v>-12.2</v>
      </c>
      <c r="CA15" s="396">
        <v>-17.399999999999999</v>
      </c>
      <c r="CB15" s="396">
        <v>8.98</v>
      </c>
      <c r="CC15" s="398"/>
      <c r="CD15" s="131"/>
      <c r="CE15" s="131"/>
      <c r="CF15" s="151"/>
      <c r="CG15" s="151"/>
      <c r="CH15" s="151"/>
      <c r="CI15" s="205"/>
      <c r="CJ15" s="205"/>
      <c r="CK15" s="205"/>
      <c r="CL15" s="205"/>
      <c r="CM15" s="205"/>
      <c r="CN15" s="205"/>
      <c r="CO15" s="152"/>
      <c r="CP15" s="156"/>
      <c r="CQ15" s="151"/>
      <c r="CR15" s="149"/>
      <c r="CS15" s="149"/>
      <c r="CT15" s="149"/>
      <c r="CU15" s="149"/>
      <c r="CV15" s="206"/>
      <c r="CW15" s="206"/>
      <c r="CX15" s="206"/>
      <c r="CY15" s="206"/>
      <c r="CZ15" s="206"/>
      <c r="DA15" s="206"/>
      <c r="DB15" s="153"/>
      <c r="DC15" s="156"/>
      <c r="DD15" s="151"/>
      <c r="DE15" s="149"/>
      <c r="DF15" s="149"/>
      <c r="DG15" s="149"/>
      <c r="DH15" s="149"/>
      <c r="DI15" s="206"/>
      <c r="DJ15" s="206"/>
      <c r="DK15" s="206"/>
      <c r="DL15" s="206"/>
      <c r="DM15" s="206"/>
      <c r="DN15" s="206"/>
      <c r="DO15" s="153"/>
      <c r="DP15" s="156"/>
      <c r="DQ15" s="151"/>
      <c r="DR15" s="149"/>
      <c r="DS15" s="149"/>
      <c r="DT15" s="149"/>
      <c r="DU15" s="149"/>
      <c r="DV15" s="206"/>
      <c r="DW15" s="206"/>
      <c r="DX15" s="206"/>
      <c r="DY15" s="206"/>
      <c r="DZ15" s="206"/>
      <c r="EA15" s="206"/>
      <c r="EB15" s="153"/>
      <c r="EC15" s="156"/>
      <c r="ED15" s="151"/>
      <c r="EE15" s="149"/>
      <c r="EF15" s="149"/>
      <c r="EG15" s="149"/>
      <c r="EH15" s="149"/>
      <c r="EI15" s="206"/>
      <c r="EJ15" s="206"/>
      <c r="EK15" s="206"/>
      <c r="EL15" s="206"/>
      <c r="EM15" s="206"/>
      <c r="EN15" s="206"/>
      <c r="EO15" s="153"/>
      <c r="EP15" s="156"/>
      <c r="EQ15" s="151"/>
      <c r="ER15" s="149"/>
      <c r="ES15" s="149"/>
      <c r="ET15" s="149"/>
      <c r="EU15" s="149"/>
      <c r="EV15" s="206"/>
      <c r="EW15" s="206"/>
      <c r="EX15" s="206"/>
      <c r="EY15" s="206"/>
      <c r="EZ15" s="206"/>
      <c r="FA15" s="206"/>
      <c r="FB15" s="153"/>
      <c r="FC15" s="156"/>
      <c r="FD15" s="151"/>
      <c r="FE15" s="149"/>
      <c r="FF15" s="149"/>
      <c r="FG15" s="149"/>
      <c r="FH15" s="149"/>
      <c r="FI15" s="206"/>
      <c r="FJ15" s="206"/>
      <c r="FK15" s="206"/>
      <c r="FL15" s="206"/>
      <c r="FM15" s="206"/>
      <c r="FN15" s="206"/>
      <c r="FO15" s="153"/>
    </row>
    <row r="16" spans="1:171" ht="14.4">
      <c r="A16" s="150">
        <v>16</v>
      </c>
      <c r="B16" s="202" t="s">
        <v>33</v>
      </c>
      <c r="C16" s="382">
        <f>'BILAN 2010'!G13/'BILAN 2010'!M12</f>
        <v>1.4319015842391574</v>
      </c>
      <c r="D16" s="127">
        <f>'BILAN 2011'!N4/'BILAN 2011'!N12</f>
        <v>2.2809429607649192</v>
      </c>
      <c r="E16" s="127">
        <f>'BILAN 2012'!N4/'BILAN 2012'!N12</f>
        <v>1.4640737315319956</v>
      </c>
      <c r="F16" s="127">
        <f>'BILAN 2013'!N4/'BILAN 2013'!N12</f>
        <v>1.0466471886237332</v>
      </c>
      <c r="G16" s="127">
        <f>'BILAN 2014'!N4/'BILAN 2014'!N12</f>
        <v>1.1287125557680051</v>
      </c>
      <c r="H16" s="127">
        <f>'BILAN 2015'!N4/'BILAN 2015'!N12</f>
        <v>1.1561801022304181</v>
      </c>
      <c r="I16" s="127">
        <f>'BILAN 2016'!N4/'BILAN 2016'!N15</f>
        <v>1.1906793035640439</v>
      </c>
      <c r="J16" s="127">
        <f>'BILAN 2017'!N4/'BILAN 2017'!N15</f>
        <v>1.3433397827057598</v>
      </c>
      <c r="K16" s="127">
        <f>'BILAN 2018'!N4/'BILAN 2018'!N15</f>
        <v>1.1417235678190123</v>
      </c>
      <c r="L16" s="127">
        <f>'BILAN 2019'!N$4/'BILAN 2019'!N$14</f>
        <v>1.1032114170544474</v>
      </c>
      <c r="M16" s="127">
        <f>'BILAN 2020'!$N$4/'BILAN 2020'!$N$14</f>
        <v>1.0378463776503806</v>
      </c>
      <c r="N16" s="127">
        <f>'BILAN 2021'!$O$4/'BILAN 2021'!$O$14</f>
        <v>0.97923931815182652</v>
      </c>
      <c r="O16" s="127">
        <f>'BILAN 2022'!$N$4/'BILAN 2022'!$N$14</f>
        <v>0.99901383904993801</v>
      </c>
      <c r="P16" s="382">
        <f>Calcul!P6/Calcul!P8</f>
        <v>-0.51322631697942578</v>
      </c>
      <c r="Q16" s="145">
        <f>Calcul!P16/Calcul!P18</f>
        <v>-0.56489412583155785</v>
      </c>
      <c r="R16" s="145">
        <f>Calcul!P36/Calcul!P38</f>
        <v>-0.62544144401241397</v>
      </c>
      <c r="S16" s="127">
        <f>Calcul!P36/Calcul!P38</f>
        <v>-0.62544144401241397</v>
      </c>
      <c r="T16" s="127">
        <f>Calcul!P46/Calcul!P48</f>
        <v>-0.7416918429003021</v>
      </c>
      <c r="U16" s="142">
        <f>Calcul!P56/Calcul!P58</f>
        <v>-0.82203330040919997</v>
      </c>
      <c r="V16" s="142">
        <f>Calcul!P67/Calcul!P69</f>
        <v>-0.70493647263338188</v>
      </c>
      <c r="W16" s="377">
        <f>Calcul!P78/Calcul!P80</f>
        <v>-0.73246039079579006</v>
      </c>
      <c r="X16" s="389">
        <f>Calcul!$P$89/Calcul!$P$91</f>
        <v>-0.72018329686661442</v>
      </c>
      <c r="Y16" s="389">
        <f>Calcul!$P$100/Calcul!$P$102</f>
        <v>-0.76800765923895697</v>
      </c>
      <c r="Z16" s="389">
        <f>Calcul!$P$111/Calcul!$P$113</f>
        <v>-0.87358038838527496</v>
      </c>
      <c r="AA16" s="389">
        <f>Calcul!$P$122/Calcul!$P$124</f>
        <v>-0.83050202839756593</v>
      </c>
      <c r="AB16" s="389">
        <f>Calcul!$P$133/Calcul!$P$135</f>
        <v>-0.98902043785964677</v>
      </c>
      <c r="AC16" s="376">
        <f>Calcul!P7/Calcul!P8</f>
        <v>-0.47555957494912954</v>
      </c>
      <c r="AD16" s="127">
        <f>Calcul!P17/Calcul!P18</f>
        <v>-0.52050089134310185</v>
      </c>
      <c r="AE16" s="127">
        <f>Calcul!P27/Calcul!P28</f>
        <v>-0.59303208278397057</v>
      </c>
      <c r="AF16" s="146">
        <f>Calcul!P37/Calcul!P38</f>
        <v>-0.56783077087718048</v>
      </c>
      <c r="AG16" s="146">
        <f>Calcul!P47/Calcul!P48</f>
        <v>-0.68160047159383985</v>
      </c>
      <c r="AH16" s="146">
        <f>Calcul!P57/Calcul!P58</f>
        <v>-0.76573303231268519</v>
      </c>
      <c r="AI16" s="142">
        <f>Calcul!P68/Calcul!P69</f>
        <v>-0.65452360866119585</v>
      </c>
      <c r="AJ16" s="389">
        <f>Calcul!P79/Calcul!P80</f>
        <v>-0.68341935047666269</v>
      </c>
      <c r="AK16" s="389">
        <f>Calcul!P$90/Calcul!P$91</f>
        <v>-0.67396689097139084</v>
      </c>
      <c r="AL16" s="389">
        <f>Calcul!P$101/Calcul!P$102</f>
        <v>-0.73815915448009162</v>
      </c>
      <c r="AM16" s="389">
        <f>Calcul!P$112/Calcul!P$113</f>
        <v>-0.83662444494464794</v>
      </c>
      <c r="AN16" s="389">
        <f>Calcul!P$123/Calcul!P$124</f>
        <v>-0.80224708417849899</v>
      </c>
      <c r="AO16" s="389">
        <f>Calcul!P$134/Calcul!P$135</f>
        <v>-0.89417289503274022</v>
      </c>
      <c r="AP16" s="396">
        <v>5.57</v>
      </c>
      <c r="AQ16" s="396">
        <v>2.04</v>
      </c>
      <c r="AR16" s="396">
        <v>1.67</v>
      </c>
      <c r="AS16" s="396">
        <v>1.64</v>
      </c>
      <c r="AT16" s="396">
        <v>-8.64</v>
      </c>
      <c r="AU16" s="396">
        <v>1.3</v>
      </c>
      <c r="AV16" s="396">
        <v>0.73</v>
      </c>
      <c r="AW16" s="396">
        <v>0.6</v>
      </c>
      <c r="AX16" s="396">
        <v>0.72</v>
      </c>
      <c r="AY16" s="396">
        <v>4.32</v>
      </c>
      <c r="AZ16" s="396">
        <v>-14.32</v>
      </c>
      <c r="BA16" s="396">
        <v>-35.92</v>
      </c>
      <c r="BB16" s="401">
        <v>-33.369999999999997</v>
      </c>
      <c r="BC16" s="396">
        <v>1.42</v>
      </c>
      <c r="BD16" s="396">
        <v>0.47</v>
      </c>
      <c r="BE16" s="396">
        <v>0.34</v>
      </c>
      <c r="BF16" s="396">
        <v>0.28000000000000003</v>
      </c>
      <c r="BG16" s="396">
        <v>-1.37</v>
      </c>
      <c r="BH16" s="396">
        <v>0.18</v>
      </c>
      <c r="BI16" s="396">
        <v>0.1</v>
      </c>
      <c r="BJ16" s="396">
        <v>0.08</v>
      </c>
      <c r="BK16" s="396">
        <v>0.08</v>
      </c>
      <c r="BL16" s="396">
        <v>0.52</v>
      </c>
      <c r="BM16" s="396">
        <v>-1.43</v>
      </c>
      <c r="BN16" s="396">
        <v>-2.4900000000000002</v>
      </c>
      <c r="BO16" s="396">
        <v>-2.27</v>
      </c>
      <c r="BP16" s="403"/>
      <c r="BQ16" s="396">
        <v>11.01</v>
      </c>
      <c r="BR16" s="396">
        <v>3.3</v>
      </c>
      <c r="BS16" s="396">
        <v>2.41</v>
      </c>
      <c r="BT16" s="396">
        <v>3.71</v>
      </c>
      <c r="BU16" s="396">
        <v>24.15</v>
      </c>
      <c r="BV16" s="396">
        <v>6.95</v>
      </c>
      <c r="BW16" s="396">
        <v>2.36</v>
      </c>
      <c r="BX16" s="396">
        <v>1.57</v>
      </c>
      <c r="BY16" s="396">
        <v>1.51</v>
      </c>
      <c r="BZ16" s="396">
        <v>6.95</v>
      </c>
      <c r="CA16" s="396">
        <v>7.18</v>
      </c>
      <c r="CB16" s="396">
        <v>3.52</v>
      </c>
      <c r="CC16" s="398"/>
      <c r="CD16" s="131"/>
      <c r="CE16" s="131"/>
      <c r="CF16" s="151"/>
      <c r="CG16" s="151"/>
      <c r="CH16" s="151"/>
      <c r="CI16" s="205"/>
      <c r="CJ16" s="205"/>
      <c r="CK16" s="205"/>
      <c r="CL16" s="205"/>
      <c r="CM16" s="205"/>
      <c r="CN16" s="205"/>
      <c r="CO16" s="152"/>
      <c r="CP16" s="156"/>
      <c r="CQ16" s="151"/>
      <c r="CR16" s="149"/>
      <c r="CS16" s="149"/>
      <c r="CT16" s="149"/>
      <c r="CU16" s="149"/>
      <c r="CV16" s="206"/>
      <c r="CW16" s="206"/>
      <c r="CX16" s="206"/>
      <c r="CY16" s="206"/>
      <c r="CZ16" s="206"/>
      <c r="DA16" s="206"/>
      <c r="DB16" s="153"/>
      <c r="DC16" s="156"/>
      <c r="DD16" s="151"/>
      <c r="DE16" s="149"/>
      <c r="DF16" s="149"/>
      <c r="DG16" s="149"/>
      <c r="DH16" s="149"/>
      <c r="DI16" s="206"/>
      <c r="DJ16" s="206"/>
      <c r="DK16" s="206"/>
      <c r="DL16" s="206"/>
      <c r="DM16" s="206"/>
      <c r="DN16" s="206"/>
      <c r="DO16" s="153"/>
      <c r="DP16" s="156"/>
      <c r="DQ16" s="151"/>
      <c r="DR16" s="149"/>
      <c r="DS16" s="149"/>
      <c r="DT16" s="149"/>
      <c r="DU16" s="149"/>
      <c r="DV16" s="206"/>
      <c r="DW16" s="206"/>
      <c r="DX16" s="206"/>
      <c r="DY16" s="206"/>
      <c r="DZ16" s="206"/>
      <c r="EA16" s="206"/>
      <c r="EB16" s="153"/>
      <c r="EC16" s="156"/>
      <c r="ED16" s="151"/>
      <c r="EE16" s="149"/>
      <c r="EF16" s="149"/>
      <c r="EG16" s="149"/>
      <c r="EH16" s="149"/>
      <c r="EI16" s="206"/>
      <c r="EJ16" s="206"/>
      <c r="EK16" s="206"/>
      <c r="EL16" s="206"/>
      <c r="EM16" s="206"/>
      <c r="EN16" s="206"/>
      <c r="EO16" s="153"/>
      <c r="EP16" s="156"/>
      <c r="EQ16" s="151"/>
      <c r="ER16" s="149"/>
      <c r="ES16" s="149"/>
      <c r="ET16" s="149"/>
      <c r="EU16" s="149"/>
      <c r="EV16" s="206"/>
      <c r="EW16" s="206"/>
      <c r="EX16" s="206"/>
      <c r="EY16" s="206"/>
      <c r="EZ16" s="206"/>
      <c r="FA16" s="206"/>
      <c r="FB16" s="153"/>
      <c r="FC16" s="156"/>
      <c r="FD16" s="151"/>
      <c r="FE16" s="149"/>
      <c r="FF16" s="149"/>
      <c r="FG16" s="149"/>
      <c r="FH16" s="149"/>
      <c r="FI16" s="206"/>
      <c r="FJ16" s="206"/>
      <c r="FK16" s="206"/>
      <c r="FL16" s="206"/>
      <c r="FM16" s="206"/>
      <c r="FN16" s="206"/>
      <c r="FO16" s="153"/>
    </row>
    <row r="17" spans="1:171" ht="14.4">
      <c r="A17" s="150">
        <v>17</v>
      </c>
      <c r="B17" s="202" t="s">
        <v>34</v>
      </c>
      <c r="C17" s="382">
        <f>'BILAN 2010'!N4/'BILAN 2010'!N12</f>
        <v>2.559404372161791</v>
      </c>
      <c r="D17" s="127">
        <f>'BILAN 2011'!O4/'BILAN 2011'!O12</f>
        <v>0.637780968778204</v>
      </c>
      <c r="E17" s="127">
        <f>'BILAN 2012'!O4/'BILAN 2012'!O12</f>
        <v>0.72295222746362064</v>
      </c>
      <c r="F17" s="127">
        <f>'BILAN 2013'!O4/'BILAN 2013'!O12</f>
        <v>0.74646530823158141</v>
      </c>
      <c r="G17" s="127">
        <f>'BILAN 2014'!O4/'BILAN 2014'!O12</f>
        <v>0.78023884419355982</v>
      </c>
      <c r="H17" s="127">
        <f>'BILAN 2015'!O4/'BILAN 2015'!O12</f>
        <v>0.81744167759188768</v>
      </c>
      <c r="I17" s="127">
        <f>'BILAN 2016'!O4/'BILAN 2016'!O15</f>
        <v>0.87632034027451167</v>
      </c>
      <c r="J17" s="127">
        <f>'BILAN 2017'!O4/'BILAN 2017'!O15</f>
        <v>0.88842120182608719</v>
      </c>
      <c r="K17" s="127">
        <f>'BILAN 2018'!O4/'BILAN 2018'!O15</f>
        <v>0.87549445538324489</v>
      </c>
      <c r="L17" s="127">
        <f>'BILAN 2019'!O$4/'BILAN 2019'!O$14</f>
        <v>0.93119625728160671</v>
      </c>
      <c r="M17" s="127">
        <f>'BILAN 2020'!$O$4/'BILAN 2020'!$O$14</f>
        <v>0.94666435282119377</v>
      </c>
      <c r="N17" s="127">
        <f>'BILAN 2021'!$P$4/'BILAN 2021'!$P$14</f>
        <v>0.97417143121316574</v>
      </c>
      <c r="O17" s="127">
        <f>'BILAN 2022'!$O$4/'BILAN 2022'!$O$14</f>
        <v>0.91045462944397926</v>
      </c>
      <c r="P17" s="382">
        <f>Calcul!Q6/Calcul!Q8</f>
        <v>-2.1533430232558142</v>
      </c>
      <c r="Q17" s="145">
        <f>Calcul!Q16/Calcul!Q18</f>
        <v>-1.6821842467098802</v>
      </c>
      <c r="R17" s="145">
        <f>Calcul!Q26/Calcul!Q28</f>
        <v>-1.1617623793703529</v>
      </c>
      <c r="S17" s="127">
        <f>Calcul!Q36/Calcul!Q38</f>
        <v>-0.90384904525635246</v>
      </c>
      <c r="T17" s="127">
        <f>Calcul!Q46/Calcul!Q48</f>
        <v>-0.7439616028728786</v>
      </c>
      <c r="U17" s="142">
        <f>Calcul!Q56/Calcul!Q58</f>
        <v>-0.78511047927477651</v>
      </c>
      <c r="V17" s="142">
        <f>Calcul!Q67/Calcul!Q69</f>
        <v>-0.76959367812702717</v>
      </c>
      <c r="W17" s="377">
        <f>Calcul!Q78/Calcul!Q80</f>
        <v>-0.73138349646864609</v>
      </c>
      <c r="X17" s="389">
        <f>Calcul!$Q$89/Calcul!$Q$91</f>
        <v>-0.79234334591771671</v>
      </c>
      <c r="Y17" s="389">
        <f>Calcul!$Q$100/Calcul!$Q$102</f>
        <v>-0.75276521903367843</v>
      </c>
      <c r="Z17" s="389">
        <f>Calcul!$Q$111/Calcul!$Q$113</f>
        <v>-0.57149139314224595</v>
      </c>
      <c r="AA17" s="389">
        <f>Calcul!$Q$122/Calcul!$Q$124</f>
        <v>-0.60362427002152963</v>
      </c>
      <c r="AB17" s="389">
        <f>Calcul!$Q$133/Calcul!$Q$135</f>
        <v>-0.57094939477905793</v>
      </c>
      <c r="AC17" s="376">
        <f>Calcul!Q7/Calcul!Q8</f>
        <v>-1.6751453488372092</v>
      </c>
      <c r="AD17" s="127">
        <f>Calcul!Q17/Calcul!Q18</f>
        <v>-1.184115759837622</v>
      </c>
      <c r="AE17" s="127">
        <f>Calcul!Q27/Calcul!Q28</f>
        <v>-0.85836892896693562</v>
      </c>
      <c r="AF17" s="146">
        <f>Calcul!Q37/Calcul!Q38</f>
        <v>-0.73402495865283413</v>
      </c>
      <c r="AG17" s="146">
        <f>Calcul!Q47/Calcul!Q48</f>
        <v>-0.64216778025241272</v>
      </c>
      <c r="AH17" s="146">
        <f>Calcul!Q57/Calcul!Q58</f>
        <v>-0.69760681363236476</v>
      </c>
      <c r="AI17" s="142">
        <f>Calcul!Q68/Calcul!Q69</f>
        <v>-0.69005916927129407</v>
      </c>
      <c r="AJ17" s="389">
        <f>Calcul!Q79/Calcul!Q80</f>
        <v>-0.66112240209934514</v>
      </c>
      <c r="AK17" s="389">
        <f>Calcul!Q$90/Calcul!Q$91</f>
        <v>-0.72358533143254222</v>
      </c>
      <c r="AL17" s="389">
        <f>Calcul!Q$101/Calcul!Q$102</f>
        <v>-0.69017742259157389</v>
      </c>
      <c r="AM17" s="389">
        <f>Calcul!Q$112/Calcul!Q$113</f>
        <v>-0.52383178495731231</v>
      </c>
      <c r="AN17" s="389">
        <f>Calcul!Q$123/Calcul!Q$124</f>
        <v>-0.56010414015586629</v>
      </c>
      <c r="AO17" s="389">
        <f>Calcul!Q$134/Calcul!Q$135</f>
        <v>-0.52362394074699248</v>
      </c>
      <c r="AP17" s="396">
        <v>-11.23</v>
      </c>
      <c r="AQ17" s="396">
        <v>-26.24</v>
      </c>
      <c r="AR17" s="396">
        <v>-2.11</v>
      </c>
      <c r="AS17" s="396">
        <v>2.95</v>
      </c>
      <c r="AT17" s="396">
        <v>7.54</v>
      </c>
      <c r="AU17" s="396">
        <v>6.09</v>
      </c>
      <c r="AV17" s="396">
        <v>7.05</v>
      </c>
      <c r="AW17" s="396">
        <v>7.98</v>
      </c>
      <c r="AX17" s="396">
        <v>5.88</v>
      </c>
      <c r="AY17" s="396">
        <v>7.04</v>
      </c>
      <c r="AZ17" s="396">
        <v>10.57</v>
      </c>
      <c r="BA17" s="396">
        <v>11</v>
      </c>
      <c r="BB17" s="401">
        <v>12.31</v>
      </c>
      <c r="BC17" s="396">
        <v>-1.57</v>
      </c>
      <c r="BD17" s="396">
        <v>-2.93</v>
      </c>
      <c r="BE17" s="396">
        <v>-0.17</v>
      </c>
      <c r="BF17" s="396">
        <v>0.17</v>
      </c>
      <c r="BG17" s="396">
        <v>0.57999999999999996</v>
      </c>
      <c r="BH17" s="396">
        <v>0.53</v>
      </c>
      <c r="BI17" s="396">
        <v>0.55000000000000004</v>
      </c>
      <c r="BJ17" s="396">
        <v>0.71</v>
      </c>
      <c r="BK17" s="396">
        <v>0.48</v>
      </c>
      <c r="BL17" s="396">
        <v>0.62</v>
      </c>
      <c r="BM17" s="396">
        <v>1.0900000000000001</v>
      </c>
      <c r="BN17" s="396">
        <v>1.1200000000000001</v>
      </c>
      <c r="BO17" s="396">
        <v>1.18</v>
      </c>
      <c r="BP17" s="403"/>
      <c r="BQ17" s="396">
        <v>81.010000000000005</v>
      </c>
      <c r="BR17" s="396">
        <v>60.62</v>
      </c>
      <c r="BS17" s="396">
        <v>50.44</v>
      </c>
      <c r="BT17" s="396">
        <v>38.78</v>
      </c>
      <c r="BU17" s="396">
        <v>39.47</v>
      </c>
      <c r="BV17" s="396">
        <v>36.25</v>
      </c>
      <c r="BW17" s="396">
        <v>22.67</v>
      </c>
      <c r="BX17" s="396">
        <v>18.3</v>
      </c>
      <c r="BY17" s="396">
        <v>26.64</v>
      </c>
      <c r="BZ17" s="396">
        <v>20.010000000000002</v>
      </c>
      <c r="CA17" s="396">
        <v>16.45</v>
      </c>
      <c r="CB17" s="396">
        <v>5.67</v>
      </c>
      <c r="CC17" s="398"/>
      <c r="CD17" s="131"/>
      <c r="CE17" s="131"/>
      <c r="CF17" s="151"/>
      <c r="CG17" s="151"/>
      <c r="CH17" s="151"/>
      <c r="CI17" s="205"/>
      <c r="CJ17" s="205"/>
      <c r="CK17" s="205"/>
      <c r="CL17" s="205"/>
      <c r="CM17" s="205"/>
      <c r="CN17" s="205"/>
      <c r="CO17" s="152"/>
      <c r="CP17" s="156"/>
      <c r="CQ17" s="151"/>
      <c r="CR17" s="149"/>
      <c r="CS17" s="149"/>
      <c r="CT17" s="149"/>
      <c r="CU17" s="149"/>
      <c r="CV17" s="206"/>
      <c r="CW17" s="206"/>
      <c r="CX17" s="206"/>
      <c r="CY17" s="206"/>
      <c r="CZ17" s="206"/>
      <c r="DA17" s="206"/>
      <c r="DB17" s="153"/>
      <c r="DC17" s="156"/>
      <c r="DD17" s="151"/>
      <c r="DE17" s="149"/>
      <c r="DF17" s="149"/>
      <c r="DG17" s="149"/>
      <c r="DH17" s="149"/>
      <c r="DI17" s="206"/>
      <c r="DJ17" s="206"/>
      <c r="DK17" s="206"/>
      <c r="DL17" s="206"/>
      <c r="DM17" s="206"/>
      <c r="DN17" s="206"/>
      <c r="DO17" s="153"/>
      <c r="DP17" s="156"/>
      <c r="DQ17" s="151"/>
      <c r="DR17" s="149"/>
      <c r="DS17" s="149"/>
      <c r="DT17" s="149"/>
      <c r="DU17" s="149"/>
      <c r="DV17" s="206"/>
      <c r="DW17" s="206"/>
      <c r="DX17" s="206"/>
      <c r="DY17" s="206"/>
      <c r="DZ17" s="206"/>
      <c r="EA17" s="206"/>
      <c r="EB17" s="153"/>
      <c r="EC17" s="156"/>
      <c r="ED17" s="151"/>
      <c r="EE17" s="149"/>
      <c r="EF17" s="149"/>
      <c r="EG17" s="149"/>
      <c r="EH17" s="149"/>
      <c r="EI17" s="206"/>
      <c r="EJ17" s="206"/>
      <c r="EK17" s="206"/>
      <c r="EL17" s="206"/>
      <c r="EM17" s="206"/>
      <c r="EN17" s="206"/>
      <c r="EO17" s="153"/>
      <c r="EP17" s="156"/>
      <c r="EQ17" s="151"/>
      <c r="ER17" s="149"/>
      <c r="ES17" s="149"/>
      <c r="ET17" s="149"/>
      <c r="EU17" s="149"/>
      <c r="EV17" s="206"/>
      <c r="EW17" s="206"/>
      <c r="EX17" s="206"/>
      <c r="EY17" s="206"/>
      <c r="EZ17" s="206"/>
      <c r="FA17" s="206"/>
      <c r="FB17" s="153"/>
      <c r="FC17" s="156"/>
      <c r="FD17" s="151"/>
      <c r="FE17" s="149"/>
      <c r="FF17" s="149"/>
      <c r="FG17" s="149"/>
      <c r="FH17" s="149"/>
      <c r="FI17" s="206"/>
      <c r="FJ17" s="206"/>
      <c r="FK17" s="206"/>
      <c r="FL17" s="206"/>
      <c r="FM17" s="206"/>
      <c r="FN17" s="206"/>
      <c r="FO17" s="153"/>
    </row>
    <row r="18" spans="1:171" ht="14.4">
      <c r="A18" s="150">
        <v>18</v>
      </c>
      <c r="B18" s="202" t="s">
        <v>35</v>
      </c>
      <c r="C18" s="382" t="e">
        <f>'BILAN 2010'!#REF!/'BILAN 2010'!#REF!</f>
        <v>#REF!</v>
      </c>
      <c r="D18" s="127" t="e">
        <f>'BILAN 2011'!#REF!/'BILAN 2011'!#REF!</f>
        <v>#REF!</v>
      </c>
      <c r="E18" s="127" t="e">
        <f>'BILAN 2012'!#REF!/'BILAN 2012'!#REF!</f>
        <v>#REF!</v>
      </c>
      <c r="F18" s="127" t="e">
        <f>'BILAN 2013'!#REF!/'BILAN 2013'!#REF!</f>
        <v>#REF!</v>
      </c>
      <c r="G18" s="127" t="e">
        <f>'BILAN 2014'!#REF!/'BILAN 2014'!#REF!</f>
        <v>#REF!</v>
      </c>
      <c r="H18" s="127" t="e">
        <f>'BILAN 2015'!#REF!/'BILAN 2015'!#REF!</f>
        <v>#REF!</v>
      </c>
      <c r="I18" s="127" t="e">
        <f>'BILAN 2016'!#REF!/'BILAN 2016'!#REF!</f>
        <v>#REF!</v>
      </c>
      <c r="J18" s="127" t="e">
        <f>'BILAN 2017'!#REF!/'BILAN 2017'!#REF!</f>
        <v>#REF!</v>
      </c>
      <c r="K18" s="127" t="e">
        <f>'BILAN 2018'!#REF!/'BILAN 2018'!#REF!</f>
        <v>#REF!</v>
      </c>
      <c r="L18" s="127" t="e">
        <f>'BILAN 2019'!#REF!/'BILAN 2019'!#REF!</f>
        <v>#REF!</v>
      </c>
      <c r="M18" s="127" t="e">
        <f>'BILAN 2020'!#REF!/'BILAN 2020'!#REF!</f>
        <v>#REF!</v>
      </c>
      <c r="N18" s="127" t="e">
        <f>'BILAN 2021'!#REF!/'BILAN 2021'!#REF!</f>
        <v>#REF!</v>
      </c>
      <c r="O18" s="127">
        <f>0</f>
        <v>0</v>
      </c>
      <c r="P18" s="382" t="e">
        <f>Calcul!R6/Calcul!R8</f>
        <v>#REF!</v>
      </c>
      <c r="Q18" s="145" t="e">
        <f>Calcul!R16/Calcul!R18</f>
        <v>#REF!</v>
      </c>
      <c r="R18" s="145" t="e">
        <f>Calcul!R26/Calcul!R28</f>
        <v>#REF!</v>
      </c>
      <c r="S18" s="127" t="e">
        <f>Calcul!R36/Calcul!R38</f>
        <v>#REF!</v>
      </c>
      <c r="T18" s="127" t="e">
        <f>Calcul!R46/Calcul!R48</f>
        <v>#REF!</v>
      </c>
      <c r="U18" s="142" t="e">
        <f>Calcul!R56/Calcul!R58</f>
        <v>#REF!</v>
      </c>
      <c r="V18" s="142" t="e">
        <f>Calcul!R67/Calcul!R69</f>
        <v>#REF!</v>
      </c>
      <c r="W18" s="377" t="e">
        <f>Calcul!R78/Calcul!R80</f>
        <v>#REF!</v>
      </c>
      <c r="X18" s="389" t="e">
        <f>Calcul!$R$89/Calcul!$R$91</f>
        <v>#REF!</v>
      </c>
      <c r="Y18" s="389" t="e">
        <f>Calcul!$R$100/Calcul!$R$102</f>
        <v>#REF!</v>
      </c>
      <c r="Z18" s="389" t="e">
        <f>Calcul!$R$111/Calcul!$R$113</f>
        <v>#REF!</v>
      </c>
      <c r="AA18" s="389" t="e">
        <f>Calcul!$R$122/Calcul!$R$124</f>
        <v>#REF!</v>
      </c>
      <c r="AB18" s="389">
        <f>0</f>
        <v>0</v>
      </c>
      <c r="AC18" s="376" t="e">
        <f>Calcul!R7/Calcul!R8</f>
        <v>#REF!</v>
      </c>
      <c r="AD18" s="127" t="e">
        <f>Calcul!R17/Calcul!R18</f>
        <v>#REF!</v>
      </c>
      <c r="AE18" s="127" t="e">
        <f>Calcul!R27/Calcul!R28</f>
        <v>#REF!</v>
      </c>
      <c r="AF18" s="146" t="e">
        <f>Calcul!R37/Calcul!R38</f>
        <v>#REF!</v>
      </c>
      <c r="AG18" s="146" t="e">
        <f>Calcul!R47/Calcul!R48</f>
        <v>#REF!</v>
      </c>
      <c r="AH18" s="146" t="e">
        <f>Calcul!R57/Calcul!R58</f>
        <v>#REF!</v>
      </c>
      <c r="AI18" s="142" t="e">
        <f>Calcul!R68/Calcul!R69</f>
        <v>#REF!</v>
      </c>
      <c r="AJ18" s="389" t="e">
        <f>Calcul!R79/Calcul!R80</f>
        <v>#REF!</v>
      </c>
      <c r="AK18" s="389" t="e">
        <f>Calcul!R$90/Calcul!R$91</f>
        <v>#REF!</v>
      </c>
      <c r="AL18" s="389" t="e">
        <f>Calcul!R$101/Calcul!R$102</f>
        <v>#REF!</v>
      </c>
      <c r="AM18" s="389" t="e">
        <f>Calcul!R$112/Calcul!R$113</f>
        <v>#REF!</v>
      </c>
      <c r="AN18" s="389" t="e">
        <f>Calcul!R$123/Calcul!R$124</f>
        <v>#REF!</v>
      </c>
      <c r="AO18" s="389">
        <f>0</f>
        <v>0</v>
      </c>
      <c r="AP18" s="396">
        <v>4.1399999999999997</v>
      </c>
      <c r="AQ18" s="396">
        <v>5.87</v>
      </c>
      <c r="AR18" s="396">
        <v>5.82</v>
      </c>
      <c r="AS18" s="396">
        <v>1.31</v>
      </c>
      <c r="AT18" s="396">
        <v>5.44</v>
      </c>
      <c r="AU18" s="396">
        <v>2.02</v>
      </c>
      <c r="AV18" s="396">
        <v>0.51</v>
      </c>
      <c r="AW18" s="396">
        <v>-3.09</v>
      </c>
      <c r="AX18" s="396">
        <v>-15.85</v>
      </c>
      <c r="AY18" s="396">
        <v>-26.23</v>
      </c>
      <c r="AZ18" s="396">
        <v>-69.88</v>
      </c>
      <c r="BA18" s="396">
        <v>-81.53</v>
      </c>
      <c r="BB18" s="401">
        <v>0</v>
      </c>
      <c r="BC18" s="396">
        <v>0.77</v>
      </c>
      <c r="BD18" s="396">
        <v>0.8</v>
      </c>
      <c r="BE18" s="396">
        <v>0.8</v>
      </c>
      <c r="BF18" s="396">
        <v>0.22</v>
      </c>
      <c r="BG18" s="396">
        <v>0.87</v>
      </c>
      <c r="BH18" s="396">
        <v>0.34</v>
      </c>
      <c r="BI18" s="396">
        <v>7.0000000000000007E-2</v>
      </c>
      <c r="BJ18" s="396">
        <v>-0.49</v>
      </c>
      <c r="BK18" s="396">
        <v>-1.74</v>
      </c>
      <c r="BL18" s="396">
        <v>-2.2000000000000002</v>
      </c>
      <c r="BM18" s="396">
        <v>-3.53</v>
      </c>
      <c r="BN18" s="396">
        <v>-2.27</v>
      </c>
      <c r="BO18" s="396">
        <v>0</v>
      </c>
      <c r="BP18" s="403"/>
      <c r="BQ18" s="396">
        <v>60.5</v>
      </c>
      <c r="BR18" s="396">
        <v>11.54</v>
      </c>
      <c r="BS18" s="396">
        <v>-10.08</v>
      </c>
      <c r="BT18" s="396">
        <v>-11.64</v>
      </c>
      <c r="BU18" s="396">
        <v>3.85</v>
      </c>
      <c r="BV18" s="396">
        <v>5.49</v>
      </c>
      <c r="BW18" s="396">
        <v>11.44</v>
      </c>
      <c r="BX18" s="396">
        <v>12.56</v>
      </c>
      <c r="BY18" s="396">
        <v>-16.62</v>
      </c>
      <c r="BZ18" s="396">
        <v>27.26</v>
      </c>
      <c r="CA18" s="396">
        <v>-5.95</v>
      </c>
      <c r="CB18" s="396">
        <v>0</v>
      </c>
      <c r="CC18" s="398"/>
      <c r="CD18" s="131"/>
      <c r="CE18" s="131"/>
      <c r="CF18" s="151"/>
      <c r="CG18" s="151"/>
      <c r="CH18" s="151"/>
      <c r="CI18" s="205"/>
      <c r="CJ18" s="205"/>
      <c r="CK18" s="205"/>
      <c r="CL18" s="205"/>
      <c r="CM18" s="205"/>
      <c r="CN18" s="205"/>
      <c r="CO18" s="152"/>
      <c r="CP18" s="156"/>
      <c r="CQ18" s="151"/>
      <c r="CR18" s="149"/>
      <c r="CS18" s="149"/>
      <c r="CT18" s="149"/>
      <c r="CU18" s="149"/>
      <c r="CV18" s="206"/>
      <c r="CW18" s="206"/>
      <c r="CX18" s="206"/>
      <c r="CY18" s="206"/>
      <c r="CZ18" s="206"/>
      <c r="DA18" s="206"/>
      <c r="DB18" s="153"/>
      <c r="DC18" s="156"/>
      <c r="DD18" s="151"/>
      <c r="DE18" s="149"/>
      <c r="DF18" s="149"/>
      <c r="DG18" s="149"/>
      <c r="DH18" s="149"/>
      <c r="DI18" s="206"/>
      <c r="DJ18" s="206"/>
      <c r="DK18" s="206"/>
      <c r="DL18" s="206"/>
      <c r="DM18" s="206"/>
      <c r="DN18" s="206"/>
      <c r="DO18" s="153"/>
      <c r="DP18" s="156"/>
      <c r="DQ18" s="151"/>
      <c r="DR18" s="149"/>
      <c r="DS18" s="149"/>
      <c r="DT18" s="149"/>
      <c r="DU18" s="149"/>
      <c r="DV18" s="206"/>
      <c r="DW18" s="206"/>
      <c r="DX18" s="206"/>
      <c r="DY18" s="206"/>
      <c r="DZ18" s="206"/>
      <c r="EA18" s="206"/>
      <c r="EB18" s="153"/>
      <c r="EC18" s="156"/>
      <c r="ED18" s="151"/>
      <c r="EE18" s="149"/>
      <c r="EF18" s="149"/>
      <c r="EG18" s="149"/>
      <c r="EH18" s="149"/>
      <c r="EI18" s="206"/>
      <c r="EJ18" s="206"/>
      <c r="EK18" s="206"/>
      <c r="EL18" s="206"/>
      <c r="EM18" s="206"/>
      <c r="EN18" s="206"/>
      <c r="EO18" s="153"/>
      <c r="EP18" s="156"/>
      <c r="EQ18" s="151"/>
      <c r="ER18" s="149"/>
      <c r="ES18" s="149"/>
      <c r="ET18" s="149"/>
      <c r="EU18" s="149"/>
      <c r="EV18" s="206"/>
      <c r="EW18" s="206"/>
      <c r="EX18" s="206"/>
      <c r="EY18" s="206"/>
      <c r="EZ18" s="206"/>
      <c r="FA18" s="206"/>
      <c r="FB18" s="153"/>
      <c r="FC18" s="156"/>
      <c r="FD18" s="151"/>
      <c r="FE18" s="149"/>
      <c r="FF18" s="149"/>
      <c r="FG18" s="149"/>
      <c r="FH18" s="149"/>
      <c r="FI18" s="206"/>
      <c r="FJ18" s="206"/>
      <c r="FK18" s="206"/>
      <c r="FL18" s="206"/>
      <c r="FM18" s="206"/>
      <c r="FN18" s="206"/>
      <c r="FO18" s="153"/>
    </row>
    <row r="19" spans="1:171" ht="14.4">
      <c r="A19" s="150">
        <v>19</v>
      </c>
      <c r="B19" s="202" t="s">
        <v>36</v>
      </c>
      <c r="C19" s="382">
        <f>'BILAN 2010'!P4/'BILAN 2010'!P12</f>
        <v>180.85880869839269</v>
      </c>
      <c r="D19" s="127">
        <f>'BILAN 2011'!P4/'BILAN 2011'!P12</f>
        <v>139.38866930171278</v>
      </c>
      <c r="E19" s="127">
        <f>'BILAN 2012'!P4/'BILAN 2012'!P12</f>
        <v>16.119658931667576</v>
      </c>
      <c r="F19" s="127">
        <f>'BILAN 2013'!P4/'BILAN 2013'!P12</f>
        <v>13.215775401069518</v>
      </c>
      <c r="G19" s="127">
        <f>'BILAN 2014'!P4/'BILAN 2014'!P12</f>
        <v>11.964392069432281</v>
      </c>
      <c r="H19" s="127">
        <f>'BILAN 2015'!P4/'BILAN 2015'!P12</f>
        <v>17.234581127636332</v>
      </c>
      <c r="I19" s="127">
        <f>'BILAN 2016'!P4/'BILAN 2016'!P15</f>
        <v>12.948831054256727</v>
      </c>
      <c r="J19" s="127">
        <f>'BILAN 2017'!P4/'BILAN 2017'!P15</f>
        <v>13.537465948766481</v>
      </c>
      <c r="K19" s="127">
        <f>'BILAN 2018'!P4/'BILAN 2018'!P15</f>
        <v>61.549563004757161</v>
      </c>
      <c r="L19" s="127">
        <f>'BILAN 2019'!P$4/'BILAN 2019'!P$14</f>
        <v>59.876803216888668</v>
      </c>
      <c r="M19" s="127">
        <f>'BILAN 2020'!$P$4/'BILAN 2020'!$P$14</f>
        <v>58.154039610185478</v>
      </c>
      <c r="N19" s="127">
        <f>'BILAN 2021'!$Q$4/'BILAN 2021'!$Q$14</f>
        <v>47.462956460674157</v>
      </c>
      <c r="O19" s="127">
        <f>'BILAN 2022'!$P$4/'BILAN 2022'!$P$14</f>
        <v>46.121191406249999</v>
      </c>
      <c r="P19" s="382">
        <f>Calcul!S6/Calcul!S8</f>
        <v>-0.874440756241882</v>
      </c>
      <c r="Q19" s="145">
        <f>Calcul!S16/Calcul!S18</f>
        <v>-0.94043478260869562</v>
      </c>
      <c r="R19" s="145">
        <f>Calcul!S26/Calcul!S28</f>
        <v>-0.87762629256405189</v>
      </c>
      <c r="S19" s="142">
        <f>Calcul!S36/Calcul!S38</f>
        <v>-0.79144539367351652</v>
      </c>
      <c r="T19" s="142">
        <f>Calcul!S46/Calcul!S48</f>
        <v>-0.71169758731817789</v>
      </c>
      <c r="U19" s="142">
        <f>Calcul!S56/Calcul!S58</f>
        <v>-0.71371545944270043</v>
      </c>
      <c r="V19" s="142">
        <f>Calcul!S67/Calcul!S69</f>
        <v>-0.68351379790231148</v>
      </c>
      <c r="W19" s="377">
        <f>Calcul!S78/Calcul!S80</f>
        <v>-0.72772034986849343</v>
      </c>
      <c r="X19" s="389">
        <f>Calcul!$S$89/Calcul!$S$91</f>
        <v>-0.61807732497387669</v>
      </c>
      <c r="Y19" s="389">
        <f>Calcul!$S$100/Calcul!$S$102</f>
        <v>-0.53666936011389432</v>
      </c>
      <c r="Z19" s="389">
        <f>Calcul!$S$111/Calcul!$S$113</f>
        <v>-0.6158363448631905</v>
      </c>
      <c r="AA19" s="389">
        <f>Calcul!$S$122/Calcul!$S$124</f>
        <v>-0.66516460796267829</v>
      </c>
      <c r="AB19" s="389">
        <f>Calcul!$S$133/Calcul!$S$135</f>
        <v>-0.71412108559498955</v>
      </c>
      <c r="AC19" s="376">
        <f>Calcul!S7/Calcul!S8</f>
        <v>-0.82118631837205946</v>
      </c>
      <c r="AD19" s="127">
        <f>Calcul!S17/Calcul!S18</f>
        <v>-0.88681159420289857</v>
      </c>
      <c r="AE19" s="127">
        <f>Calcul!S27/Calcul!S28</f>
        <v>-0.82170848975828226</v>
      </c>
      <c r="AF19" s="146">
        <f>Calcul!S37/Calcul!S38</f>
        <v>-0.74249595936273383</v>
      </c>
      <c r="AG19" s="146">
        <f>Calcul!S47/Calcul!S48</f>
        <v>-0.66296489852800278</v>
      </c>
      <c r="AH19" s="146">
        <f>Calcul!S57/Calcul!S58</f>
        <v>-0.66682168740068981</v>
      </c>
      <c r="AI19" s="142">
        <f>Calcul!S68/Calcul!S69</f>
        <v>-0.63921794915311769</v>
      </c>
      <c r="AJ19" s="389">
        <f>Calcul!S79/Calcul!S80</f>
        <v>-0.68741207413297445</v>
      </c>
      <c r="AK19" s="389">
        <f>Calcul!S$90/Calcul!S$91</f>
        <v>-0.585734189182465</v>
      </c>
      <c r="AL19" s="389">
        <f>Calcul!S$101/Calcul!S$102</f>
        <v>-0.50952325984070179</v>
      </c>
      <c r="AM19" s="389">
        <f>Calcul!S$112/Calcul!S$113</f>
        <v>-0.57608415074858033</v>
      </c>
      <c r="AN19" s="389">
        <f>Calcul!S$123/Calcul!S$124</f>
        <v>-0.62422025481984134</v>
      </c>
      <c r="AO19" s="389">
        <f>Calcul!S$134/Calcul!S$135</f>
        <v>-0.67215031315240081</v>
      </c>
      <c r="AP19" s="396">
        <v>1.24</v>
      </c>
      <c r="AQ19" s="396">
        <v>-8.16</v>
      </c>
      <c r="AR19" s="396">
        <v>-7.24</v>
      </c>
      <c r="AS19" s="396">
        <v>-0.31</v>
      </c>
      <c r="AT19" s="396">
        <v>8.43</v>
      </c>
      <c r="AU19" s="396">
        <v>8.75</v>
      </c>
      <c r="AV19" s="396">
        <v>6.24</v>
      </c>
      <c r="AW19" s="396">
        <v>5.85</v>
      </c>
      <c r="AX19" s="396">
        <v>7.4</v>
      </c>
      <c r="AY19" s="396">
        <v>10.4</v>
      </c>
      <c r="AZ19" s="396">
        <v>4.8499999999999996</v>
      </c>
      <c r="BA19" s="396">
        <v>7.05</v>
      </c>
      <c r="BB19" s="401">
        <v>8.34</v>
      </c>
      <c r="BC19" s="396">
        <v>0.09</v>
      </c>
      <c r="BD19" s="396">
        <v>-0.51</v>
      </c>
      <c r="BE19" s="396">
        <v>-0.38</v>
      </c>
      <c r="BF19" s="396">
        <v>-0.01</v>
      </c>
      <c r="BG19" s="396">
        <v>0.4</v>
      </c>
      <c r="BH19" s="396">
        <v>0.4</v>
      </c>
      <c r="BI19" s="396">
        <v>0.28000000000000003</v>
      </c>
      <c r="BJ19" s="396">
        <v>0.24</v>
      </c>
      <c r="BK19" s="396">
        <v>0.42</v>
      </c>
      <c r="BL19" s="396">
        <v>0.61</v>
      </c>
      <c r="BM19" s="396">
        <v>0.28000000000000003</v>
      </c>
      <c r="BN19" s="396">
        <v>0.42</v>
      </c>
      <c r="BO19" s="396">
        <v>0.52</v>
      </c>
      <c r="BP19" s="403"/>
      <c r="BQ19" s="396">
        <v>10.61</v>
      </c>
      <c r="BR19" s="396">
        <v>6.92</v>
      </c>
      <c r="BS19" s="396">
        <v>1.96</v>
      </c>
      <c r="BT19" s="396">
        <v>8.57</v>
      </c>
      <c r="BU19" s="396">
        <v>9.1999999999999993</v>
      </c>
      <c r="BV19" s="396">
        <v>14.5</v>
      </c>
      <c r="BW19" s="396">
        <v>12.68</v>
      </c>
      <c r="BX19" s="396">
        <v>5.12</v>
      </c>
      <c r="BY19" s="396">
        <v>7.06</v>
      </c>
      <c r="BZ19" s="396">
        <v>8.6999999999999993</v>
      </c>
      <c r="CA19" s="396">
        <v>4.3899999999999997</v>
      </c>
      <c r="CB19" s="396">
        <v>4.82</v>
      </c>
      <c r="CC19" s="399"/>
      <c r="CD19" s="120"/>
      <c r="CE19" s="120"/>
      <c r="CF19" s="149"/>
      <c r="CG19" s="149"/>
      <c r="CH19" s="149"/>
      <c r="CI19" s="206"/>
      <c r="CJ19" s="206"/>
      <c r="CK19" s="206"/>
      <c r="CL19" s="206"/>
      <c r="CM19" s="206"/>
      <c r="CN19" s="206"/>
      <c r="CO19" s="153"/>
      <c r="CP19" s="157"/>
      <c r="CQ19" s="149"/>
      <c r="CR19" s="149"/>
      <c r="CS19" s="149"/>
      <c r="CT19" s="149"/>
      <c r="CU19" s="149"/>
      <c r="CV19" s="206"/>
      <c r="CW19" s="206"/>
      <c r="CX19" s="206"/>
      <c r="CY19" s="206"/>
      <c r="CZ19" s="206"/>
      <c r="DA19" s="206"/>
      <c r="DB19" s="153"/>
      <c r="DC19" s="157"/>
      <c r="DD19" s="149"/>
      <c r="DE19" s="149"/>
      <c r="DF19" s="149"/>
      <c r="DG19" s="149"/>
      <c r="DH19" s="149"/>
      <c r="DI19" s="206"/>
      <c r="DJ19" s="206"/>
      <c r="DK19" s="206"/>
      <c r="DL19" s="206"/>
      <c r="DM19" s="206"/>
      <c r="DN19" s="206"/>
      <c r="DO19" s="153"/>
      <c r="DP19" s="157"/>
      <c r="DQ19" s="149"/>
      <c r="DR19" s="149"/>
      <c r="DS19" s="149"/>
      <c r="DT19" s="149"/>
      <c r="DU19" s="149"/>
      <c r="DV19" s="206"/>
      <c r="DW19" s="206"/>
      <c r="DX19" s="206"/>
      <c r="DY19" s="206"/>
      <c r="DZ19" s="206"/>
      <c r="EA19" s="206"/>
      <c r="EB19" s="153"/>
      <c r="EC19" s="157"/>
      <c r="ED19" s="149"/>
      <c r="EE19" s="149"/>
      <c r="EF19" s="149"/>
      <c r="EG19" s="149"/>
      <c r="EH19" s="149"/>
      <c r="EI19" s="206"/>
      <c r="EJ19" s="206"/>
      <c r="EK19" s="206"/>
      <c r="EL19" s="206"/>
      <c r="EM19" s="206"/>
      <c r="EN19" s="206"/>
      <c r="EO19" s="153"/>
      <c r="EP19" s="157"/>
      <c r="EQ19" s="149"/>
      <c r="ER19" s="149"/>
      <c r="ES19" s="149"/>
      <c r="ET19" s="149"/>
      <c r="EU19" s="149"/>
      <c r="EV19" s="206"/>
      <c r="EW19" s="206"/>
      <c r="EX19" s="206"/>
      <c r="EY19" s="206"/>
      <c r="EZ19" s="206"/>
      <c r="FA19" s="206"/>
      <c r="FB19" s="153"/>
      <c r="FC19" s="157"/>
      <c r="FD19" s="149"/>
      <c r="FE19" s="149"/>
      <c r="FF19" s="149"/>
      <c r="FG19" s="149"/>
      <c r="FH19" s="149"/>
      <c r="FI19" s="206"/>
      <c r="FJ19" s="206"/>
      <c r="FK19" s="206"/>
      <c r="FL19" s="206"/>
      <c r="FM19" s="206"/>
      <c r="FN19" s="206"/>
      <c r="FO19" s="153"/>
    </row>
    <row r="20" spans="1:171" ht="12.6" customHeight="1">
      <c r="A20" s="150">
        <v>20</v>
      </c>
      <c r="B20" s="202" t="s">
        <v>37</v>
      </c>
      <c r="C20" s="382">
        <f>'BILAN 2010'!Q4/'BILAN 2010'!Q12</f>
        <v>0.13712518531507548</v>
      </c>
      <c r="D20" s="127">
        <f>'BILAN 2011'!Q4/'BILAN 2011'!Q12</f>
        <v>0.14869263527161536</v>
      </c>
      <c r="E20" s="127">
        <f>'BILAN 2012'!Q4/'BILAN 2012'!Q12</f>
        <v>0.10110702158816802</v>
      </c>
      <c r="F20" s="127">
        <f>'BILAN 2013'!Q4/'BILAN 2013'!Q12</f>
        <v>0.42209393382018173</v>
      </c>
      <c r="G20" s="127">
        <f>'BILAN 2014'!Q4/'BILAN 2014'!Q12</f>
        <v>0.48875833388342466</v>
      </c>
      <c r="H20" s="127">
        <f>'BILAN 2015'!Q4/'BILAN 2015'!Q12</f>
        <v>0.47214157005405771</v>
      </c>
      <c r="I20" s="127">
        <f>'BILAN 2016'!Q4/'BILAN 2016'!Q15</f>
        <v>0.4889420532384533</v>
      </c>
      <c r="J20" s="127">
        <f>'BILAN 2017'!Q4/'BILAN 2017'!Q15</f>
        <v>0.6363084657897079</v>
      </c>
      <c r="K20" s="127">
        <f>'BILAN 2018'!Q4/'BILAN 2018'!Q15</f>
        <v>0.97133747415925942</v>
      </c>
      <c r="L20" s="127">
        <f>'BILAN 2019'!Q$4/'BILAN 2019'!Q$14</f>
        <v>0.73175900577078368</v>
      </c>
      <c r="M20" s="127">
        <f>'BILAN 2020'!$Q$4/'BILAN 2020'!$Q$14</f>
        <v>0.81100421761590269</v>
      </c>
      <c r="N20" s="127">
        <f>'BILAN 2021'!$R$4/'BILAN 2021'!$R$14</f>
        <v>0.61024748952320707</v>
      </c>
      <c r="O20" s="127">
        <f>'BILAN 2022'!$Q$4/'BILAN 2022'!$Q$14</f>
        <v>0.79162124637115749</v>
      </c>
      <c r="P20" s="382">
        <f>Calcul!T6/Calcul!T8</f>
        <v>-1.0596724501378303</v>
      </c>
      <c r="Q20" s="145">
        <f>Calcul!T16/Calcul!T18</f>
        <v>-0.98546109111049573</v>
      </c>
      <c r="R20" s="145">
        <f>Calcul!T26/Calcul!T28</f>
        <v>-0.84969129231424312</v>
      </c>
      <c r="S20" s="127">
        <f>Calcul!T36/Calcul!T38</f>
        <v>-0.82377853527528144</v>
      </c>
      <c r="T20" s="127">
        <f>Calcul!T46/Calcul!T48</f>
        <v>-0.7898510316259062</v>
      </c>
      <c r="U20" s="142">
        <f>Calcul!T56/Calcul!T58</f>
        <v>-0.82797373231331661</v>
      </c>
      <c r="V20" s="142">
        <f>Calcul!T67/Calcul!T69</f>
        <v>-0.82212506471840308</v>
      </c>
      <c r="W20" s="377">
        <f>Calcul!T78/Calcul!T80</f>
        <v>-0.84903175454855861</v>
      </c>
      <c r="X20" s="389">
        <f>Calcul!$T$89/Calcul!$T$91</f>
        <v>-0.89153673042919146</v>
      </c>
      <c r="Y20" s="389">
        <f>Calcul!$T$100/Calcul!$T$102</f>
        <v>-0.78303735819920417</v>
      </c>
      <c r="Z20" s="389">
        <f>Calcul!$T$111/Calcul!$T$113</f>
        <v>-0.6759118155034034</v>
      </c>
      <c r="AA20" s="389">
        <f>Calcul!$T$122/Calcul!$T$124</f>
        <v>-0.82018380440436967</v>
      </c>
      <c r="AB20" s="389">
        <f>Calcul!$T$133/Calcul!$T$135</f>
        <v>-0.66447687027561952</v>
      </c>
      <c r="AC20" s="376">
        <f>Calcul!T7/Calcul!T8</f>
        <v>-0.96708286038592506</v>
      </c>
      <c r="AD20" s="127">
        <f>Calcul!T17/Calcul!T18</f>
        <v>-0.89601218499030744</v>
      </c>
      <c r="AE20" s="127">
        <f>Calcul!T27/Calcul!T28</f>
        <v>-0.78975942090696194</v>
      </c>
      <c r="AF20" s="146">
        <f>Calcul!T37/Calcul!T38</f>
        <v>-0.79774816651172398</v>
      </c>
      <c r="AG20" s="146">
        <f>Calcul!T47/Calcul!T48</f>
        <v>-0.76475742850314665</v>
      </c>
      <c r="AH20" s="146">
        <f>Calcul!T57/Calcul!T58</f>
        <v>-0.79019700765012524</v>
      </c>
      <c r="AI20" s="142">
        <f>Calcul!T68/Calcul!T69</f>
        <v>-0.77765633089800379</v>
      </c>
      <c r="AJ20" s="389">
        <f>Calcul!T79/Calcul!T80</f>
        <v>-0.79561972586703089</v>
      </c>
      <c r="AK20" s="389">
        <f>Calcul!T$90/Calcul!T$91</f>
        <v>-0.85159138402186141</v>
      </c>
      <c r="AL20" s="389">
        <f>Calcul!T$101/Calcul!T$102</f>
        <v>-0.73513690087307715</v>
      </c>
      <c r="AM20" s="389">
        <f>Calcul!T$112/Calcul!T$113</f>
        <v>-0.6320735548105253</v>
      </c>
      <c r="AN20" s="389">
        <f>Calcul!T$123/Calcul!T$124</f>
        <v>-0.77119819663603262</v>
      </c>
      <c r="AO20" s="389">
        <f>Calcul!T$134/Calcul!T$135</f>
        <v>-0.63188259322426465</v>
      </c>
      <c r="AP20" s="146">
        <f>'E Rslt 2010'!$Q$21/'BILAN 2010'!Q$22</f>
        <v>4.6680846300235085E-2</v>
      </c>
      <c r="AQ20" s="396">
        <v>4.67</v>
      </c>
      <c r="AR20" s="396">
        <v>0.25</v>
      </c>
      <c r="AS20" s="396">
        <v>4.01</v>
      </c>
      <c r="AT20" s="396">
        <v>5.57</v>
      </c>
      <c r="AU20" s="396">
        <v>3.84</v>
      </c>
      <c r="AV20" s="396">
        <v>1.38</v>
      </c>
      <c r="AW20" s="396">
        <v>4.13</v>
      </c>
      <c r="AX20" s="396">
        <v>0.27</v>
      </c>
      <c r="AY20" s="396">
        <v>2.5499999999999998</v>
      </c>
      <c r="AZ20" s="396">
        <v>5.53</v>
      </c>
      <c r="BA20" s="396">
        <v>5.44</v>
      </c>
      <c r="BB20" s="401">
        <v>-0.32</v>
      </c>
      <c r="BC20" s="396">
        <v>0.52</v>
      </c>
      <c r="BD20" s="396">
        <v>0.02</v>
      </c>
      <c r="BE20" s="396">
        <v>0.16</v>
      </c>
      <c r="BF20" s="396">
        <v>0.46</v>
      </c>
      <c r="BG20" s="396">
        <v>0.57999999999999996</v>
      </c>
      <c r="BH20" s="396">
        <v>0.22</v>
      </c>
      <c r="BI20" s="396">
        <v>0.61</v>
      </c>
      <c r="BJ20" s="396">
        <v>0.03</v>
      </c>
      <c r="BK20" s="396">
        <v>0.21</v>
      </c>
      <c r="BL20" s="396">
        <v>0.33</v>
      </c>
      <c r="BM20" s="396">
        <v>0.34</v>
      </c>
      <c r="BN20" s="396">
        <v>-0.02</v>
      </c>
      <c r="BO20" s="396">
        <v>0.52</v>
      </c>
      <c r="BP20" s="403"/>
      <c r="BQ20" s="396">
        <v>34.36</v>
      </c>
      <c r="BR20" s="396">
        <v>63.69</v>
      </c>
      <c r="BS20" s="396">
        <v>104.19</v>
      </c>
      <c r="BT20" s="396">
        <v>27.78</v>
      </c>
      <c r="BU20" s="396">
        <v>-6.22</v>
      </c>
      <c r="BV20" s="396">
        <v>15.09</v>
      </c>
      <c r="BW20" s="396">
        <v>47.61</v>
      </c>
      <c r="BX20" s="396">
        <v>74.08</v>
      </c>
      <c r="BY20" s="396">
        <v>35.71</v>
      </c>
      <c r="BZ20" s="396">
        <v>6.82</v>
      </c>
      <c r="CA20" s="396">
        <v>3.71</v>
      </c>
      <c r="CB20" s="396">
        <v>11.74</v>
      </c>
      <c r="CC20" s="398"/>
      <c r="CD20" s="131"/>
      <c r="CE20" s="131"/>
      <c r="CF20" s="149"/>
      <c r="CG20" s="149"/>
      <c r="CH20" s="149"/>
      <c r="CI20" s="206"/>
      <c r="CJ20" s="206"/>
      <c r="CK20" s="206"/>
      <c r="CL20" s="206"/>
      <c r="CM20" s="206"/>
      <c r="CN20" s="206"/>
      <c r="CO20" s="153"/>
      <c r="CP20" s="157"/>
      <c r="CQ20" s="149"/>
      <c r="CR20" s="149"/>
      <c r="CS20" s="149"/>
      <c r="CT20" s="149"/>
      <c r="CU20" s="149"/>
      <c r="CV20" s="206"/>
      <c r="CW20" s="206"/>
      <c r="CX20" s="206"/>
      <c r="CY20" s="206"/>
      <c r="CZ20" s="206"/>
      <c r="DA20" s="206"/>
      <c r="DB20" s="153"/>
      <c r="DC20" s="157"/>
      <c r="DD20" s="149"/>
      <c r="DE20" s="149"/>
      <c r="DF20" s="149"/>
      <c r="DG20" s="149"/>
      <c r="DH20" s="149"/>
      <c r="DI20" s="206"/>
      <c r="DJ20" s="206"/>
      <c r="DK20" s="206"/>
      <c r="DL20" s="206"/>
      <c r="DM20" s="206"/>
      <c r="DN20" s="206"/>
      <c r="DO20" s="153"/>
      <c r="DP20" s="157"/>
      <c r="DQ20" s="149"/>
      <c r="DR20" s="149"/>
      <c r="DS20" s="149"/>
      <c r="DT20" s="149"/>
      <c r="DU20" s="149"/>
      <c r="DV20" s="206"/>
      <c r="DW20" s="206"/>
      <c r="DX20" s="206"/>
      <c r="DY20" s="206"/>
      <c r="DZ20" s="206"/>
      <c r="EA20" s="206"/>
      <c r="EB20" s="153"/>
      <c r="EC20" s="157"/>
      <c r="ED20" s="149"/>
      <c r="EE20" s="149"/>
      <c r="EF20" s="149"/>
      <c r="EG20" s="149"/>
      <c r="EH20" s="149"/>
      <c r="EI20" s="206"/>
      <c r="EJ20" s="206"/>
      <c r="EK20" s="206"/>
      <c r="EL20" s="206"/>
      <c r="EM20" s="206"/>
      <c r="EN20" s="206"/>
      <c r="EO20" s="153"/>
      <c r="EP20" s="157"/>
      <c r="EQ20" s="149"/>
      <c r="ER20" s="149"/>
      <c r="ES20" s="149"/>
      <c r="ET20" s="149"/>
      <c r="EU20" s="149"/>
      <c r="EV20" s="206"/>
      <c r="EW20" s="206"/>
      <c r="EX20" s="206"/>
      <c r="EY20" s="206"/>
      <c r="EZ20" s="206"/>
      <c r="FA20" s="206"/>
      <c r="FB20" s="153"/>
      <c r="FC20" s="157"/>
      <c r="FD20" s="149"/>
      <c r="FE20" s="149"/>
      <c r="FF20" s="149"/>
      <c r="FG20" s="149"/>
      <c r="FH20" s="149"/>
      <c r="FI20" s="206"/>
      <c r="FJ20" s="206"/>
      <c r="FK20" s="206"/>
      <c r="FL20" s="206"/>
      <c r="FM20" s="206"/>
      <c r="FN20" s="206"/>
      <c r="FO20" s="153"/>
    </row>
    <row r="21" spans="1:171" ht="14.4">
      <c r="A21" s="150">
        <v>22</v>
      </c>
      <c r="B21" s="385" t="s">
        <v>39</v>
      </c>
      <c r="C21" s="384"/>
      <c r="D21" s="147"/>
      <c r="E21" s="147"/>
      <c r="F21" s="142">
        <f>'BILAN 2013'!R4/'BILAN 2013'!R12</f>
        <v>0.57025986159958064</v>
      </c>
      <c r="G21" s="142">
        <f>'BILAN 2014'!R4/'BILAN 2014'!R12</f>
        <v>0.68229562750606909</v>
      </c>
      <c r="H21" s="142">
        <f>'BILAN 2015'!R4/'BILAN 2015'!R12</f>
        <v>0.66104333425338113</v>
      </c>
      <c r="I21" s="142">
        <f>'BILAN 2016'!R4/'BILAN 2016'!R15</f>
        <v>0.64693885661610395</v>
      </c>
      <c r="J21" s="142">
        <f>'BILAN 2017'!R4/'BILAN 2017'!R15</f>
        <v>0.60592390780427463</v>
      </c>
      <c r="K21" s="142">
        <f>'BILAN 2018'!R4/'BILAN 2018'!R15</f>
        <v>0.67894775855362655</v>
      </c>
      <c r="L21" s="127">
        <f>'BILAN 2019'!R$4/'BILAN 2019'!R$14</f>
        <v>0.6935460630333129</v>
      </c>
      <c r="M21" s="127">
        <f>'BILAN 2020'!$P$4/'BILAN 2020'!$R$14</f>
        <v>0.78316337484872478</v>
      </c>
      <c r="N21" s="127">
        <f>'BILAN 2021'!$S$4/'BILAN 2021'!$S$14</f>
        <v>0.82526707227179208</v>
      </c>
      <c r="O21" s="127">
        <f>'BILAN 2022'!$R$4/'BILAN 2022'!$R$14</f>
        <v>0.82480959039106405</v>
      </c>
      <c r="P21" s="384"/>
      <c r="Q21" s="147"/>
      <c r="R21" s="147"/>
      <c r="S21" s="142">
        <f>Calcul!U36/Calcul!U38</f>
        <v>-0.54258861606448194</v>
      </c>
      <c r="T21" s="142">
        <f>Calcul!U46/Calcul!U48</f>
        <v>-0.62477980035231939</v>
      </c>
      <c r="U21" s="142">
        <f>Calcul!U56/Calcul!U58</f>
        <v>-0.750294927251278</v>
      </c>
      <c r="V21" s="142">
        <f>Calcul!U67/Calcul!U69</f>
        <v>-0.87984624875433015</v>
      </c>
      <c r="W21" s="377">
        <f>Calcul!U78/Calcul!U80</f>
        <v>-0.92521003466306329</v>
      </c>
      <c r="X21" s="389">
        <f>Calcul!$U$89/Calcul!$U$91</f>
        <v>-0.71235160539250908</v>
      </c>
      <c r="Y21" s="389">
        <f>Calcul!$U$100/Calcul!$U$102</f>
        <v>-0.64723235865598783</v>
      </c>
      <c r="Z21" s="389">
        <f>Calcul!$U$111/Calcul!$U$113</f>
        <v>-0.63158739553968235</v>
      </c>
      <c r="AA21" s="389">
        <f>Calcul!$U$122/Calcul!$U$124</f>
        <v>-0.46498074342066875</v>
      </c>
      <c r="AB21" s="389">
        <f>Calcul!$U$133/Calcul!$U$135</f>
        <v>-0.51150345296924427</v>
      </c>
      <c r="AC21" s="378"/>
      <c r="AD21" s="148"/>
      <c r="AE21" s="148"/>
      <c r="AF21" s="144">
        <f>Calcul!U37/Calcul!U38</f>
        <v>-0.4967167709208602</v>
      </c>
      <c r="AG21" s="144">
        <f>Calcul!U47/Calcul!U48</f>
        <v>-0.56680027572825453</v>
      </c>
      <c r="AH21" s="144">
        <f>Calcul!U57/Calcul!U58</f>
        <v>-0.65856599816489714</v>
      </c>
      <c r="AI21" s="142">
        <f>Calcul!U68/Calcul!U69</f>
        <v>-0.77302709628434485</v>
      </c>
      <c r="AJ21" s="389">
        <f>Calcul!U79/Calcul!U80</f>
        <v>-0.80471182656718176</v>
      </c>
      <c r="AK21" s="389">
        <f>Calcul!U$90/Calcul!U$91</f>
        <v>-0.62528385409181064</v>
      </c>
      <c r="AL21" s="389">
        <f>Calcul!U$101/Calcul!U$102</f>
        <v>-0.57084972276195445</v>
      </c>
      <c r="AM21" s="389">
        <f>Calcul!U$112/Calcul!U$113</f>
        <v>-0.5678026464952497</v>
      </c>
      <c r="AN21" s="389">
        <f>Calcul!U$123/Calcul!U$124</f>
        <v>-0.42249226819163216</v>
      </c>
      <c r="AO21" s="389">
        <f>Calcul!U$134/Calcul!U$135</f>
        <v>-0.46789473277188748</v>
      </c>
      <c r="AP21" s="146">
        <f>0</f>
        <v>0</v>
      </c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392"/>
      <c r="BC21" s="137"/>
      <c r="BD21" s="133"/>
      <c r="BE21" s="137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403"/>
      <c r="BQ21" s="396">
        <v>0</v>
      </c>
      <c r="BR21" s="396">
        <v>0</v>
      </c>
      <c r="BS21" s="396">
        <v>0</v>
      </c>
      <c r="BT21" s="396">
        <v>38.83</v>
      </c>
      <c r="BU21" s="396">
        <v>5.32</v>
      </c>
      <c r="BV21" s="396">
        <v>1.34</v>
      </c>
      <c r="BW21" s="396">
        <v>0.77</v>
      </c>
      <c r="BX21" s="396">
        <v>32.11</v>
      </c>
      <c r="BY21" s="396">
        <v>18.64</v>
      </c>
      <c r="BZ21" s="396">
        <v>21.87</v>
      </c>
      <c r="CA21" s="396">
        <v>10.94</v>
      </c>
      <c r="CB21" s="396">
        <v>2.36</v>
      </c>
      <c r="CC21" s="399"/>
      <c r="CD21" s="120"/>
      <c r="CE21" s="120"/>
      <c r="CF21" s="149"/>
      <c r="CG21" s="149"/>
      <c r="CH21" s="149"/>
      <c r="CI21" s="206"/>
      <c r="CJ21" s="206"/>
      <c r="CK21" s="206"/>
      <c r="CL21" s="206"/>
      <c r="CM21" s="206"/>
      <c r="CN21" s="206"/>
      <c r="CO21" s="153"/>
      <c r="CP21" s="157"/>
      <c r="CQ21" s="149"/>
      <c r="CR21" s="149"/>
      <c r="CS21" s="149"/>
      <c r="CT21" s="149"/>
      <c r="CU21" s="149"/>
      <c r="CV21" s="206"/>
      <c r="CW21" s="206"/>
      <c r="CX21" s="206"/>
      <c r="CY21" s="206"/>
      <c r="CZ21" s="206"/>
      <c r="DA21" s="206"/>
      <c r="DB21" s="153"/>
      <c r="DC21" s="157"/>
      <c r="DD21" s="149"/>
      <c r="DE21" s="149"/>
      <c r="DF21" s="149"/>
      <c r="DG21" s="149"/>
      <c r="DH21" s="149"/>
      <c r="DI21" s="206"/>
      <c r="DJ21" s="206"/>
      <c r="DK21" s="206"/>
      <c r="DL21" s="206"/>
      <c r="DM21" s="206"/>
      <c r="DN21" s="206"/>
      <c r="DO21" s="153"/>
      <c r="DP21" s="157"/>
      <c r="DQ21" s="149"/>
      <c r="DR21" s="149"/>
      <c r="DS21" s="149"/>
      <c r="DT21" s="149"/>
      <c r="DU21" s="149"/>
      <c r="DV21" s="206"/>
      <c r="DW21" s="206"/>
      <c r="DX21" s="206"/>
      <c r="DY21" s="206"/>
      <c r="DZ21" s="206"/>
      <c r="EA21" s="206"/>
      <c r="EB21" s="153"/>
      <c r="EC21" s="157"/>
      <c r="ED21" s="149"/>
      <c r="EE21" s="149"/>
      <c r="EF21" s="149"/>
      <c r="EG21" s="149"/>
      <c r="EH21" s="149"/>
      <c r="EI21" s="206"/>
      <c r="EJ21" s="206"/>
      <c r="EK21" s="206"/>
      <c r="EL21" s="206"/>
      <c r="EM21" s="206"/>
      <c r="EN21" s="206"/>
      <c r="EO21" s="153"/>
      <c r="EP21" s="157"/>
      <c r="EQ21" s="149"/>
      <c r="ER21" s="149"/>
      <c r="ES21" s="149"/>
      <c r="ET21" s="149"/>
      <c r="EU21" s="149"/>
      <c r="EV21" s="206"/>
      <c r="EW21" s="206"/>
      <c r="EX21" s="206"/>
      <c r="EY21" s="206"/>
      <c r="EZ21" s="206"/>
      <c r="FA21" s="206"/>
      <c r="FB21" s="153"/>
      <c r="FC21" s="157"/>
      <c r="FD21" s="149"/>
      <c r="FE21" s="149"/>
      <c r="FF21" s="149"/>
      <c r="FG21" s="149"/>
      <c r="FH21" s="149"/>
      <c r="FI21" s="206"/>
      <c r="FJ21" s="206"/>
      <c r="FK21" s="206"/>
      <c r="FL21" s="206"/>
      <c r="FM21" s="206"/>
      <c r="FN21" s="206"/>
      <c r="FO21" s="153"/>
    </row>
    <row r="22" spans="1:171" ht="14.4">
      <c r="A22" s="150">
        <v>23</v>
      </c>
      <c r="B22" s="202" t="s">
        <v>76</v>
      </c>
      <c r="C22" s="384"/>
      <c r="D22" s="147"/>
      <c r="E22" s="147"/>
      <c r="F22" s="147"/>
      <c r="G22" s="147"/>
      <c r="H22" s="142">
        <f>'BILAN 2015'!S4/'BILAN 2015'!S12</f>
        <v>88.074885199576116</v>
      </c>
      <c r="I22" s="142">
        <f>'BILAN 2016'!S4/'BILAN 2016'!S15</f>
        <v>63.751431153962038</v>
      </c>
      <c r="J22" s="142">
        <f>'BILAN 2017'!S4/'BILAN 2017'!S15</f>
        <v>2.3794344823120999</v>
      </c>
      <c r="K22" s="142">
        <f>'BILAN 2018'!S4/'BILAN 2018'!S15</f>
        <v>1.4126286524663363</v>
      </c>
      <c r="L22" s="127">
        <f>'BILAN 2019'!S$4/'BILAN 2019'!S$14</f>
        <v>1.1383703426515739</v>
      </c>
      <c r="M22" s="127">
        <f>'BILAN 2020'!$S$4/'BILAN 2020'!$S$14</f>
        <v>0.99076120089117348</v>
      </c>
      <c r="N22" s="127">
        <f>'BILAN 2021'!$T$4/'BILAN 2021'!$T$14</f>
        <v>0.95884213032747689</v>
      </c>
      <c r="O22" s="127">
        <f>'BILAN 2022'!$S$4/'BILAN 2022'!$S$14</f>
        <v>1.0740648485918614</v>
      </c>
      <c r="P22" s="384"/>
      <c r="Q22" s="188"/>
      <c r="R22" s="147"/>
      <c r="S22" s="147"/>
      <c r="T22" s="147"/>
      <c r="U22" s="142">
        <f>Calcul!V56/Calcul!V58</f>
        <v>-0.41021310816244472</v>
      </c>
      <c r="V22" s="142">
        <f>Calcul!V67/Calcul!V69</f>
        <v>-0.3634833824148086</v>
      </c>
      <c r="W22" s="377">
        <f>Calcul!V78/Calcul!V80</f>
        <v>-1.0694922416951598</v>
      </c>
      <c r="X22" s="389">
        <f>Calcul!$V$89/Calcul!$V$91</f>
        <v>-1.0641800540798474</v>
      </c>
      <c r="Y22" s="389">
        <f>Calcul!$V$100/Calcul!$V$102</f>
        <v>-1.4397854269110415</v>
      </c>
      <c r="Z22" s="389">
        <f>Calcul!$V$111/Calcul!$V$113</f>
        <v>-0.96208321250709194</v>
      </c>
      <c r="AA22" s="389">
        <f>Calcul!$V$122/Calcul!$V$124</f>
        <v>-0.75272400683954599</v>
      </c>
      <c r="AB22" s="389">
        <f>Calcul!$V$133/Calcul!$V$135</f>
        <v>-0.69344630595284174</v>
      </c>
      <c r="AC22" s="378"/>
      <c r="AD22" s="148"/>
      <c r="AE22" s="148"/>
      <c r="AF22" s="148"/>
      <c r="AG22" s="148"/>
      <c r="AH22" s="144">
        <f>Calcul!V57/Calcul!V58</f>
        <v>-0.38954563731403297</v>
      </c>
      <c r="AI22" s="142">
        <f>Calcul!V68/Calcul!V69</f>
        <v>-0.33655868742111905</v>
      </c>
      <c r="AJ22" s="389">
        <f>Calcul!V79/Calcul!V80</f>
        <v>-0.80649595910619298</v>
      </c>
      <c r="AK22" s="389">
        <f>Calcul!V$90/Calcul!V$91</f>
        <v>-0.80547160808016538</v>
      </c>
      <c r="AL22" s="389">
        <f>Calcul!V$101/Calcul!V$102</f>
        <v>-1.1341081805990165</v>
      </c>
      <c r="AM22" s="389">
        <f>Calcul!V$112/Calcul!V$113</f>
        <v>-0.81603927378175634</v>
      </c>
      <c r="AN22" s="389">
        <f>Calcul!V$123/Calcul!V$124</f>
        <v>-0.66470267645497572</v>
      </c>
      <c r="AO22" s="389">
        <f>Calcul!V$134/Calcul!V$135</f>
        <v>-0.61492114136184295</v>
      </c>
      <c r="AP22" s="146">
        <f>0</f>
        <v>0</v>
      </c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392"/>
      <c r="BC22" s="137"/>
      <c r="BD22" s="133"/>
      <c r="BE22" s="137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403"/>
      <c r="BQ22" s="396">
        <v>0</v>
      </c>
      <c r="BR22" s="396">
        <v>0</v>
      </c>
      <c r="BS22" s="396">
        <v>0</v>
      </c>
      <c r="BT22" s="396">
        <v>0</v>
      </c>
      <c r="BU22" s="396">
        <v>0</v>
      </c>
      <c r="BV22" s="396">
        <v>-15.14</v>
      </c>
      <c r="BW22" s="396">
        <v>20.12</v>
      </c>
      <c r="BX22" s="396">
        <v>58.33</v>
      </c>
      <c r="BY22" s="396">
        <v>-0.21</v>
      </c>
      <c r="BZ22" s="396">
        <v>20.190000000000001</v>
      </c>
      <c r="CA22" s="396">
        <v>25.06</v>
      </c>
      <c r="CB22" s="396">
        <v>33.11</v>
      </c>
      <c r="CC22" s="399"/>
      <c r="CD22" s="120"/>
      <c r="CE22" s="120"/>
      <c r="CF22" s="149"/>
      <c r="CG22" s="149"/>
      <c r="CH22" s="149"/>
      <c r="CI22" s="206"/>
      <c r="CJ22" s="206"/>
      <c r="CK22" s="206"/>
      <c r="CL22" s="206"/>
      <c r="CM22" s="206"/>
      <c r="CN22" s="206"/>
      <c r="CO22" s="153"/>
      <c r="CP22" s="157"/>
      <c r="CQ22" s="149"/>
      <c r="CR22" s="149"/>
      <c r="CS22" s="149"/>
      <c r="CT22" s="149"/>
      <c r="CU22" s="149"/>
      <c r="CV22" s="206"/>
      <c r="CW22" s="206"/>
      <c r="CX22" s="206"/>
      <c r="CY22" s="206"/>
      <c r="CZ22" s="206"/>
      <c r="DA22" s="206"/>
      <c r="DB22" s="153"/>
      <c r="DC22" s="157"/>
      <c r="DD22" s="149"/>
      <c r="DE22" s="149"/>
      <c r="DF22" s="149"/>
      <c r="DG22" s="149"/>
      <c r="DH22" s="149"/>
      <c r="DI22" s="206"/>
      <c r="DJ22" s="206"/>
      <c r="DK22" s="206"/>
      <c r="DL22" s="206"/>
      <c r="DM22" s="206"/>
      <c r="DN22" s="206"/>
      <c r="DO22" s="153"/>
      <c r="DP22" s="157"/>
      <c r="DQ22" s="149"/>
      <c r="DR22" s="149"/>
      <c r="DS22" s="149"/>
      <c r="DT22" s="149"/>
      <c r="DU22" s="149"/>
      <c r="DV22" s="206"/>
      <c r="DW22" s="206"/>
      <c r="DX22" s="206"/>
      <c r="DY22" s="206"/>
      <c r="DZ22" s="206"/>
      <c r="EA22" s="206"/>
      <c r="EB22" s="153"/>
      <c r="EC22" s="157"/>
      <c r="ED22" s="149"/>
      <c r="EE22" s="149"/>
      <c r="EF22" s="149"/>
      <c r="EG22" s="149"/>
      <c r="EH22" s="149"/>
      <c r="EI22" s="206"/>
      <c r="EJ22" s="206"/>
      <c r="EK22" s="206"/>
      <c r="EL22" s="206"/>
      <c r="EM22" s="206"/>
      <c r="EN22" s="206"/>
      <c r="EO22" s="153"/>
      <c r="EP22" s="157"/>
      <c r="EQ22" s="149"/>
      <c r="ER22" s="149"/>
      <c r="ES22" s="149"/>
      <c r="ET22" s="149"/>
      <c r="EU22" s="149"/>
      <c r="EV22" s="206"/>
      <c r="EW22" s="206"/>
      <c r="EX22" s="206"/>
      <c r="EY22" s="206"/>
      <c r="EZ22" s="206"/>
      <c r="FA22" s="206"/>
      <c r="FB22" s="153"/>
      <c r="FC22" s="157"/>
      <c r="FD22" s="149"/>
      <c r="FE22" s="149"/>
      <c r="FF22" s="149"/>
      <c r="FG22" s="149"/>
      <c r="FH22" s="149"/>
      <c r="FI22" s="206"/>
      <c r="FJ22" s="206"/>
      <c r="FK22" s="206"/>
      <c r="FL22" s="206"/>
      <c r="FM22" s="206"/>
      <c r="FN22" s="206"/>
      <c r="FO22" s="153"/>
    </row>
    <row r="23" spans="1:171" ht="15.75" customHeight="1" thickBot="1">
      <c r="A23" s="409" t="s">
        <v>90</v>
      </c>
      <c r="B23" s="410"/>
      <c r="C23" s="386">
        <f>'BILAN 2010'!R4/'BILAN 2010'!R12</f>
        <v>0.9871395919739121</v>
      </c>
      <c r="D23" s="387">
        <f>'BILAN 2011'!R4/'BILAN 2011'!R12</f>
        <v>1.062046338933557</v>
      </c>
      <c r="E23" s="387">
        <f>'BILAN 2012'!R4/'BILAN 2012'!R12</f>
        <v>1.0288946558397245</v>
      </c>
      <c r="F23" s="387">
        <f>'BILAN 2013'!S4/'BILAN 2013'!S12</f>
        <v>0.99821568323214072</v>
      </c>
      <c r="G23" s="387">
        <f>'BILAN 2014'!S4/'BILAN 2014'!S12</f>
        <v>1.0144973913227628</v>
      </c>
      <c r="H23" s="387">
        <f>'BILAN 2015'!T4/'BILAN 2015'!T12</f>
        <v>1.0304133434304101</v>
      </c>
      <c r="I23" s="387">
        <f>'BILAN 2016'!T4/'BILAN 2016'!T15</f>
        <v>1.0360634674795834</v>
      </c>
      <c r="J23" s="387">
        <f>'BILAN 2017'!T4/'BILAN 2017'!T15</f>
        <v>1.089474127858991</v>
      </c>
      <c r="K23" s="387">
        <f>'BILAN 2018'!T4/'BILAN 2018'!T15</f>
        <v>1.0800432982751655</v>
      </c>
      <c r="L23" s="127">
        <f>'BILAN 2019'!T$4/'BILAN 2019'!T$14</f>
        <v>1.0402719608834134</v>
      </c>
      <c r="M23" s="127">
        <f>'BILAN 2020'!$T$4/'BILAN 2020'!$T$14</f>
        <v>1.0257134287116381</v>
      </c>
      <c r="N23" s="127">
        <f>'BILAN 2021'!$U$4/'BILAN 2021'!$U$14</f>
        <v>0.98997348657851958</v>
      </c>
      <c r="O23" s="127">
        <f>'BILAN 2022'!$T$4/'BILAN 2022'!$T$14</f>
        <v>0.97702985524379138</v>
      </c>
      <c r="P23" s="379" t="e">
        <f>Calcul!W6/Calcul!W8</f>
        <v>#REF!</v>
      </c>
      <c r="Q23" s="380" t="e">
        <f>Calcul!W16/Calcul!W18</f>
        <v>#REF!</v>
      </c>
      <c r="R23" s="380" t="e">
        <f>Calcul!W26/Calcul!W28</f>
        <v>#REF!</v>
      </c>
      <c r="S23" s="380" t="e">
        <f>Calcul!W36/Calcul!W38</f>
        <v>#REF!</v>
      </c>
      <c r="T23" s="380" t="e">
        <f>Calcul!W46/Calcul!W48</f>
        <v>#REF!</v>
      </c>
      <c r="U23" s="380" t="e">
        <f>Calcul!W56/Calcul!W58</f>
        <v>#REF!</v>
      </c>
      <c r="V23" s="380" t="e">
        <f>Calcul!W67/Calcul!W69</f>
        <v>#REF!</v>
      </c>
      <c r="W23" s="381">
        <f>Calcul!W78/Calcul!W80</f>
        <v>-0.52818735197753941</v>
      </c>
      <c r="X23" s="389">
        <f>Calcul!$W$89/Calcul!$W$91</f>
        <v>-0.49559582356565351</v>
      </c>
      <c r="Y23" s="389">
        <f>Calcul!$W$100/Calcul!$W$102</f>
        <v>-0.47633522356426411</v>
      </c>
      <c r="Z23" s="389">
        <f>Calcul!$W$111/Calcul!$W$113</f>
        <v>-0.47925220796335732</v>
      </c>
      <c r="AA23" s="389">
        <f>Calcul!$W$122/Calcul!$W$124</f>
        <v>-0.49566191329920661</v>
      </c>
      <c r="AB23" s="389">
        <f>Calcul!$W$133/Calcul!$W$135</f>
        <v>0.96342870548486592</v>
      </c>
      <c r="AC23" s="379" t="e">
        <f>Calcul!W7/Calcul!W8</f>
        <v>#REF!</v>
      </c>
      <c r="AD23" s="380" t="e">
        <f>Calcul!W17/Calcul!W18</f>
        <v>#REF!</v>
      </c>
      <c r="AE23" s="380" t="e">
        <f>Calcul!W27/Calcul!W28</f>
        <v>#REF!</v>
      </c>
      <c r="AF23" s="380" t="e">
        <f>Calcul!W37/Calcul!W38</f>
        <v>#REF!</v>
      </c>
      <c r="AG23" s="380" t="e">
        <f>Calcul!W47/Calcul!W48</f>
        <v>#REF!</v>
      </c>
      <c r="AH23" s="380" t="e">
        <f>Calcul!W57/Calcul!W58</f>
        <v>#REF!</v>
      </c>
      <c r="AI23" s="380" t="e">
        <f>Calcul!W68/Calcul!W69</f>
        <v>#REF!</v>
      </c>
      <c r="AJ23" s="390">
        <f>Calcul!W79/Calcul!W80</f>
        <v>-0.48856903318979872</v>
      </c>
      <c r="AK23" s="389">
        <f>Calcul!W$90/Calcul!W$91</f>
        <v>-0.46109682674034208</v>
      </c>
      <c r="AL23" s="389">
        <f>Calcul!W$101/Calcul!W$102</f>
        <v>-0.44367493722389517</v>
      </c>
      <c r="AM23" s="389">
        <f>Calcul!W$112/Calcul!W$113</f>
        <v>-0.44598211804335619</v>
      </c>
      <c r="AN23" s="389">
        <f>Calcul!W$123/Calcul!W$124</f>
        <v>-0.46444688862153655</v>
      </c>
      <c r="AO23" s="389">
        <f>Calcul!W$134/Calcul!W$135</f>
        <v>0.96342870548486592</v>
      </c>
      <c r="AP23" s="396">
        <v>9.35</v>
      </c>
      <c r="AQ23" s="396">
        <v>6.85</v>
      </c>
      <c r="AR23" s="396">
        <v>8.15</v>
      </c>
      <c r="AS23" s="396">
        <v>4.5199999999999996</v>
      </c>
      <c r="AT23" s="396">
        <v>11.73</v>
      </c>
      <c r="AU23" s="396">
        <v>10.4</v>
      </c>
      <c r="AV23" s="396">
        <v>10.83</v>
      </c>
      <c r="AW23" s="396">
        <v>13.01</v>
      </c>
      <c r="AX23" s="396">
        <v>12.63</v>
      </c>
      <c r="AY23" s="396">
        <v>12.48</v>
      </c>
      <c r="AZ23" s="396">
        <v>7.26</v>
      </c>
      <c r="BA23" s="396">
        <v>9.01</v>
      </c>
      <c r="BB23" s="401">
        <v>10.18</v>
      </c>
      <c r="BC23" s="396">
        <v>0.88</v>
      </c>
      <c r="BD23" s="396">
        <v>0.62</v>
      </c>
      <c r="BE23" s="396">
        <v>0.69</v>
      </c>
      <c r="BF23" s="396">
        <v>0.32</v>
      </c>
      <c r="BG23" s="396">
        <v>0.89</v>
      </c>
      <c r="BH23" s="396">
        <v>0.95</v>
      </c>
      <c r="BI23" s="396">
        <v>0.97</v>
      </c>
      <c r="BJ23" s="396">
        <v>1.1299999999999999</v>
      </c>
      <c r="BK23" s="396">
        <v>1.1399999999999999</v>
      </c>
      <c r="BL23" s="396">
        <v>1.21</v>
      </c>
      <c r="BM23" s="396">
        <v>0.72</v>
      </c>
      <c r="BN23" s="396">
        <v>0.9</v>
      </c>
      <c r="BO23" s="396">
        <v>1.02</v>
      </c>
      <c r="BP23" s="404"/>
      <c r="BQ23" s="396">
        <v>13.16</v>
      </c>
      <c r="BR23" s="396">
        <v>7.69</v>
      </c>
      <c r="BS23" s="396">
        <v>5.41</v>
      </c>
      <c r="BT23" s="396">
        <v>8.66</v>
      </c>
      <c r="BU23" s="396">
        <v>5.74</v>
      </c>
      <c r="BV23" s="396">
        <v>9.59</v>
      </c>
      <c r="BW23" s="396">
        <v>16.07</v>
      </c>
      <c r="BX23" s="396">
        <v>8.25</v>
      </c>
      <c r="BY23" s="396">
        <v>5.33</v>
      </c>
      <c r="BZ23" s="396">
        <v>8.07</v>
      </c>
      <c r="CA23" s="396">
        <v>4.8899999999999997</v>
      </c>
      <c r="CB23" s="396">
        <v>5.82</v>
      </c>
      <c r="CC23" s="400"/>
      <c r="CD23" s="139"/>
      <c r="CE23" s="139"/>
      <c r="CF23" s="154"/>
      <c r="CG23" s="154"/>
      <c r="CH23" s="154"/>
      <c r="CI23" s="207"/>
      <c r="CJ23" s="207"/>
      <c r="CK23" s="207"/>
      <c r="CL23" s="207"/>
      <c r="CM23" s="207"/>
      <c r="CN23" s="207"/>
      <c r="CO23" s="155"/>
      <c r="CP23" s="158"/>
      <c r="CQ23" s="154"/>
      <c r="CR23" s="154"/>
      <c r="CS23" s="154"/>
      <c r="CT23" s="154"/>
      <c r="CU23" s="154"/>
      <c r="CV23" s="207"/>
      <c r="CW23" s="207"/>
      <c r="CX23" s="207"/>
      <c r="CY23" s="207"/>
      <c r="CZ23" s="207"/>
      <c r="DA23" s="207"/>
      <c r="DB23" s="155"/>
      <c r="DC23" s="158"/>
      <c r="DD23" s="154"/>
      <c r="DE23" s="154"/>
      <c r="DF23" s="154"/>
      <c r="DG23" s="154"/>
      <c r="DH23" s="154"/>
      <c r="DI23" s="207"/>
      <c r="DJ23" s="207"/>
      <c r="DK23" s="207"/>
      <c r="DL23" s="207"/>
      <c r="DM23" s="207"/>
      <c r="DN23" s="207"/>
      <c r="DO23" s="155"/>
      <c r="DP23" s="158"/>
      <c r="DQ23" s="154"/>
      <c r="DR23" s="154"/>
      <c r="DS23" s="154"/>
      <c r="DT23" s="154"/>
      <c r="DU23" s="154"/>
      <c r="DV23" s="207"/>
      <c r="DW23" s="207"/>
      <c r="DX23" s="207"/>
      <c r="DY23" s="207"/>
      <c r="DZ23" s="207"/>
      <c r="EA23" s="207"/>
      <c r="EB23" s="155"/>
      <c r="EC23" s="158"/>
      <c r="ED23" s="154"/>
      <c r="EE23" s="154"/>
      <c r="EF23" s="154"/>
      <c r="EG23" s="154"/>
      <c r="EH23" s="154"/>
      <c r="EI23" s="207"/>
      <c r="EJ23" s="207"/>
      <c r="EK23" s="207"/>
      <c r="EL23" s="207"/>
      <c r="EM23" s="207"/>
      <c r="EN23" s="207"/>
      <c r="EO23" s="155"/>
      <c r="EP23" s="158"/>
      <c r="EQ23" s="154"/>
      <c r="ER23" s="154"/>
      <c r="ES23" s="154"/>
      <c r="ET23" s="154"/>
      <c r="EU23" s="154"/>
      <c r="EV23" s="207"/>
      <c r="EW23" s="207"/>
      <c r="EX23" s="207"/>
      <c r="EY23" s="207"/>
      <c r="EZ23" s="207"/>
      <c r="FA23" s="207"/>
      <c r="FB23" s="155"/>
      <c r="FC23" s="158"/>
      <c r="FD23" s="154"/>
      <c r="FE23" s="154"/>
      <c r="FF23" s="154"/>
      <c r="FG23" s="154"/>
      <c r="FH23" s="154"/>
      <c r="FI23" s="207"/>
      <c r="FJ23" s="207"/>
      <c r="FK23" s="207"/>
      <c r="FL23" s="207"/>
      <c r="FM23" s="207"/>
      <c r="FN23" s="207"/>
      <c r="FO23" s="155"/>
    </row>
    <row r="24" spans="1:171"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</row>
  </sheetData>
  <mergeCells count="15">
    <mergeCell ref="CC1:CO1"/>
    <mergeCell ref="CP1:DB1"/>
    <mergeCell ref="A2:B2"/>
    <mergeCell ref="A23:B23"/>
    <mergeCell ref="C1:O1"/>
    <mergeCell ref="P1:AB1"/>
    <mergeCell ref="AC1:AO1"/>
    <mergeCell ref="AP1:BB1"/>
    <mergeCell ref="BC1:BO1"/>
    <mergeCell ref="BP1:CB1"/>
    <mergeCell ref="DC1:DO1"/>
    <mergeCell ref="DP1:EB1"/>
    <mergeCell ref="EC1:EO1"/>
    <mergeCell ref="EP1:FB1"/>
    <mergeCell ref="FC1:FO1"/>
  </mergeCells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3" tint="0.79998168889431442"/>
  </sheetPr>
  <dimension ref="A1:DT45"/>
  <sheetViews>
    <sheetView topLeftCell="B1" zoomScale="85" zoomScaleNormal="85" workbookViewId="0">
      <pane xSplit="1" topLeftCell="L1" activePane="topRight" state="frozen"/>
      <selection activeCell="Y11" sqref="Y11"/>
      <selection pane="topRight" activeCell="N1" sqref="N1:N1048576"/>
    </sheetView>
  </sheetViews>
  <sheetFormatPr baseColWidth="10" defaultColWidth="11.44140625" defaultRowHeight="10.199999999999999"/>
  <cols>
    <col min="1" max="1" width="4" style="23" hidden="1" customWidth="1"/>
    <col min="2" max="2" width="42.88671875" style="111" bestFit="1" customWidth="1"/>
    <col min="3" max="20" width="13.6640625" style="23" customWidth="1"/>
    <col min="21" max="21" width="10.6640625" style="23" bestFit="1" customWidth="1"/>
    <col min="22" max="16384" width="11.44140625" style="23"/>
  </cols>
  <sheetData>
    <row r="1" spans="1:124" s="24" customFormat="1">
      <c r="A1" s="23"/>
      <c r="B1" s="112" t="s">
        <v>132</v>
      </c>
      <c r="C1" s="21" t="s">
        <v>21</v>
      </c>
      <c r="D1" s="21" t="s">
        <v>22</v>
      </c>
      <c r="E1" s="21" t="s">
        <v>38</v>
      </c>
      <c r="F1" s="21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28</v>
      </c>
      <c r="L1" s="21" t="s">
        <v>29</v>
      </c>
      <c r="M1" s="21" t="s">
        <v>30</v>
      </c>
      <c r="N1" s="21" t="s">
        <v>32</v>
      </c>
      <c r="O1" s="21" t="s">
        <v>33</v>
      </c>
      <c r="P1" s="21" t="s">
        <v>34</v>
      </c>
      <c r="Q1" s="21" t="s">
        <v>36</v>
      </c>
      <c r="R1" s="21" t="s">
        <v>37</v>
      </c>
      <c r="S1" s="21" t="s">
        <v>39</v>
      </c>
      <c r="T1" s="22" t="s">
        <v>76</v>
      </c>
      <c r="U1" s="22" t="s">
        <v>71</v>
      </c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</row>
    <row r="2" spans="1:124" s="24" customFormat="1">
      <c r="A2" s="23" t="s">
        <v>95</v>
      </c>
      <c r="B2" s="114" t="s">
        <v>40</v>
      </c>
      <c r="C2" s="245">
        <v>278796</v>
      </c>
      <c r="D2" s="245">
        <v>617909</v>
      </c>
      <c r="E2" s="245">
        <v>401814</v>
      </c>
      <c r="F2" s="115">
        <v>296530</v>
      </c>
      <c r="G2" s="115">
        <v>479716</v>
      </c>
      <c r="H2" s="245">
        <v>626474</v>
      </c>
      <c r="I2" s="245">
        <v>437772</v>
      </c>
      <c r="J2" s="245">
        <v>188162</v>
      </c>
      <c r="K2" s="115">
        <v>314396</v>
      </c>
      <c r="L2" s="245">
        <v>524891</v>
      </c>
      <c r="M2" s="115">
        <v>92972</v>
      </c>
      <c r="N2" s="115">
        <v>73299</v>
      </c>
      <c r="O2" s="115">
        <v>54789</v>
      </c>
      <c r="P2" s="115">
        <v>152169</v>
      </c>
      <c r="Q2" s="115">
        <v>29398</v>
      </c>
      <c r="R2" s="115">
        <v>20305</v>
      </c>
      <c r="S2" s="115">
        <v>61278</v>
      </c>
      <c r="T2" s="116">
        <v>20928.09</v>
      </c>
      <c r="U2" s="117">
        <f>SUM(C2:T2)</f>
        <v>4671598.09</v>
      </c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</row>
    <row r="3" spans="1:124" s="24" customFormat="1">
      <c r="A3" s="23" t="s">
        <v>96</v>
      </c>
      <c r="B3" s="114" t="s">
        <v>41</v>
      </c>
      <c r="C3" s="115">
        <v>59353</v>
      </c>
      <c r="D3" s="245">
        <v>88325</v>
      </c>
      <c r="E3" s="245">
        <v>104547</v>
      </c>
      <c r="F3" s="115">
        <v>54858</v>
      </c>
      <c r="G3" s="115">
        <v>91362</v>
      </c>
      <c r="H3" s="245">
        <v>255490</v>
      </c>
      <c r="I3" s="245">
        <v>78789</v>
      </c>
      <c r="J3" s="245">
        <v>50081</v>
      </c>
      <c r="K3" s="115">
        <v>95821</v>
      </c>
      <c r="L3" s="245">
        <v>172162</v>
      </c>
      <c r="M3" s="115">
        <v>20488</v>
      </c>
      <c r="N3" s="115">
        <v>7983</v>
      </c>
      <c r="O3" s="245">
        <f>14586+3489</f>
        <v>18075</v>
      </c>
      <c r="P3" s="115">
        <v>27853</v>
      </c>
      <c r="Q3" s="115">
        <v>6833</v>
      </c>
      <c r="R3" s="115">
        <v>5804</v>
      </c>
      <c r="S3" s="115">
        <v>9481</v>
      </c>
      <c r="T3" s="116">
        <v>2127.7220000000002</v>
      </c>
      <c r="U3" s="117">
        <f>SUM(C3:T3)</f>
        <v>1149432.7220000001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</row>
    <row r="4" spans="1:124" s="24" customFormat="1" ht="20.399999999999999">
      <c r="A4" s="23" t="s">
        <v>97</v>
      </c>
      <c r="B4" s="114" t="s">
        <v>42</v>
      </c>
      <c r="C4" s="115">
        <v>84507</v>
      </c>
      <c r="D4" s="245">
        <v>35371</v>
      </c>
      <c r="E4" s="245">
        <v>73936</v>
      </c>
      <c r="F4" s="115">
        <v>52736</v>
      </c>
      <c r="G4" s="115">
        <v>82385</v>
      </c>
      <c r="H4" s="245">
        <v>113663</v>
      </c>
      <c r="I4" s="245">
        <v>107044</v>
      </c>
      <c r="J4" s="245">
        <v>35795</v>
      </c>
      <c r="K4" s="115">
        <v>29328</v>
      </c>
      <c r="L4" s="245">
        <v>115957</v>
      </c>
      <c r="M4" s="115">
        <v>11984</v>
      </c>
      <c r="N4" s="115">
        <v>6939</v>
      </c>
      <c r="O4" s="245">
        <v>6390</v>
      </c>
      <c r="P4" s="115">
        <v>9744</v>
      </c>
      <c r="Q4" s="115">
        <v>6</v>
      </c>
      <c r="R4" s="115">
        <v>5671</v>
      </c>
      <c r="S4" s="115">
        <v>11926</v>
      </c>
      <c r="T4" s="116">
        <v>264.65899999999999</v>
      </c>
      <c r="U4" s="117">
        <f>SUM(C4:T4)</f>
        <v>783646.65899999999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</row>
    <row r="5" spans="1:124" s="24" customFormat="1">
      <c r="A5" s="23" t="s">
        <v>99</v>
      </c>
      <c r="B5" s="114" t="s">
        <v>43</v>
      </c>
      <c r="C5" s="115">
        <v>21470</v>
      </c>
      <c r="D5" s="245">
        <v>72228</v>
      </c>
      <c r="E5" s="245">
        <v>33017</v>
      </c>
      <c r="F5" s="115">
        <v>16825</v>
      </c>
      <c r="G5" s="115">
        <v>63505</v>
      </c>
      <c r="H5" s="245">
        <v>88686</v>
      </c>
      <c r="I5" s="245">
        <v>18110</v>
      </c>
      <c r="J5" s="245">
        <v>31142</v>
      </c>
      <c r="K5" s="115">
        <v>9535</v>
      </c>
      <c r="L5" s="245">
        <v>12475</v>
      </c>
      <c r="M5" s="115">
        <v>2278</v>
      </c>
      <c r="N5" s="115">
        <v>8668</v>
      </c>
      <c r="O5" s="115">
        <v>254</v>
      </c>
      <c r="P5" s="115">
        <v>0</v>
      </c>
      <c r="Q5" s="115">
        <v>0</v>
      </c>
      <c r="R5" s="115">
        <v>0</v>
      </c>
      <c r="S5" s="115">
        <v>2334</v>
      </c>
      <c r="T5" s="116">
        <v>926.947</v>
      </c>
      <c r="U5" s="117">
        <f>SUM(C5:T5)</f>
        <v>381453.94699999999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</row>
    <row r="6" spans="1:124" s="24" customFormat="1">
      <c r="A6" s="23"/>
      <c r="B6" s="113" t="s">
        <v>44</v>
      </c>
      <c r="C6" s="248">
        <v>444126</v>
      </c>
      <c r="D6" s="248">
        <v>813833</v>
      </c>
      <c r="E6" s="37">
        <v>613314</v>
      </c>
      <c r="F6" s="37">
        <v>420949</v>
      </c>
      <c r="G6" s="37">
        <v>716968</v>
      </c>
      <c r="H6" s="37">
        <v>1084313</v>
      </c>
      <c r="I6" s="37">
        <v>641715</v>
      </c>
      <c r="J6" s="37">
        <v>305180</v>
      </c>
      <c r="K6" s="37">
        <v>449080</v>
      </c>
      <c r="L6" s="37">
        <v>825485</v>
      </c>
      <c r="M6" s="37">
        <v>127722</v>
      </c>
      <c r="N6" s="37">
        <v>96889</v>
      </c>
      <c r="O6" s="37">
        <v>79508</v>
      </c>
      <c r="P6" s="37">
        <v>189766</v>
      </c>
      <c r="Q6" s="37">
        <v>36237</v>
      </c>
      <c r="R6" s="37">
        <v>31780</v>
      </c>
      <c r="S6" s="37">
        <v>85020</v>
      </c>
      <c r="T6" s="37">
        <v>24247.418000000001</v>
      </c>
      <c r="U6" s="37">
        <f>SUM(C6:T6)</f>
        <v>6986132.4179999996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</row>
    <row r="7" spans="1:124" s="24" customFormat="1">
      <c r="A7" s="23" t="s">
        <v>100</v>
      </c>
      <c r="B7" s="114" t="s">
        <v>45</v>
      </c>
      <c r="C7" s="115">
        <v>192193</v>
      </c>
      <c r="D7" s="245">
        <v>362142</v>
      </c>
      <c r="E7" s="245">
        <v>220685</v>
      </c>
      <c r="F7" s="115">
        <v>150653</v>
      </c>
      <c r="G7" s="115">
        <v>346461</v>
      </c>
      <c r="H7" s="245">
        <v>258378</v>
      </c>
      <c r="I7" s="245">
        <v>279590</v>
      </c>
      <c r="J7" s="245">
        <v>90573</v>
      </c>
      <c r="K7" s="115">
        <v>155035</v>
      </c>
      <c r="L7" s="245">
        <v>347185</v>
      </c>
      <c r="M7" s="115">
        <v>75671</v>
      </c>
      <c r="N7" s="115">
        <v>34036</v>
      </c>
      <c r="O7" s="115">
        <v>34732</v>
      </c>
      <c r="P7" s="115">
        <v>59148</v>
      </c>
      <c r="Q7" s="115">
        <v>3539</v>
      </c>
      <c r="R7" s="115">
        <v>10388</v>
      </c>
      <c r="S7" s="115">
        <v>32618</v>
      </c>
      <c r="T7" s="115">
        <v>7411.1310000000003</v>
      </c>
      <c r="U7" s="117">
        <f>SUM(C7:T7)</f>
        <v>2660438.1310000001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</row>
    <row r="8" spans="1:124" s="24" customFormat="1">
      <c r="A8" s="23" t="s">
        <v>101</v>
      </c>
      <c r="B8" s="114" t="s">
        <v>46</v>
      </c>
      <c r="C8" s="115">
        <v>10421</v>
      </c>
      <c r="D8" s="245">
        <v>4457</v>
      </c>
      <c r="E8" s="245">
        <v>4678</v>
      </c>
      <c r="F8" s="115">
        <v>1751</v>
      </c>
      <c r="G8" s="115">
        <v>10405</v>
      </c>
      <c r="H8" s="245">
        <v>2549</v>
      </c>
      <c r="I8" s="245">
        <v>3129</v>
      </c>
      <c r="J8" s="245">
        <v>4811</v>
      </c>
      <c r="K8" s="115">
        <v>3918</v>
      </c>
      <c r="L8" s="290">
        <v>9082</v>
      </c>
      <c r="M8" s="115">
        <v>765</v>
      </c>
      <c r="N8" s="115">
        <v>423</v>
      </c>
      <c r="O8" s="115">
        <v>405</v>
      </c>
      <c r="P8" s="115">
        <v>2197</v>
      </c>
      <c r="Q8" s="115">
        <v>0</v>
      </c>
      <c r="R8" s="115">
        <v>891</v>
      </c>
      <c r="S8" s="115">
        <v>1339</v>
      </c>
      <c r="T8" s="115">
        <v>643.77800000000002</v>
      </c>
      <c r="U8" s="117">
        <f>SUM(C8:T8)</f>
        <v>61864.777999999998</v>
      </c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</row>
    <row r="9" spans="1:124" s="24" customFormat="1" ht="20.399999999999999">
      <c r="A9" s="23"/>
      <c r="B9" s="114" t="s">
        <v>47</v>
      </c>
      <c r="C9" s="115">
        <v>0</v>
      </c>
      <c r="D9" s="245">
        <v>0</v>
      </c>
      <c r="E9" s="245">
        <v>0</v>
      </c>
      <c r="F9" s="115">
        <v>0</v>
      </c>
      <c r="G9" s="115">
        <v>0</v>
      </c>
      <c r="H9" s="245">
        <v>87</v>
      </c>
      <c r="I9" s="245">
        <v>979</v>
      </c>
      <c r="J9" s="245">
        <v>302</v>
      </c>
      <c r="K9" s="115">
        <v>0</v>
      </c>
      <c r="L9" s="245">
        <v>0</v>
      </c>
      <c r="M9" s="115">
        <v>0</v>
      </c>
      <c r="N9" s="115">
        <v>12586</v>
      </c>
      <c r="O9" s="115"/>
      <c r="P9" s="115">
        <v>0</v>
      </c>
      <c r="Q9" s="115">
        <v>0</v>
      </c>
      <c r="R9" s="115">
        <v>0</v>
      </c>
      <c r="S9" s="115"/>
      <c r="T9" s="115">
        <v>4.63</v>
      </c>
      <c r="U9" s="117">
        <f>SUM(C9:T9)</f>
        <v>13958.63</v>
      </c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</row>
    <row r="10" spans="1:124" s="24" customFormat="1">
      <c r="A10" s="23"/>
      <c r="B10" s="114" t="s">
        <v>113</v>
      </c>
      <c r="C10" s="115">
        <v>0</v>
      </c>
      <c r="D10" s="245">
        <v>0</v>
      </c>
      <c r="E10" s="245">
        <v>-67097</v>
      </c>
      <c r="F10" s="115">
        <v>0</v>
      </c>
      <c r="G10" s="115">
        <v>0</v>
      </c>
      <c r="H10" s="245">
        <v>0</v>
      </c>
      <c r="I10" s="245">
        <v>0</v>
      </c>
      <c r="J10" s="245">
        <v>0</v>
      </c>
      <c r="K10" s="115">
        <v>0</v>
      </c>
      <c r="L10" s="245">
        <v>0</v>
      </c>
      <c r="M10" s="115">
        <v>0</v>
      </c>
      <c r="N10" s="115">
        <v>0</v>
      </c>
      <c r="O10" s="115"/>
      <c r="P10" s="115">
        <v>0</v>
      </c>
      <c r="Q10" s="115">
        <v>0</v>
      </c>
      <c r="R10" s="115">
        <v>0</v>
      </c>
      <c r="S10" s="115"/>
      <c r="T10" s="115">
        <v>0</v>
      </c>
      <c r="U10" s="117">
        <f>SUM(C10:T10)</f>
        <v>-67097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</row>
    <row r="11" spans="1:124" s="24" customFormat="1">
      <c r="A11" s="23"/>
      <c r="B11" s="114" t="s">
        <v>114</v>
      </c>
      <c r="C11" s="115">
        <v>0</v>
      </c>
      <c r="D11" s="245">
        <v>0</v>
      </c>
      <c r="E11" s="245">
        <v>54467</v>
      </c>
      <c r="F11" s="115">
        <v>0</v>
      </c>
      <c r="G11" s="115">
        <v>0</v>
      </c>
      <c r="H11" s="245">
        <v>34881</v>
      </c>
      <c r="I11" s="245">
        <v>0</v>
      </c>
      <c r="J11" s="245">
        <v>0</v>
      </c>
      <c r="K11" s="115">
        <v>0</v>
      </c>
      <c r="L11" s="245">
        <v>81953</v>
      </c>
      <c r="M11" s="115">
        <v>0</v>
      </c>
      <c r="N11" s="115">
        <v>0</v>
      </c>
      <c r="O11" s="115"/>
      <c r="P11" s="115">
        <v>0</v>
      </c>
      <c r="Q11" s="115">
        <v>0</v>
      </c>
      <c r="R11" s="115">
        <v>0</v>
      </c>
      <c r="S11" s="115"/>
      <c r="T11" s="115">
        <v>0</v>
      </c>
      <c r="U11" s="117">
        <f>SUM(C11:T11)</f>
        <v>171301</v>
      </c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</row>
    <row r="12" spans="1:124" s="24" customFormat="1">
      <c r="A12" s="23"/>
      <c r="B12" s="113" t="s">
        <v>48</v>
      </c>
      <c r="C12" s="37">
        <v>202614</v>
      </c>
      <c r="D12" s="248">
        <v>366599</v>
      </c>
      <c r="E12" s="37">
        <v>212733</v>
      </c>
      <c r="F12" s="37">
        <v>152404</v>
      </c>
      <c r="G12" s="37">
        <v>356866</v>
      </c>
      <c r="H12" s="37">
        <v>295895</v>
      </c>
      <c r="I12" s="37">
        <v>283698</v>
      </c>
      <c r="J12" s="37">
        <v>95686</v>
      </c>
      <c r="K12" s="37">
        <v>158953</v>
      </c>
      <c r="L12" s="37">
        <v>438220</v>
      </c>
      <c r="M12" s="37">
        <v>76436</v>
      </c>
      <c r="N12" s="37">
        <v>47045</v>
      </c>
      <c r="O12" s="37">
        <v>35137</v>
      </c>
      <c r="P12" s="37">
        <v>61345</v>
      </c>
      <c r="Q12" s="37">
        <v>3539</v>
      </c>
      <c r="R12" s="37">
        <v>11279</v>
      </c>
      <c r="S12" s="37">
        <v>33957</v>
      </c>
      <c r="T12" s="37">
        <v>8059.5390000000007</v>
      </c>
      <c r="U12" s="37">
        <f>SUM(U7:U11)</f>
        <v>2840465.5389999999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</row>
    <row r="13" spans="1:124" s="24" customFormat="1">
      <c r="A13" s="23"/>
      <c r="B13" s="113" t="s">
        <v>49</v>
      </c>
      <c r="C13" s="248">
        <v>241512</v>
      </c>
      <c r="D13" s="248">
        <v>447234</v>
      </c>
      <c r="E13" s="37">
        <v>400581</v>
      </c>
      <c r="F13" s="37">
        <v>268545</v>
      </c>
      <c r="G13" s="37">
        <v>360102</v>
      </c>
      <c r="H13" s="37">
        <v>788418</v>
      </c>
      <c r="I13" s="37">
        <v>358017</v>
      </c>
      <c r="J13" s="37">
        <v>209494</v>
      </c>
      <c r="K13" s="37">
        <v>290127</v>
      </c>
      <c r="L13" s="37">
        <v>387265</v>
      </c>
      <c r="M13" s="37">
        <v>51286</v>
      </c>
      <c r="N13" s="37">
        <v>49844</v>
      </c>
      <c r="O13" s="37">
        <v>44371</v>
      </c>
      <c r="P13" s="37">
        <v>128421</v>
      </c>
      <c r="Q13" s="37">
        <v>32698</v>
      </c>
      <c r="R13" s="37">
        <v>20501</v>
      </c>
      <c r="S13" s="37">
        <v>51063</v>
      </c>
      <c r="T13" s="37">
        <v>16187.879000000001</v>
      </c>
      <c r="U13" s="37">
        <f>U6-U12</f>
        <v>4145666.8789999997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</row>
    <row r="14" spans="1:124" s="24" customFormat="1" ht="20.399999999999999">
      <c r="A14" s="23" t="s">
        <v>102</v>
      </c>
      <c r="B14" s="114" t="s">
        <v>50</v>
      </c>
      <c r="C14" s="245">
        <v>-32664</v>
      </c>
      <c r="D14" s="245">
        <v>-75761</v>
      </c>
      <c r="E14" s="245">
        <v>-13861</v>
      </c>
      <c r="F14" s="115">
        <v>-11064</v>
      </c>
      <c r="G14" s="115">
        <v>-110865</v>
      </c>
      <c r="H14" s="245">
        <v>-128601</v>
      </c>
      <c r="I14" s="245">
        <v>-127038</v>
      </c>
      <c r="J14" s="245">
        <v>-13622</v>
      </c>
      <c r="K14" s="115">
        <v>-16072</v>
      </c>
      <c r="L14" s="245">
        <v>-46893</v>
      </c>
      <c r="M14" s="115">
        <v>-32602</v>
      </c>
      <c r="N14" s="115">
        <v>-7854</v>
      </c>
      <c r="O14" s="115">
        <v>-10016</v>
      </c>
      <c r="P14" s="115">
        <v>-10966</v>
      </c>
      <c r="Q14" s="115">
        <v>-2611</v>
      </c>
      <c r="R14" s="115">
        <v>43</v>
      </c>
      <c r="S14" s="115">
        <v>-3794</v>
      </c>
      <c r="T14" s="115">
        <v>-699.91600000000005</v>
      </c>
      <c r="U14" s="117">
        <f>SUM(C14:T14)</f>
        <v>-644940.91599999997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</row>
    <row r="15" spans="1:124" s="24" customFormat="1" ht="20.399999999999999">
      <c r="A15" s="23" t="s">
        <v>103</v>
      </c>
      <c r="B15" s="114" t="s">
        <v>64</v>
      </c>
      <c r="C15" s="115">
        <v>-8070</v>
      </c>
      <c r="D15" s="245">
        <v>93381</v>
      </c>
      <c r="E15" s="245">
        <v>-935</v>
      </c>
      <c r="F15" s="115">
        <v>-3624</v>
      </c>
      <c r="G15" s="115">
        <v>-1116</v>
      </c>
      <c r="H15" s="245">
        <v>-2540</v>
      </c>
      <c r="I15" s="245">
        <v>-4019</v>
      </c>
      <c r="J15" s="245">
        <v>3051</v>
      </c>
      <c r="K15" s="115">
        <v>-345</v>
      </c>
      <c r="L15" s="245">
        <v>-7917</v>
      </c>
      <c r="M15" s="115">
        <v>-721</v>
      </c>
      <c r="N15" s="115">
        <v>-331</v>
      </c>
      <c r="O15" s="115">
        <v>129</v>
      </c>
      <c r="P15" s="115">
        <v>0</v>
      </c>
      <c r="Q15" s="115">
        <v>-142</v>
      </c>
      <c r="R15" s="115">
        <v>0</v>
      </c>
      <c r="S15" s="115">
        <v>-2075</v>
      </c>
      <c r="T15" s="115">
        <v>87.248999999999995</v>
      </c>
      <c r="U15" s="117">
        <f>SUM(C15:T15)</f>
        <v>64813.249000000003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</row>
    <row r="16" spans="1:124" s="24" customFormat="1">
      <c r="A16" s="23" t="s">
        <v>98</v>
      </c>
      <c r="B16" s="114" t="s">
        <v>52</v>
      </c>
      <c r="C16" s="115">
        <v>109</v>
      </c>
      <c r="D16" s="245">
        <v>64738</v>
      </c>
      <c r="E16" s="245">
        <v>10477</v>
      </c>
      <c r="F16" s="115">
        <v>1177</v>
      </c>
      <c r="G16" s="115">
        <v>1681</v>
      </c>
      <c r="H16" s="245">
        <v>36008</v>
      </c>
      <c r="I16" s="245">
        <v>43889</v>
      </c>
      <c r="J16" s="245">
        <v>4176</v>
      </c>
      <c r="K16" s="115">
        <v>113</v>
      </c>
      <c r="L16" s="245">
        <v>46217</v>
      </c>
      <c r="M16" s="115">
        <v>437</v>
      </c>
      <c r="N16" s="115">
        <v>163</v>
      </c>
      <c r="O16" s="115">
        <v>0</v>
      </c>
      <c r="P16" s="115">
        <v>230</v>
      </c>
      <c r="Q16" s="115">
        <v>189</v>
      </c>
      <c r="R16" s="115">
        <v>344</v>
      </c>
      <c r="S16" s="115">
        <v>48</v>
      </c>
      <c r="T16" s="115">
        <v>0.89100000000000001</v>
      </c>
      <c r="U16" s="117">
        <f>SUM(C16:T16)</f>
        <v>209996.891</v>
      </c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</row>
    <row r="17" spans="1:124" s="24" customFormat="1">
      <c r="A17" s="23" t="s">
        <v>104</v>
      </c>
      <c r="B17" s="114" t="s">
        <v>53</v>
      </c>
      <c r="C17" s="115">
        <v>-81525</v>
      </c>
      <c r="D17" s="245">
        <v>-193360</v>
      </c>
      <c r="E17" s="245">
        <v>-133051</v>
      </c>
      <c r="F17" s="115">
        <v>-66140</v>
      </c>
      <c r="G17" s="115">
        <v>-92307</v>
      </c>
      <c r="H17" s="245">
        <v>-227613</v>
      </c>
      <c r="I17" s="245">
        <v>-182512</v>
      </c>
      <c r="J17" s="245">
        <v>-85129</v>
      </c>
      <c r="K17" s="115">
        <v>-98035</v>
      </c>
      <c r="L17" s="245">
        <v>-137953</v>
      </c>
      <c r="M17" s="115">
        <v>-30154</v>
      </c>
      <c r="N17" s="115">
        <v>-25934</v>
      </c>
      <c r="O17" s="115">
        <v>-22350</v>
      </c>
      <c r="P17" s="115">
        <v>-60497</v>
      </c>
      <c r="Q17" s="115">
        <v>-16360</v>
      </c>
      <c r="R17" s="115">
        <v>-10439</v>
      </c>
      <c r="S17" s="115">
        <v>-31494</v>
      </c>
      <c r="T17" s="115">
        <v>-9719.1740000000009</v>
      </c>
      <c r="U17" s="115">
        <f>(SUM(C17:T17))</f>
        <v>-1504572.1740000001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</row>
    <row r="18" spans="1:124" s="24" customFormat="1">
      <c r="A18" s="23" t="s">
        <v>105</v>
      </c>
      <c r="B18" s="114" t="s">
        <v>54</v>
      </c>
      <c r="C18" s="115">
        <v>-40205</v>
      </c>
      <c r="D18" s="245">
        <v>-65934</v>
      </c>
      <c r="E18" s="245">
        <v>-43550</v>
      </c>
      <c r="F18" s="115">
        <v>-18315</v>
      </c>
      <c r="G18" s="115">
        <v>-22598</v>
      </c>
      <c r="H18" s="245">
        <v>-102984</v>
      </c>
      <c r="I18" s="245">
        <v>-53184</v>
      </c>
      <c r="J18" s="245">
        <v>-33562</v>
      </c>
      <c r="K18" s="115">
        <v>-27601</v>
      </c>
      <c r="L18" s="245">
        <v>-29286</v>
      </c>
      <c r="M18" s="115">
        <v>-16514</v>
      </c>
      <c r="N18" s="115">
        <v>-9838</v>
      </c>
      <c r="O18" s="115">
        <v>-7974</v>
      </c>
      <c r="P18" s="115">
        <v>-24405</v>
      </c>
      <c r="Q18" s="115">
        <v>-6117</v>
      </c>
      <c r="R18" s="115">
        <v>-5872</v>
      </c>
      <c r="S18" s="115">
        <v>-9597</v>
      </c>
      <c r="T18" s="115">
        <v>-3336.2849999999999</v>
      </c>
      <c r="U18" s="115">
        <f>(SUM(C18:T18))</f>
        <v>-520872.28499999997</v>
      </c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</row>
    <row r="19" spans="1:124" s="24" customFormat="1" ht="20.399999999999999">
      <c r="A19" s="23" t="s">
        <v>106</v>
      </c>
      <c r="B19" s="114" t="s">
        <v>55</v>
      </c>
      <c r="C19" s="115">
        <v>-12996</v>
      </c>
      <c r="D19" s="245">
        <v>-7590</v>
      </c>
      <c r="E19" s="245">
        <v>-13202</v>
      </c>
      <c r="F19" s="115">
        <v>-7033</v>
      </c>
      <c r="G19" s="115">
        <v>-7088</v>
      </c>
      <c r="H19" s="245">
        <v>-39575</v>
      </c>
      <c r="I19" s="245">
        <v>-9588</v>
      </c>
      <c r="J19" s="245">
        <v>-8256</v>
      </c>
      <c r="K19" s="115">
        <v>-9603</v>
      </c>
      <c r="L19" s="245">
        <v>-14224</v>
      </c>
      <c r="M19" s="115">
        <v>-7132</v>
      </c>
      <c r="N19" s="115">
        <v>-3935</v>
      </c>
      <c r="O19" s="115">
        <v>-2176</v>
      </c>
      <c r="P19" s="115">
        <v>-9023</v>
      </c>
      <c r="Q19" s="115">
        <v>-1318</v>
      </c>
      <c r="R19" s="115">
        <v>-1095</v>
      </c>
      <c r="S19" s="115">
        <v>-6153</v>
      </c>
      <c r="T19" s="115">
        <v>-4257.3519999999999</v>
      </c>
      <c r="U19" s="115">
        <f>(SUM(C19:T19))</f>
        <v>-164244.35200000001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</row>
    <row r="20" spans="1:124" s="24" customFormat="1">
      <c r="A20" s="23"/>
      <c r="B20" s="113" t="s">
        <v>56</v>
      </c>
      <c r="C20" s="248">
        <v>66161</v>
      </c>
      <c r="D20" s="248">
        <v>262708</v>
      </c>
      <c r="E20" s="37">
        <v>206459</v>
      </c>
      <c r="F20" s="37">
        <v>163546</v>
      </c>
      <c r="G20" s="37">
        <v>127809</v>
      </c>
      <c r="H20" s="37">
        <v>323113</v>
      </c>
      <c r="I20" s="37">
        <v>25565</v>
      </c>
      <c r="J20" s="37">
        <v>76152</v>
      </c>
      <c r="K20" s="37">
        <v>138584</v>
      </c>
      <c r="L20" s="37">
        <v>197209</v>
      </c>
      <c r="M20" s="37">
        <v>-35400</v>
      </c>
      <c r="N20" s="37">
        <v>2115</v>
      </c>
      <c r="O20" s="37">
        <v>1984</v>
      </c>
      <c r="P20" s="37">
        <v>23760</v>
      </c>
      <c r="Q20" s="37">
        <v>6339</v>
      </c>
      <c r="R20" s="37">
        <v>3482</v>
      </c>
      <c r="S20" s="37">
        <v>-2002</v>
      </c>
      <c r="T20" s="37">
        <v>-1736.7079999999987</v>
      </c>
      <c r="U20" s="37">
        <f>SUM(C20:T20)</f>
        <v>1585847.2919999999</v>
      </c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</row>
    <row r="21" spans="1:124" s="24" customFormat="1" ht="20.399999999999999">
      <c r="A21" s="23" t="s">
        <v>107</v>
      </c>
      <c r="B21" s="114" t="s">
        <v>57</v>
      </c>
      <c r="C21" s="115">
        <v>-9478</v>
      </c>
      <c r="D21" s="245">
        <v>-765</v>
      </c>
      <c r="E21" s="245">
        <v>-8892</v>
      </c>
      <c r="F21" s="115">
        <v>699</v>
      </c>
      <c r="G21" s="115">
        <v>2054</v>
      </c>
      <c r="H21" s="245">
        <v>-125</v>
      </c>
      <c r="I21" s="245">
        <v>3519</v>
      </c>
      <c r="J21" s="245">
        <v>-3650</v>
      </c>
      <c r="K21" s="115">
        <v>227</v>
      </c>
      <c r="L21" s="245">
        <v>337</v>
      </c>
      <c r="M21" s="115">
        <v>-4011</v>
      </c>
      <c r="N21" s="115">
        <v>0</v>
      </c>
      <c r="O21" s="115">
        <v>324</v>
      </c>
      <c r="P21" s="115">
        <v>79</v>
      </c>
      <c r="Q21" s="115">
        <v>51</v>
      </c>
      <c r="R21" s="115">
        <v>19</v>
      </c>
      <c r="S21" s="115">
        <v>-1175</v>
      </c>
      <c r="T21" s="115">
        <v>104.416</v>
      </c>
      <c r="U21" s="117">
        <f>SUM(C21:T21)</f>
        <v>-20682.583999999999</v>
      </c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</row>
    <row r="22" spans="1:124" s="24" customFormat="1" ht="20.399999999999999">
      <c r="A22" s="23"/>
      <c r="B22" s="114" t="s">
        <v>110</v>
      </c>
      <c r="C22" s="115">
        <v>0</v>
      </c>
      <c r="D22" s="245">
        <v>-19925</v>
      </c>
      <c r="E22" s="245">
        <v>131</v>
      </c>
      <c r="F22" s="115">
        <v>0</v>
      </c>
      <c r="G22" s="115">
        <v>0</v>
      </c>
      <c r="H22" s="245">
        <v>594</v>
      </c>
      <c r="I22" s="245">
        <v>-1647</v>
      </c>
      <c r="J22" s="245">
        <v>0</v>
      </c>
      <c r="K22" s="115">
        <v>0</v>
      </c>
      <c r="L22" s="245">
        <v>-9120</v>
      </c>
      <c r="M22" s="115">
        <v>0</v>
      </c>
      <c r="N22" s="115">
        <v>0</v>
      </c>
      <c r="O22" s="115">
        <v>-1335</v>
      </c>
      <c r="P22" s="115">
        <v>0</v>
      </c>
      <c r="Q22" s="115">
        <v>-68</v>
      </c>
      <c r="R22" s="115">
        <v>0</v>
      </c>
      <c r="S22" s="115">
        <v>0</v>
      </c>
      <c r="T22" s="115">
        <v>0</v>
      </c>
      <c r="U22" s="117">
        <f>SUM(C22:T22)</f>
        <v>-31370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</row>
    <row r="23" spans="1:124" s="24" customFormat="1">
      <c r="A23" s="23" t="s">
        <v>108</v>
      </c>
      <c r="B23" s="114" t="s">
        <v>58</v>
      </c>
      <c r="C23" s="245">
        <v>-3057</v>
      </c>
      <c r="D23" s="245">
        <v>-29110</v>
      </c>
      <c r="E23" s="245">
        <v>-52763</v>
      </c>
      <c r="F23" s="115">
        <v>-24761</v>
      </c>
      <c r="G23" s="115">
        <v>-13958</v>
      </c>
      <c r="H23" s="245">
        <v>-81164</v>
      </c>
      <c r="I23" s="245">
        <v>-2392</v>
      </c>
      <c r="J23" s="245">
        <v>-21943</v>
      </c>
      <c r="K23" s="115">
        <v>-42647</v>
      </c>
      <c r="L23" s="245">
        <v>-60161</v>
      </c>
      <c r="M23" s="115">
        <v>-285</v>
      </c>
      <c r="N23" s="115">
        <v>-228</v>
      </c>
      <c r="O23" s="115">
        <v>0</v>
      </c>
      <c r="P23" s="115">
        <v>-3370</v>
      </c>
      <c r="Q23" s="115">
        <v>-2818</v>
      </c>
      <c r="R23" s="115">
        <v>-1082</v>
      </c>
      <c r="S23" s="115">
        <v>-778</v>
      </c>
      <c r="T23" s="115">
        <v>-50.518000000000001</v>
      </c>
      <c r="U23" s="115">
        <f>(SUM(C23:T23))</f>
        <v>-340567.51799999998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</row>
    <row r="24" spans="1:124">
      <c r="B24" s="113" t="s">
        <v>59</v>
      </c>
      <c r="C24" s="248">
        <v>53626</v>
      </c>
      <c r="D24" s="248">
        <v>212908</v>
      </c>
      <c r="E24" s="37">
        <v>144935</v>
      </c>
      <c r="F24" s="37">
        <v>139484</v>
      </c>
      <c r="G24" s="37">
        <v>115905</v>
      </c>
      <c r="H24" s="37">
        <v>242418</v>
      </c>
      <c r="I24" s="37">
        <v>25045</v>
      </c>
      <c r="J24" s="37">
        <v>50559</v>
      </c>
      <c r="K24" s="37">
        <v>96164</v>
      </c>
      <c r="L24" s="37">
        <v>128265</v>
      </c>
      <c r="M24" s="37">
        <v>-39696</v>
      </c>
      <c r="N24" s="37">
        <v>1886</v>
      </c>
      <c r="O24" s="37">
        <v>973</v>
      </c>
      <c r="P24" s="37">
        <v>20469</v>
      </c>
      <c r="Q24" s="37">
        <v>3504</v>
      </c>
      <c r="R24" s="37">
        <v>2419</v>
      </c>
      <c r="S24" s="37">
        <v>-3955</v>
      </c>
      <c r="T24" s="37">
        <v>-1682.8099999999988</v>
      </c>
      <c r="U24" s="37">
        <f>SUM(C24:T24)</f>
        <v>1193226.19</v>
      </c>
    </row>
    <row r="25" spans="1:124">
      <c r="B25" s="114" t="s">
        <v>72</v>
      </c>
      <c r="C25" s="118">
        <v>0</v>
      </c>
      <c r="D25" s="248">
        <v>13436</v>
      </c>
      <c r="E25" s="248">
        <v>4451</v>
      </c>
      <c r="F25" s="118">
        <v>0</v>
      </c>
      <c r="G25" s="118">
        <v>0</v>
      </c>
      <c r="H25" s="248">
        <v>22422</v>
      </c>
      <c r="I25" s="248">
        <v>23</v>
      </c>
      <c r="J25" s="245">
        <v>3732</v>
      </c>
      <c r="K25" s="118">
        <v>0</v>
      </c>
      <c r="L25" s="248">
        <v>10788</v>
      </c>
      <c r="M25" s="118">
        <v>0</v>
      </c>
      <c r="N25" s="118">
        <v>0</v>
      </c>
      <c r="O25" s="118">
        <v>0</v>
      </c>
      <c r="P25" s="118"/>
      <c r="Q25" s="118"/>
      <c r="R25" s="118">
        <v>0</v>
      </c>
      <c r="S25" s="118">
        <v>0</v>
      </c>
      <c r="T25" s="118">
        <v>0</v>
      </c>
      <c r="U25" s="117">
        <f>SUM(C25:T25)</f>
        <v>54852</v>
      </c>
    </row>
    <row r="26" spans="1:124" ht="20.399999999999999">
      <c r="A26" s="23" t="s">
        <v>109</v>
      </c>
      <c r="B26" s="114" t="s">
        <v>60</v>
      </c>
      <c r="C26" s="245">
        <v>424</v>
      </c>
      <c r="D26" s="245">
        <v>4432</v>
      </c>
      <c r="E26" s="245">
        <v>7419</v>
      </c>
      <c r="F26" s="115">
        <v>3537</v>
      </c>
      <c r="G26" s="115">
        <v>1994</v>
      </c>
      <c r="H26" s="248">
        <v>10951</v>
      </c>
      <c r="I26" s="245">
        <v>5</v>
      </c>
      <c r="J26" s="245">
        <v>7697</v>
      </c>
      <c r="K26" s="115">
        <v>6092</v>
      </c>
      <c r="L26" s="245">
        <v>8013</v>
      </c>
      <c r="M26" s="115">
        <v>0</v>
      </c>
      <c r="N26" s="115">
        <v>5</v>
      </c>
      <c r="O26" s="115">
        <v>191</v>
      </c>
      <c r="P26" s="118">
        <v>495</v>
      </c>
      <c r="Q26" s="115">
        <v>403</v>
      </c>
      <c r="R26" s="115">
        <v>2218</v>
      </c>
      <c r="S26" s="115">
        <v>134</v>
      </c>
      <c r="T26" s="115">
        <v>5</v>
      </c>
      <c r="U26" s="117">
        <f>SUM(C26:T26)</f>
        <v>54015</v>
      </c>
    </row>
    <row r="27" spans="1:124">
      <c r="B27" s="113" t="s">
        <v>61</v>
      </c>
      <c r="C27" s="248">
        <v>53202</v>
      </c>
      <c r="D27" s="248">
        <v>195040</v>
      </c>
      <c r="E27" s="37">
        <v>133065</v>
      </c>
      <c r="F27" s="37">
        <v>135947</v>
      </c>
      <c r="G27" s="37">
        <v>113911</v>
      </c>
      <c r="H27" s="37">
        <v>209045</v>
      </c>
      <c r="I27" s="37">
        <v>25017</v>
      </c>
      <c r="J27" s="37">
        <v>39130</v>
      </c>
      <c r="K27" s="37">
        <v>90072</v>
      </c>
      <c r="L27" s="37">
        <v>109464</v>
      </c>
      <c r="M27" s="37">
        <v>-39696</v>
      </c>
      <c r="N27" s="37">
        <v>1881</v>
      </c>
      <c r="O27" s="37">
        <v>782</v>
      </c>
      <c r="P27" s="37">
        <v>19974</v>
      </c>
      <c r="Q27" s="37">
        <v>3101</v>
      </c>
      <c r="R27" s="37">
        <v>201</v>
      </c>
      <c r="S27" s="37">
        <v>-4089</v>
      </c>
      <c r="T27" s="37">
        <v>-1687.8099999999988</v>
      </c>
      <c r="U27" s="37">
        <f>SUM(C27:T27)</f>
        <v>1084359.19</v>
      </c>
    </row>
    <row r="28" spans="1:124">
      <c r="B28" s="25" t="s">
        <v>62</v>
      </c>
      <c r="C28" s="41">
        <v>0</v>
      </c>
      <c r="D28" s="245">
        <v>0</v>
      </c>
      <c r="E28" s="245">
        <v>0</v>
      </c>
      <c r="F28" s="41">
        <v>0</v>
      </c>
      <c r="G28" s="41">
        <v>0</v>
      </c>
      <c r="H28" s="245">
        <v>0</v>
      </c>
      <c r="I28" s="245">
        <v>0</v>
      </c>
      <c r="J28" s="245">
        <v>0</v>
      </c>
      <c r="K28" s="41">
        <v>0</v>
      </c>
      <c r="L28" s="245">
        <v>0</v>
      </c>
      <c r="M28" s="41"/>
      <c r="N28" s="41"/>
      <c r="O28" s="41">
        <v>0</v>
      </c>
      <c r="P28" s="41">
        <v>0</v>
      </c>
      <c r="Q28" s="41"/>
      <c r="R28" s="41">
        <v>0</v>
      </c>
      <c r="S28" s="41">
        <v>0</v>
      </c>
      <c r="T28" s="41">
        <v>200</v>
      </c>
      <c r="U28" s="41">
        <f>SUM(C28:T28)</f>
        <v>200</v>
      </c>
    </row>
    <row r="29" spans="1:124">
      <c r="B29" s="113" t="s">
        <v>63</v>
      </c>
      <c r="C29" s="248">
        <v>53202</v>
      </c>
      <c r="D29" s="248">
        <v>195040</v>
      </c>
      <c r="E29" s="37">
        <v>133065</v>
      </c>
      <c r="F29" s="37">
        <v>135947</v>
      </c>
      <c r="G29" s="37">
        <v>113911</v>
      </c>
      <c r="H29" s="37">
        <v>209045</v>
      </c>
      <c r="I29" s="37">
        <v>25017</v>
      </c>
      <c r="J29" s="37">
        <v>39130</v>
      </c>
      <c r="K29" s="37">
        <v>90072</v>
      </c>
      <c r="L29" s="37">
        <v>109464</v>
      </c>
      <c r="M29" s="37">
        <v>-39696</v>
      </c>
      <c r="N29" s="37">
        <v>1881</v>
      </c>
      <c r="O29" s="37">
        <v>782</v>
      </c>
      <c r="P29" s="37">
        <v>19974</v>
      </c>
      <c r="Q29" s="37">
        <v>3101</v>
      </c>
      <c r="R29" s="37">
        <v>201</v>
      </c>
      <c r="S29" s="37">
        <v>-4089</v>
      </c>
      <c r="T29" s="37">
        <v>-1487.8099999999988</v>
      </c>
      <c r="U29" s="37">
        <f>SUM(C29:T29)</f>
        <v>1084559.19</v>
      </c>
    </row>
    <row r="32" spans="1:124">
      <c r="B32" s="427" t="s">
        <v>65</v>
      </c>
      <c r="C32" s="189">
        <f>SUM(C13:C19)</f>
        <v>66161</v>
      </c>
      <c r="D32" s="189">
        <f t="shared" ref="D32:U32" si="0">SUM(D13:D19)</f>
        <v>262708</v>
      </c>
      <c r="E32" s="189">
        <f t="shared" si="0"/>
        <v>206459</v>
      </c>
      <c r="F32" s="189">
        <f t="shared" si="0"/>
        <v>163546</v>
      </c>
      <c r="G32" s="189">
        <f t="shared" si="0"/>
        <v>127809</v>
      </c>
      <c r="H32" s="189">
        <f t="shared" si="0"/>
        <v>323113</v>
      </c>
      <c r="I32" s="189">
        <f t="shared" si="0"/>
        <v>25565</v>
      </c>
      <c r="J32" s="189">
        <f t="shared" si="0"/>
        <v>76152</v>
      </c>
      <c r="K32" s="189">
        <f t="shared" si="0"/>
        <v>138584</v>
      </c>
      <c r="L32" s="189">
        <f t="shared" si="0"/>
        <v>197209</v>
      </c>
      <c r="M32" s="189">
        <f t="shared" si="0"/>
        <v>-35400</v>
      </c>
      <c r="N32" s="189">
        <f t="shared" si="0"/>
        <v>2115</v>
      </c>
      <c r="O32" s="189">
        <f t="shared" si="0"/>
        <v>1984</v>
      </c>
      <c r="P32" s="189">
        <f t="shared" si="0"/>
        <v>23760</v>
      </c>
      <c r="Q32" s="189">
        <f t="shared" si="0"/>
        <v>6339</v>
      </c>
      <c r="R32" s="189">
        <f t="shared" si="0"/>
        <v>3482</v>
      </c>
      <c r="S32" s="189">
        <f t="shared" si="0"/>
        <v>-2002</v>
      </c>
      <c r="T32" s="189">
        <f t="shared" si="0"/>
        <v>-1736.7079999999996</v>
      </c>
      <c r="U32" s="189">
        <f t="shared" si="0"/>
        <v>1585847.2919999992</v>
      </c>
    </row>
    <row r="33" spans="2:21">
      <c r="B33" s="427"/>
      <c r="C33" s="189">
        <f t="shared" ref="C33:S33" si="1">C20</f>
        <v>66161</v>
      </c>
      <c r="D33" s="189">
        <f t="shared" si="1"/>
        <v>262708</v>
      </c>
      <c r="E33" s="189">
        <f t="shared" si="1"/>
        <v>206459</v>
      </c>
      <c r="F33" s="189">
        <f t="shared" si="1"/>
        <v>163546</v>
      </c>
      <c r="G33" s="189">
        <f t="shared" si="1"/>
        <v>127809</v>
      </c>
      <c r="H33" s="189">
        <f t="shared" si="1"/>
        <v>323113</v>
      </c>
      <c r="I33" s="189">
        <f t="shared" si="1"/>
        <v>25565</v>
      </c>
      <c r="J33" s="189">
        <f t="shared" si="1"/>
        <v>76152</v>
      </c>
      <c r="K33" s="189">
        <f t="shared" si="1"/>
        <v>138584</v>
      </c>
      <c r="L33" s="189">
        <f t="shared" si="1"/>
        <v>197209</v>
      </c>
      <c r="M33" s="189">
        <f t="shared" si="1"/>
        <v>-35400</v>
      </c>
      <c r="N33" s="189">
        <f t="shared" si="1"/>
        <v>2115</v>
      </c>
      <c r="O33" s="189">
        <f t="shared" si="1"/>
        <v>1984</v>
      </c>
      <c r="P33" s="189">
        <f t="shared" si="1"/>
        <v>23760</v>
      </c>
      <c r="Q33" s="189">
        <f t="shared" si="1"/>
        <v>6339</v>
      </c>
      <c r="R33" s="189">
        <f t="shared" si="1"/>
        <v>3482</v>
      </c>
      <c r="S33" s="189">
        <f t="shared" si="1"/>
        <v>-2002</v>
      </c>
      <c r="T33" s="189">
        <f>T20</f>
        <v>-1736.7079999999987</v>
      </c>
      <c r="U33" s="189">
        <f>U20</f>
        <v>1585847.2919999999</v>
      </c>
    </row>
    <row r="34" spans="2:21">
      <c r="B34" s="427"/>
      <c r="C34" s="190">
        <f>C32-C33</f>
        <v>0</v>
      </c>
      <c r="D34" s="190">
        <f>D32-D33</f>
        <v>0</v>
      </c>
      <c r="E34" s="190">
        <f t="shared" ref="E34:U34" si="2">E32-E33</f>
        <v>0</v>
      </c>
      <c r="F34" s="190">
        <f t="shared" si="2"/>
        <v>0</v>
      </c>
      <c r="G34" s="190">
        <f t="shared" si="2"/>
        <v>0</v>
      </c>
      <c r="H34" s="190">
        <f t="shared" si="2"/>
        <v>0</v>
      </c>
      <c r="I34" s="190">
        <f t="shared" si="2"/>
        <v>0</v>
      </c>
      <c r="J34" s="190">
        <f t="shared" si="2"/>
        <v>0</v>
      </c>
      <c r="K34" s="190">
        <f t="shared" si="2"/>
        <v>0</v>
      </c>
      <c r="L34" s="190">
        <f t="shared" si="2"/>
        <v>0</v>
      </c>
      <c r="M34" s="190">
        <f t="shared" si="2"/>
        <v>0</v>
      </c>
      <c r="N34" s="190">
        <f t="shared" si="2"/>
        <v>0</v>
      </c>
      <c r="O34" s="190">
        <f t="shared" si="2"/>
        <v>0</v>
      </c>
      <c r="P34" s="190">
        <f t="shared" si="2"/>
        <v>0</v>
      </c>
      <c r="Q34" s="190">
        <f t="shared" si="2"/>
        <v>0</v>
      </c>
      <c r="R34" s="190">
        <f t="shared" si="2"/>
        <v>0</v>
      </c>
      <c r="S34" s="190">
        <f t="shared" si="2"/>
        <v>0</v>
      </c>
      <c r="T34" s="190">
        <f>T32-T33</f>
        <v>0</v>
      </c>
      <c r="U34" s="190">
        <f t="shared" si="2"/>
        <v>0</v>
      </c>
    </row>
    <row r="35" spans="2:21">
      <c r="B35" s="427"/>
      <c r="C35" s="189">
        <f>SUM(C20:C23)</f>
        <v>53626</v>
      </c>
      <c r="D35" s="189">
        <f t="shared" ref="D35:U35" si="3">SUM(D20:D23)</f>
        <v>212908</v>
      </c>
      <c r="E35" s="189">
        <f t="shared" si="3"/>
        <v>144935</v>
      </c>
      <c r="F35" s="189">
        <f t="shared" si="3"/>
        <v>139484</v>
      </c>
      <c r="G35" s="189">
        <f t="shared" si="3"/>
        <v>115905</v>
      </c>
      <c r="H35" s="189">
        <f t="shared" si="3"/>
        <v>242418</v>
      </c>
      <c r="I35" s="189">
        <f t="shared" si="3"/>
        <v>25045</v>
      </c>
      <c r="J35" s="189">
        <f t="shared" si="3"/>
        <v>50559</v>
      </c>
      <c r="K35" s="189">
        <f t="shared" si="3"/>
        <v>96164</v>
      </c>
      <c r="L35" s="189">
        <f t="shared" si="3"/>
        <v>128265</v>
      </c>
      <c r="M35" s="189">
        <f t="shared" si="3"/>
        <v>-39696</v>
      </c>
      <c r="N35" s="189">
        <f t="shared" si="3"/>
        <v>1887</v>
      </c>
      <c r="O35" s="189">
        <f t="shared" si="3"/>
        <v>973</v>
      </c>
      <c r="P35" s="189">
        <f t="shared" si="3"/>
        <v>20469</v>
      </c>
      <c r="Q35" s="189">
        <f t="shared" si="3"/>
        <v>3504</v>
      </c>
      <c r="R35" s="189">
        <f t="shared" si="3"/>
        <v>2419</v>
      </c>
      <c r="S35" s="189">
        <f t="shared" si="3"/>
        <v>-3955</v>
      </c>
      <c r="T35" s="189">
        <f t="shared" si="3"/>
        <v>-1682.8099999999988</v>
      </c>
      <c r="U35" s="189">
        <f t="shared" si="3"/>
        <v>1193227.19</v>
      </c>
    </row>
    <row r="36" spans="2:21">
      <c r="B36" s="427"/>
      <c r="C36" s="189">
        <f>C24</f>
        <v>53626</v>
      </c>
      <c r="D36" s="189">
        <f t="shared" ref="D36:U36" si="4">D24</f>
        <v>212908</v>
      </c>
      <c r="E36" s="189">
        <f t="shared" si="4"/>
        <v>144935</v>
      </c>
      <c r="F36" s="189">
        <f t="shared" si="4"/>
        <v>139484</v>
      </c>
      <c r="G36" s="189">
        <f t="shared" si="4"/>
        <v>115905</v>
      </c>
      <c r="H36" s="189">
        <f t="shared" si="4"/>
        <v>242418</v>
      </c>
      <c r="I36" s="189">
        <f t="shared" si="4"/>
        <v>25045</v>
      </c>
      <c r="J36" s="189">
        <f t="shared" si="4"/>
        <v>50559</v>
      </c>
      <c r="K36" s="189">
        <f t="shared" si="4"/>
        <v>96164</v>
      </c>
      <c r="L36" s="189">
        <f t="shared" si="4"/>
        <v>128265</v>
      </c>
      <c r="M36" s="189">
        <f t="shared" si="4"/>
        <v>-39696</v>
      </c>
      <c r="N36" s="189">
        <f t="shared" si="4"/>
        <v>1886</v>
      </c>
      <c r="O36" s="189">
        <f t="shared" si="4"/>
        <v>973</v>
      </c>
      <c r="P36" s="189">
        <f>P24</f>
        <v>20469</v>
      </c>
      <c r="Q36" s="189">
        <f t="shared" si="4"/>
        <v>3504</v>
      </c>
      <c r="R36" s="189">
        <f t="shared" si="4"/>
        <v>2419</v>
      </c>
      <c r="S36" s="189">
        <f t="shared" si="4"/>
        <v>-3955</v>
      </c>
      <c r="T36" s="189">
        <f>T24</f>
        <v>-1682.8099999999988</v>
      </c>
      <c r="U36" s="189">
        <f t="shared" si="4"/>
        <v>1193226.19</v>
      </c>
    </row>
    <row r="37" spans="2:21">
      <c r="B37" s="427"/>
      <c r="C37" s="190">
        <f>C35-C36</f>
        <v>0</v>
      </c>
      <c r="D37" s="190">
        <f t="shared" ref="D37:U37" si="5">D35-D36</f>
        <v>0</v>
      </c>
      <c r="E37" s="190">
        <f t="shared" si="5"/>
        <v>0</v>
      </c>
      <c r="F37" s="190">
        <f t="shared" si="5"/>
        <v>0</v>
      </c>
      <c r="G37" s="190">
        <f t="shared" si="5"/>
        <v>0</v>
      </c>
      <c r="H37" s="190">
        <f t="shared" si="5"/>
        <v>0</v>
      </c>
      <c r="I37" s="190">
        <f t="shared" si="5"/>
        <v>0</v>
      </c>
      <c r="J37" s="190">
        <f t="shared" si="5"/>
        <v>0</v>
      </c>
      <c r="K37" s="190">
        <f t="shared" si="5"/>
        <v>0</v>
      </c>
      <c r="L37" s="190">
        <f t="shared" si="5"/>
        <v>0</v>
      </c>
      <c r="M37" s="190">
        <f t="shared" si="5"/>
        <v>0</v>
      </c>
      <c r="N37" s="190">
        <f t="shared" si="5"/>
        <v>1</v>
      </c>
      <c r="O37" s="190">
        <f t="shared" si="5"/>
        <v>0</v>
      </c>
      <c r="P37" s="190">
        <f>P35-P36</f>
        <v>0</v>
      </c>
      <c r="Q37" s="190">
        <f t="shared" si="5"/>
        <v>0</v>
      </c>
      <c r="R37" s="190">
        <f t="shared" si="5"/>
        <v>0</v>
      </c>
      <c r="S37" s="190">
        <f t="shared" si="5"/>
        <v>0</v>
      </c>
      <c r="T37" s="190">
        <f>T35-T36</f>
        <v>0</v>
      </c>
      <c r="U37" s="190">
        <f t="shared" si="5"/>
        <v>1</v>
      </c>
    </row>
    <row r="38" spans="2:21">
      <c r="B38" s="427"/>
      <c r="C38" s="189">
        <f>C27+C28</f>
        <v>53202</v>
      </c>
      <c r="D38" s="189">
        <f t="shared" ref="D38:U38" si="6">D27+D28</f>
        <v>195040</v>
      </c>
      <c r="E38" s="189">
        <f t="shared" si="6"/>
        <v>133065</v>
      </c>
      <c r="F38" s="189">
        <f t="shared" si="6"/>
        <v>135947</v>
      </c>
      <c r="G38" s="189">
        <f t="shared" si="6"/>
        <v>113911</v>
      </c>
      <c r="H38" s="189">
        <f t="shared" si="6"/>
        <v>209045</v>
      </c>
      <c r="I38" s="189">
        <f t="shared" si="6"/>
        <v>25017</v>
      </c>
      <c r="J38" s="189">
        <f t="shared" si="6"/>
        <v>39130</v>
      </c>
      <c r="K38" s="189">
        <f t="shared" si="6"/>
        <v>90072</v>
      </c>
      <c r="L38" s="189">
        <f t="shared" si="6"/>
        <v>109464</v>
      </c>
      <c r="M38" s="189">
        <f t="shared" si="6"/>
        <v>-39696</v>
      </c>
      <c r="N38" s="189">
        <f t="shared" si="6"/>
        <v>1881</v>
      </c>
      <c r="O38" s="189">
        <f t="shared" si="6"/>
        <v>782</v>
      </c>
      <c r="P38" s="189">
        <f t="shared" si="6"/>
        <v>19974</v>
      </c>
      <c r="Q38" s="189">
        <f t="shared" si="6"/>
        <v>3101</v>
      </c>
      <c r="R38" s="189">
        <f t="shared" si="6"/>
        <v>201</v>
      </c>
      <c r="S38" s="189">
        <f t="shared" si="6"/>
        <v>-4089</v>
      </c>
      <c r="T38" s="189">
        <f>T27+T28</f>
        <v>-1487.8099999999988</v>
      </c>
      <c r="U38" s="189">
        <f t="shared" si="6"/>
        <v>1084559.19</v>
      </c>
    </row>
    <row r="39" spans="2:21">
      <c r="B39" s="427"/>
      <c r="C39" s="189">
        <f t="shared" ref="C39:U39" si="7">+C29</f>
        <v>53202</v>
      </c>
      <c r="D39" s="189">
        <f>+D29</f>
        <v>195040</v>
      </c>
      <c r="E39" s="189">
        <f t="shared" si="7"/>
        <v>133065</v>
      </c>
      <c r="F39" s="189">
        <f t="shared" si="7"/>
        <v>135947</v>
      </c>
      <c r="G39" s="189">
        <f t="shared" si="7"/>
        <v>113911</v>
      </c>
      <c r="H39" s="189">
        <f t="shared" si="7"/>
        <v>209045</v>
      </c>
      <c r="I39" s="189">
        <f t="shared" si="7"/>
        <v>25017</v>
      </c>
      <c r="J39" s="189">
        <f t="shared" si="7"/>
        <v>39130</v>
      </c>
      <c r="K39" s="189">
        <f t="shared" si="7"/>
        <v>90072</v>
      </c>
      <c r="L39" s="189">
        <f t="shared" si="7"/>
        <v>109464</v>
      </c>
      <c r="M39" s="189">
        <f t="shared" si="7"/>
        <v>-39696</v>
      </c>
      <c r="N39" s="189">
        <f t="shared" si="7"/>
        <v>1881</v>
      </c>
      <c r="O39" s="189">
        <f t="shared" si="7"/>
        <v>782</v>
      </c>
      <c r="P39" s="189">
        <f t="shared" si="7"/>
        <v>19974</v>
      </c>
      <c r="Q39" s="189">
        <f t="shared" si="7"/>
        <v>3101</v>
      </c>
      <c r="R39" s="189">
        <f t="shared" si="7"/>
        <v>201</v>
      </c>
      <c r="S39" s="189">
        <f t="shared" si="7"/>
        <v>-4089</v>
      </c>
      <c r="T39" s="189">
        <f>+T29</f>
        <v>-1487.8099999999988</v>
      </c>
      <c r="U39" s="189">
        <f t="shared" si="7"/>
        <v>1084559.19</v>
      </c>
    </row>
    <row r="40" spans="2:21">
      <c r="B40" s="427"/>
      <c r="C40" s="190">
        <f>+C38-C39</f>
        <v>0</v>
      </c>
      <c r="D40" s="190">
        <f t="shared" ref="D40:U40" si="8">+D38-D39</f>
        <v>0</v>
      </c>
      <c r="E40" s="190">
        <f t="shared" si="8"/>
        <v>0</v>
      </c>
      <c r="F40" s="190">
        <f t="shared" si="8"/>
        <v>0</v>
      </c>
      <c r="G40" s="190">
        <f t="shared" si="8"/>
        <v>0</v>
      </c>
      <c r="H40" s="190">
        <f t="shared" si="8"/>
        <v>0</v>
      </c>
      <c r="I40" s="190">
        <f t="shared" si="8"/>
        <v>0</v>
      </c>
      <c r="J40" s="190">
        <f t="shared" si="8"/>
        <v>0</v>
      </c>
      <c r="K40" s="190">
        <f t="shared" si="8"/>
        <v>0</v>
      </c>
      <c r="L40" s="190">
        <f t="shared" si="8"/>
        <v>0</v>
      </c>
      <c r="M40" s="190">
        <f t="shared" si="8"/>
        <v>0</v>
      </c>
      <c r="N40" s="190">
        <f t="shared" si="8"/>
        <v>0</v>
      </c>
      <c r="O40" s="190">
        <f t="shared" si="8"/>
        <v>0</v>
      </c>
      <c r="P40" s="190">
        <f t="shared" si="8"/>
        <v>0</v>
      </c>
      <c r="Q40" s="190">
        <f t="shared" si="8"/>
        <v>0</v>
      </c>
      <c r="R40" s="190">
        <f t="shared" si="8"/>
        <v>0</v>
      </c>
      <c r="S40" s="190">
        <f t="shared" si="8"/>
        <v>0</v>
      </c>
      <c r="T40" s="190">
        <f>+T38-T39</f>
        <v>0</v>
      </c>
      <c r="U40" s="190">
        <f t="shared" si="8"/>
        <v>0</v>
      </c>
    </row>
    <row r="45" spans="2:21">
      <c r="N45" s="115">
        <v>-1</v>
      </c>
    </row>
  </sheetData>
  <mergeCells count="1">
    <mergeCell ref="B32:B40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7A5A-FBA4-4796-AA8E-81893E08193E}">
  <sheetPr codeName="Sheet17">
    <tabColor theme="3"/>
  </sheetPr>
  <dimension ref="A1:GY329"/>
  <sheetViews>
    <sheetView zoomScale="60" zoomScaleNormal="60" workbookViewId="0">
      <pane xSplit="1" topLeftCell="D1" activePane="topRight" state="frozen"/>
      <selection pane="topRight" activeCell="P1" sqref="P1:P1048576"/>
    </sheetView>
  </sheetViews>
  <sheetFormatPr baseColWidth="10" defaultColWidth="11.44140625" defaultRowHeight="11.4"/>
  <cols>
    <col min="1" max="1" width="53.77734375" style="29" bestFit="1" customWidth="1"/>
    <col min="2" max="19" width="15.6640625" style="34" customWidth="1"/>
    <col min="20" max="20" width="12.88671875" style="28" bestFit="1" customWidth="1"/>
    <col min="21" max="207" width="11.44140625" style="28"/>
    <col min="208" max="16384" width="11.44140625" style="29"/>
  </cols>
  <sheetData>
    <row r="1" spans="1:20" s="28" customFormat="1" ht="19.95" customHeight="1">
      <c r="A1" s="49" t="s">
        <v>132</v>
      </c>
      <c r="B1" s="50" t="s">
        <v>21</v>
      </c>
      <c r="C1" s="50" t="s">
        <v>22</v>
      </c>
      <c r="D1" s="50" t="s">
        <v>38</v>
      </c>
      <c r="E1" s="50" t="s">
        <v>23</v>
      </c>
      <c r="F1" s="50" t="s">
        <v>24</v>
      </c>
      <c r="G1" s="50" t="s">
        <v>25</v>
      </c>
      <c r="H1" s="50" t="s">
        <v>26</v>
      </c>
      <c r="I1" s="50" t="s">
        <v>27</v>
      </c>
      <c r="J1" s="50" t="s">
        <v>28</v>
      </c>
      <c r="K1" s="50" t="s">
        <v>29</v>
      </c>
      <c r="L1" s="50" t="s">
        <v>30</v>
      </c>
      <c r="M1" s="50" t="s">
        <v>32</v>
      </c>
      <c r="N1" s="50" t="s">
        <v>33</v>
      </c>
      <c r="O1" s="50" t="s">
        <v>34</v>
      </c>
      <c r="P1" s="50" t="s">
        <v>36</v>
      </c>
      <c r="Q1" s="50" t="s">
        <v>37</v>
      </c>
      <c r="R1" s="50" t="s">
        <v>39</v>
      </c>
      <c r="S1" s="50" t="s">
        <v>76</v>
      </c>
      <c r="T1" s="50" t="s">
        <v>71</v>
      </c>
    </row>
    <row r="2" spans="1:20" s="28" customFormat="1" ht="19.95" customHeight="1">
      <c r="A2" s="51" t="s">
        <v>0</v>
      </c>
      <c r="B2" s="217">
        <v>195522</v>
      </c>
      <c r="C2" s="307">
        <v>313698</v>
      </c>
      <c r="D2" s="217">
        <v>1311535</v>
      </c>
      <c r="E2" s="217">
        <v>246521</v>
      </c>
      <c r="F2" s="217">
        <v>402287</v>
      </c>
      <c r="G2" s="217">
        <v>1496686</v>
      </c>
      <c r="H2" s="217">
        <v>300833</v>
      </c>
      <c r="I2" s="217">
        <v>304094</v>
      </c>
      <c r="J2" s="217">
        <v>420800</v>
      </c>
      <c r="K2" s="217">
        <v>562381</v>
      </c>
      <c r="L2" s="217">
        <v>81546</v>
      </c>
      <c r="M2" s="217">
        <v>272335</v>
      </c>
      <c r="N2" s="217">
        <v>55995</v>
      </c>
      <c r="O2" s="217">
        <v>233976</v>
      </c>
      <c r="P2" s="217">
        <v>9100</v>
      </c>
      <c r="Q2" s="217">
        <v>187160</v>
      </c>
      <c r="R2" s="217">
        <v>70946</v>
      </c>
      <c r="S2" s="217">
        <v>36562</v>
      </c>
      <c r="T2" s="218">
        <f>SUM(B2:S2)</f>
        <v>6501977</v>
      </c>
    </row>
    <row r="3" spans="1:20" s="28" customFormat="1" ht="19.95" customHeight="1">
      <c r="A3" s="51" t="s">
        <v>1</v>
      </c>
      <c r="B3" s="217">
        <v>515781</v>
      </c>
      <c r="C3" s="217">
        <v>96821</v>
      </c>
      <c r="D3" s="217">
        <v>433328</v>
      </c>
      <c r="E3" s="217">
        <v>257178</v>
      </c>
      <c r="F3" s="217">
        <v>183294</v>
      </c>
      <c r="G3" s="217">
        <v>1026883</v>
      </c>
      <c r="H3" s="217">
        <v>445990</v>
      </c>
      <c r="I3" s="217">
        <v>248509</v>
      </c>
      <c r="J3" s="217">
        <v>53892</v>
      </c>
      <c r="K3" s="217">
        <v>316114</v>
      </c>
      <c r="L3" s="217">
        <v>99299</v>
      </c>
      <c r="M3" s="217">
        <v>49576</v>
      </c>
      <c r="N3" s="217">
        <v>188922</v>
      </c>
      <c r="O3" s="217">
        <v>320775</v>
      </c>
      <c r="P3" s="217">
        <v>231458</v>
      </c>
      <c r="Q3" s="217">
        <v>259776</v>
      </c>
      <c r="R3" s="217">
        <v>444359</v>
      </c>
      <c r="S3" s="217">
        <v>73300</v>
      </c>
      <c r="T3" s="218">
        <f>SUM(B3:S3)</f>
        <v>5245255</v>
      </c>
    </row>
    <row r="4" spans="1:20" s="28" customFormat="1" ht="19.95" customHeight="1">
      <c r="A4" s="51" t="s">
        <v>2</v>
      </c>
      <c r="B4" s="217">
        <v>4155435</v>
      </c>
      <c r="C4" s="217">
        <v>9259078</v>
      </c>
      <c r="D4" s="217">
        <v>5440168</v>
      </c>
      <c r="E4" s="217">
        <v>4465443</v>
      </c>
      <c r="F4" s="217">
        <v>5929248</v>
      </c>
      <c r="G4" s="217">
        <v>10676697</v>
      </c>
      <c r="H4" s="217">
        <v>7133408</v>
      </c>
      <c r="I4" s="217">
        <v>2754147</v>
      </c>
      <c r="J4" s="217">
        <v>5333826</v>
      </c>
      <c r="K4" s="217">
        <v>9118909</v>
      </c>
      <c r="L4" s="217">
        <v>1198412</v>
      </c>
      <c r="M4" s="217">
        <v>1183540</v>
      </c>
      <c r="N4" s="217">
        <v>733377</v>
      </c>
      <c r="O4" s="217">
        <v>2476660</v>
      </c>
      <c r="P4" s="217">
        <v>1112693</v>
      </c>
      <c r="Q4" s="217">
        <v>410664</v>
      </c>
      <c r="R4" s="217">
        <v>888469</v>
      </c>
      <c r="S4" s="217">
        <v>402424</v>
      </c>
      <c r="T4" s="218">
        <f>SUM(B4:S4)</f>
        <v>72672598</v>
      </c>
    </row>
    <row r="5" spans="1:20" s="28" customFormat="1" ht="19.95" customHeight="1">
      <c r="A5" s="51" t="s">
        <v>3</v>
      </c>
      <c r="B5" s="217">
        <v>0</v>
      </c>
      <c r="C5" s="217">
        <v>3694</v>
      </c>
      <c r="D5" s="217">
        <v>150329</v>
      </c>
      <c r="E5" s="217">
        <v>0</v>
      </c>
      <c r="F5" s="217">
        <v>285622</v>
      </c>
      <c r="G5" s="217">
        <v>63295</v>
      </c>
      <c r="H5" s="217">
        <v>322265</v>
      </c>
      <c r="I5" s="217">
        <v>2797</v>
      </c>
      <c r="J5" s="217">
        <v>39740</v>
      </c>
      <c r="K5" s="217">
        <v>311870</v>
      </c>
      <c r="L5" s="217">
        <v>10864</v>
      </c>
      <c r="M5" s="217">
        <v>4888</v>
      </c>
      <c r="N5" s="217">
        <v>31384</v>
      </c>
      <c r="O5" s="217">
        <v>10</v>
      </c>
      <c r="P5" s="217">
        <v>0</v>
      </c>
      <c r="Q5" s="217">
        <v>57108</v>
      </c>
      <c r="R5" s="217">
        <v>447861</v>
      </c>
      <c r="S5" s="217">
        <v>219</v>
      </c>
      <c r="T5" s="218">
        <f>SUM(B5:S5)</f>
        <v>1731946</v>
      </c>
    </row>
    <row r="6" spans="1:20" s="28" customFormat="1" ht="19.95" customHeight="1">
      <c r="A6" s="51" t="s">
        <v>75</v>
      </c>
      <c r="B6" s="217">
        <v>1366910</v>
      </c>
      <c r="C6" s="217">
        <v>1538342</v>
      </c>
      <c r="D6" s="217">
        <v>803559</v>
      </c>
      <c r="E6" s="217">
        <v>921015</v>
      </c>
      <c r="F6" s="217">
        <v>1612371</v>
      </c>
      <c r="G6" s="217">
        <v>1955338</v>
      </c>
      <c r="H6" s="217">
        <v>1155076</v>
      </c>
      <c r="I6" s="217">
        <v>423542</v>
      </c>
      <c r="J6" s="217">
        <v>146087</v>
      </c>
      <c r="K6" s="217">
        <v>1277175</v>
      </c>
      <c r="L6" s="217">
        <v>124007</v>
      </c>
      <c r="M6" s="217">
        <v>129924</v>
      </c>
      <c r="N6" s="217">
        <v>90177</v>
      </c>
      <c r="O6" s="217">
        <v>31773</v>
      </c>
      <c r="P6" s="217">
        <v>1983</v>
      </c>
      <c r="Q6" s="217">
        <v>52</v>
      </c>
      <c r="R6" s="217">
        <v>50387</v>
      </c>
      <c r="S6" s="217">
        <v>20404</v>
      </c>
      <c r="T6" s="218">
        <f>SUM(B6:S6)</f>
        <v>11648122</v>
      </c>
    </row>
    <row r="7" spans="1:20" s="28" customFormat="1" ht="19.95" customHeight="1">
      <c r="A7" s="51" t="s">
        <v>93</v>
      </c>
      <c r="B7" s="217">
        <v>0</v>
      </c>
      <c r="C7" s="217">
        <v>0</v>
      </c>
      <c r="D7" s="217">
        <v>0</v>
      </c>
      <c r="E7" s="217">
        <v>0</v>
      </c>
      <c r="F7" s="217">
        <v>0</v>
      </c>
      <c r="G7" s="217">
        <v>0</v>
      </c>
      <c r="H7" s="217">
        <v>0</v>
      </c>
      <c r="I7" s="217">
        <v>0</v>
      </c>
      <c r="J7" s="217">
        <v>0</v>
      </c>
      <c r="K7" s="217">
        <v>0</v>
      </c>
      <c r="L7" s="217">
        <v>0</v>
      </c>
      <c r="M7" s="217">
        <v>0</v>
      </c>
      <c r="N7" s="217">
        <v>0</v>
      </c>
      <c r="O7" s="217">
        <v>0</v>
      </c>
      <c r="P7" s="217">
        <v>0</v>
      </c>
      <c r="Q7" s="217">
        <v>0</v>
      </c>
      <c r="R7" s="217">
        <v>0</v>
      </c>
      <c r="S7" s="217">
        <v>0</v>
      </c>
      <c r="T7" s="218">
        <f>SUM(B7:S7)</f>
        <v>0</v>
      </c>
    </row>
    <row r="8" spans="1:20" s="28" customFormat="1" ht="19.95" customHeight="1">
      <c r="A8" s="51" t="s">
        <v>73</v>
      </c>
      <c r="B8" s="217">
        <v>70919</v>
      </c>
      <c r="C8" s="217">
        <v>114904</v>
      </c>
      <c r="D8" s="217">
        <v>129710</v>
      </c>
      <c r="E8" s="217">
        <v>49617</v>
      </c>
      <c r="F8" s="217">
        <v>166778</v>
      </c>
      <c r="G8" s="217">
        <v>201850</v>
      </c>
      <c r="H8" s="217">
        <v>128267</v>
      </c>
      <c r="I8" s="217">
        <v>42041</v>
      </c>
      <c r="J8" s="217">
        <v>48944</v>
      </c>
      <c r="K8" s="217">
        <v>93534</v>
      </c>
      <c r="L8" s="217">
        <v>25837</v>
      </c>
      <c r="M8" s="217">
        <v>23211</v>
      </c>
      <c r="N8" s="217">
        <v>28229</v>
      </c>
      <c r="O8" s="217">
        <v>76480</v>
      </c>
      <c r="P8" s="217">
        <v>7220</v>
      </c>
      <c r="Q8" s="217">
        <v>8298</v>
      </c>
      <c r="R8" s="217">
        <v>68938</v>
      </c>
      <c r="S8" s="217">
        <v>59349</v>
      </c>
      <c r="T8" s="218">
        <f>SUM(B8:S8)</f>
        <v>1344126</v>
      </c>
    </row>
    <row r="9" spans="1:20" s="28" customFormat="1" ht="19.95" customHeight="1">
      <c r="A9" s="51" t="s">
        <v>74</v>
      </c>
      <c r="B9" s="217">
        <v>104600</v>
      </c>
      <c r="C9" s="217">
        <v>211748</v>
      </c>
      <c r="D9" s="217">
        <v>299939</v>
      </c>
      <c r="E9" s="217">
        <v>50237</v>
      </c>
      <c r="F9" s="217">
        <v>233528</v>
      </c>
      <c r="G9" s="217">
        <v>410234</v>
      </c>
      <c r="H9" s="217">
        <v>1033993</v>
      </c>
      <c r="I9" s="217">
        <v>92996</v>
      </c>
      <c r="J9" s="217">
        <v>64148</v>
      </c>
      <c r="K9" s="217">
        <v>231915</v>
      </c>
      <c r="L9" s="217">
        <v>40485</v>
      </c>
      <c r="M9" s="217">
        <v>13039</v>
      </c>
      <c r="N9" s="217">
        <v>14128</v>
      </c>
      <c r="O9" s="217">
        <v>146143</v>
      </c>
      <c r="P9" s="217">
        <v>37249</v>
      </c>
      <c r="Q9" s="217">
        <v>13293</v>
      </c>
      <c r="R9" s="217">
        <v>10489</v>
      </c>
      <c r="S9" s="217">
        <v>43485</v>
      </c>
      <c r="T9" s="218">
        <f>SUM(B9:S9)</f>
        <v>3051649</v>
      </c>
    </row>
    <row r="10" spans="1:20" s="28" customFormat="1" ht="19.95" customHeight="1">
      <c r="A10" s="51" t="s">
        <v>94</v>
      </c>
      <c r="B10" s="217">
        <v>0</v>
      </c>
      <c r="C10" s="217">
        <v>0</v>
      </c>
      <c r="D10" s="217">
        <v>0</v>
      </c>
      <c r="E10" s="217">
        <v>0</v>
      </c>
      <c r="F10" s="217">
        <v>0</v>
      </c>
      <c r="G10" s="217">
        <v>0</v>
      </c>
      <c r="H10" s="217">
        <v>0</v>
      </c>
      <c r="I10" s="217">
        <v>0</v>
      </c>
      <c r="J10" s="217">
        <v>0</v>
      </c>
      <c r="K10" s="217">
        <v>0</v>
      </c>
      <c r="L10" s="217">
        <v>0</v>
      </c>
      <c r="M10" s="217">
        <v>0</v>
      </c>
      <c r="N10" s="217">
        <v>0</v>
      </c>
      <c r="O10" s="217">
        <v>0</v>
      </c>
      <c r="P10" s="217">
        <v>0</v>
      </c>
      <c r="Q10" s="217">
        <v>0</v>
      </c>
      <c r="R10" s="217">
        <v>0</v>
      </c>
      <c r="S10" s="217">
        <v>0</v>
      </c>
      <c r="T10" s="218">
        <f>SUM(B10:S10)</f>
        <v>0</v>
      </c>
    </row>
    <row r="11" spans="1:20" s="28" customFormat="1" ht="19.95" customHeight="1">
      <c r="A11" s="51" t="s">
        <v>111</v>
      </c>
      <c r="B11" s="217">
        <v>0</v>
      </c>
      <c r="C11" s="217">
        <v>0</v>
      </c>
      <c r="D11" s="217">
        <v>0</v>
      </c>
      <c r="E11" s="217">
        <v>0</v>
      </c>
      <c r="F11" s="217">
        <v>0</v>
      </c>
      <c r="G11" s="217">
        <v>0</v>
      </c>
      <c r="H11" s="217">
        <v>0</v>
      </c>
      <c r="I11" s="217">
        <v>0</v>
      </c>
      <c r="J11" s="217">
        <v>0</v>
      </c>
      <c r="K11" s="217">
        <v>0</v>
      </c>
      <c r="L11" s="217">
        <v>0</v>
      </c>
      <c r="M11" s="217">
        <v>0</v>
      </c>
      <c r="N11" s="217">
        <v>0</v>
      </c>
      <c r="O11" s="217">
        <v>0</v>
      </c>
      <c r="P11" s="217">
        <v>0</v>
      </c>
      <c r="Q11" s="217">
        <v>0</v>
      </c>
      <c r="R11" s="217">
        <v>0</v>
      </c>
      <c r="S11" s="217">
        <v>0</v>
      </c>
      <c r="T11" s="218">
        <f>SUM(B11:S11)</f>
        <v>0</v>
      </c>
    </row>
    <row r="12" spans="1:20" s="28" customFormat="1" ht="19.95" customHeight="1">
      <c r="A12" s="54" t="s">
        <v>66</v>
      </c>
      <c r="B12" s="218">
        <v>6409167</v>
      </c>
      <c r="C12" s="307">
        <v>11538285</v>
      </c>
      <c r="D12" s="218">
        <v>8568568</v>
      </c>
      <c r="E12" s="218">
        <v>5990011</v>
      </c>
      <c r="F12" s="218">
        <v>8813128</v>
      </c>
      <c r="G12" s="218">
        <v>15830983</v>
      </c>
      <c r="H12" s="218">
        <v>10519832</v>
      </c>
      <c r="I12" s="218">
        <v>3868126</v>
      </c>
      <c r="J12" s="218">
        <v>6107437</v>
      </c>
      <c r="K12" s="218">
        <v>11911898</v>
      </c>
      <c r="L12" s="218">
        <v>1580450</v>
      </c>
      <c r="M12" s="218">
        <v>1676513</v>
      </c>
      <c r="N12" s="218">
        <v>1142212</v>
      </c>
      <c r="O12" s="218">
        <v>3285817</v>
      </c>
      <c r="P12" s="218">
        <v>1399703</v>
      </c>
      <c r="Q12" s="218">
        <v>936351</v>
      </c>
      <c r="R12" s="218">
        <v>1981449</v>
      </c>
      <c r="S12" s="218">
        <v>635743</v>
      </c>
      <c r="T12" s="218">
        <f>SUM(B12:S12)</f>
        <v>102195673</v>
      </c>
    </row>
    <row r="13" spans="1:20" s="28" customFormat="1" ht="19.95" customHeight="1">
      <c r="A13" s="51" t="s">
        <v>7</v>
      </c>
      <c r="B13" s="217">
        <v>785000</v>
      </c>
      <c r="C13" s="217">
        <v>1360596</v>
      </c>
      <c r="D13" s="217">
        <v>741773</v>
      </c>
      <c r="E13" s="217">
        <v>628381</v>
      </c>
      <c r="F13" s="217">
        <v>1072065</v>
      </c>
      <c r="G13" s="217">
        <v>722</v>
      </c>
      <c r="H13" s="217">
        <v>1731309</v>
      </c>
      <c r="I13" s="217">
        <v>163419</v>
      </c>
      <c r="J13" s="217">
        <v>150520</v>
      </c>
      <c r="K13" s="217">
        <v>0</v>
      </c>
      <c r="L13" s="217">
        <v>129397</v>
      </c>
      <c r="M13" s="217">
        <v>226178</v>
      </c>
      <c r="N13" s="217">
        <v>0</v>
      </c>
      <c r="O13" s="217">
        <v>0</v>
      </c>
      <c r="P13" s="217">
        <v>1876</v>
      </c>
      <c r="Q13" s="217">
        <v>141278</v>
      </c>
      <c r="R13" s="217">
        <v>7724</v>
      </c>
      <c r="S13" s="217">
        <v>0</v>
      </c>
      <c r="T13" s="218">
        <f>SUM(B13:S13)</f>
        <v>7140238</v>
      </c>
    </row>
    <row r="14" spans="1:20" s="28" customFormat="1" ht="19.95" customHeight="1">
      <c r="A14" s="51" t="s">
        <v>77</v>
      </c>
      <c r="B14" s="217">
        <v>113387</v>
      </c>
      <c r="C14" s="217">
        <v>221350</v>
      </c>
      <c r="D14" s="217">
        <v>26512</v>
      </c>
      <c r="E14" s="217">
        <v>141370</v>
      </c>
      <c r="F14" s="217">
        <v>235057</v>
      </c>
      <c r="G14" s="217">
        <v>2424863</v>
      </c>
      <c r="H14" s="217">
        <v>292262</v>
      </c>
      <c r="I14" s="217">
        <v>180919</v>
      </c>
      <c r="J14" s="217">
        <v>166582</v>
      </c>
      <c r="K14" s="217">
        <v>2832183</v>
      </c>
      <c r="L14" s="217">
        <v>70646</v>
      </c>
      <c r="M14" s="217">
        <v>340658</v>
      </c>
      <c r="N14" s="217">
        <v>255590</v>
      </c>
      <c r="O14" s="217">
        <v>17480</v>
      </c>
      <c r="P14" s="217">
        <v>119</v>
      </c>
      <c r="Q14" s="217">
        <v>247091</v>
      </c>
      <c r="R14" s="217">
        <v>377468</v>
      </c>
      <c r="S14" s="217">
        <v>57127</v>
      </c>
      <c r="T14" s="218">
        <f>SUM(B14:S14)</f>
        <v>8000664</v>
      </c>
    </row>
    <row r="15" spans="1:20" s="28" customFormat="1" ht="19.95" customHeight="1">
      <c r="A15" s="51" t="s">
        <v>9</v>
      </c>
      <c r="B15" s="217">
        <v>4655248</v>
      </c>
      <c r="C15" s="217">
        <v>7799985</v>
      </c>
      <c r="D15" s="217">
        <v>6760762</v>
      </c>
      <c r="E15" s="217">
        <v>3745129</v>
      </c>
      <c r="F15" s="217">
        <v>5516889</v>
      </c>
      <c r="G15" s="217">
        <v>11512676</v>
      </c>
      <c r="H15" s="217">
        <v>6356968</v>
      </c>
      <c r="I15" s="217">
        <v>2625688</v>
      </c>
      <c r="J15" s="217">
        <v>4688794</v>
      </c>
      <c r="K15" s="217">
        <v>6551377</v>
      </c>
      <c r="L15" s="217">
        <v>828498</v>
      </c>
      <c r="M15" s="217">
        <v>739186</v>
      </c>
      <c r="N15" s="217">
        <v>642342</v>
      </c>
      <c r="O15" s="217">
        <v>2828870</v>
      </c>
      <c r="P15" s="217">
        <v>18078</v>
      </c>
      <c r="Q15" s="217">
        <v>422782</v>
      </c>
      <c r="R15" s="217">
        <v>1308597</v>
      </c>
      <c r="S15" s="217">
        <v>284876</v>
      </c>
      <c r="T15" s="218">
        <f>SUM(B15:S15)</f>
        <v>67286745</v>
      </c>
    </row>
    <row r="16" spans="1:20" s="28" customFormat="1" ht="19.95" customHeight="1">
      <c r="A16" s="51" t="s">
        <v>10</v>
      </c>
      <c r="B16" s="217">
        <v>248267</v>
      </c>
      <c r="C16" s="217">
        <v>624767</v>
      </c>
      <c r="D16" s="217">
        <v>215345</v>
      </c>
      <c r="E16" s="217">
        <v>431069</v>
      </c>
      <c r="F16" s="217">
        <v>876255</v>
      </c>
      <c r="G16" s="217">
        <v>266819</v>
      </c>
      <c r="H16" s="217">
        <v>284825</v>
      </c>
      <c r="I16" s="217">
        <v>348901</v>
      </c>
      <c r="J16" s="217">
        <v>390088</v>
      </c>
      <c r="K16" s="217">
        <v>1367661</v>
      </c>
      <c r="L16" s="217">
        <v>357369</v>
      </c>
      <c r="M16" s="217">
        <v>106432</v>
      </c>
      <c r="N16" s="217">
        <v>91779</v>
      </c>
      <c r="O16" s="217">
        <v>2760</v>
      </c>
      <c r="P16" s="217">
        <v>1219945</v>
      </c>
      <c r="Q16" s="217">
        <v>35906</v>
      </c>
      <c r="R16" s="217">
        <v>106166</v>
      </c>
      <c r="S16" s="217">
        <v>48401</v>
      </c>
      <c r="T16" s="218">
        <f>SUM(B16:S16)</f>
        <v>7022755</v>
      </c>
    </row>
    <row r="17" spans="1:207" s="28" customFormat="1" ht="19.95" customHeight="1">
      <c r="A17" s="51" t="s">
        <v>11</v>
      </c>
      <c r="B17" s="217">
        <v>60811</v>
      </c>
      <c r="C17" s="217">
        <v>379510</v>
      </c>
      <c r="D17" s="217">
        <v>188632</v>
      </c>
      <c r="E17" s="217">
        <v>204736</v>
      </c>
      <c r="F17" s="217">
        <v>207581</v>
      </c>
      <c r="G17" s="217">
        <v>402795</v>
      </c>
      <c r="H17" s="217">
        <v>984290</v>
      </c>
      <c r="I17" s="217">
        <v>195228</v>
      </c>
      <c r="J17" s="217">
        <v>180965</v>
      </c>
      <c r="K17" s="217">
        <v>293332</v>
      </c>
      <c r="L17" s="217">
        <v>60073</v>
      </c>
      <c r="M17" s="217">
        <v>81372</v>
      </c>
      <c r="N17" s="217">
        <v>21451</v>
      </c>
      <c r="O17" s="217">
        <v>170854</v>
      </c>
      <c r="P17" s="217">
        <v>80726</v>
      </c>
      <c r="Q17" s="217">
        <v>12028</v>
      </c>
      <c r="R17" s="217">
        <v>22017</v>
      </c>
      <c r="S17" s="217">
        <v>63129</v>
      </c>
      <c r="T17" s="218">
        <f>SUM(B17:S17)</f>
        <v>3609530</v>
      </c>
    </row>
    <row r="18" spans="1:207" s="28" customFormat="1" ht="19.95" customHeight="1">
      <c r="A18" s="51" t="s">
        <v>112</v>
      </c>
      <c r="B18" s="217">
        <v>0</v>
      </c>
      <c r="C18" s="217">
        <v>0</v>
      </c>
      <c r="D18" s="217">
        <v>0</v>
      </c>
      <c r="E18" s="217">
        <v>0</v>
      </c>
      <c r="F18" s="217">
        <v>0</v>
      </c>
      <c r="G18" s="217">
        <v>0</v>
      </c>
      <c r="H18" s="217">
        <v>0</v>
      </c>
      <c r="I18" s="217">
        <v>0</v>
      </c>
      <c r="J18" s="217">
        <v>0</v>
      </c>
      <c r="K18" s="217"/>
      <c r="L18" s="217">
        <v>0</v>
      </c>
      <c r="M18" s="217">
        <v>0</v>
      </c>
      <c r="N18" s="217">
        <v>0</v>
      </c>
      <c r="O18" s="217">
        <v>0</v>
      </c>
      <c r="P18" s="217">
        <v>0</v>
      </c>
      <c r="Q18" s="217">
        <v>0</v>
      </c>
      <c r="R18" s="217">
        <v>0</v>
      </c>
      <c r="S18" s="217">
        <v>0</v>
      </c>
      <c r="T18" s="218">
        <f>SUM(B18:S18)</f>
        <v>0</v>
      </c>
    </row>
    <row r="19" spans="1:207" s="28" customFormat="1" ht="19.95" customHeight="1">
      <c r="A19" s="54" t="s">
        <v>67</v>
      </c>
      <c r="B19" s="297">
        <v>5862713</v>
      </c>
      <c r="C19" s="297">
        <v>10386208</v>
      </c>
      <c r="D19" s="297">
        <v>7933024</v>
      </c>
      <c r="E19" s="297">
        <v>5150685</v>
      </c>
      <c r="F19" s="297">
        <v>7907847</v>
      </c>
      <c r="G19" s="297">
        <v>14607875</v>
      </c>
      <c r="H19" s="297">
        <v>9649654</v>
      </c>
      <c r="I19" s="297">
        <v>3514155</v>
      </c>
      <c r="J19" s="297">
        <v>5576949</v>
      </c>
      <c r="K19" s="297">
        <v>11044553</v>
      </c>
      <c r="L19" s="297">
        <v>1445983</v>
      </c>
      <c r="M19" s="297">
        <v>1493826</v>
      </c>
      <c r="N19" s="297">
        <v>1011162</v>
      </c>
      <c r="O19" s="297">
        <v>3019964</v>
      </c>
      <c r="P19" s="297">
        <v>1320744</v>
      </c>
      <c r="Q19" s="297">
        <v>859085</v>
      </c>
      <c r="R19" s="297">
        <v>1821972</v>
      </c>
      <c r="S19" s="297">
        <v>453533</v>
      </c>
      <c r="T19" s="297">
        <v>453533</v>
      </c>
    </row>
    <row r="20" spans="1:207" s="28" customFormat="1" ht="19.95" customHeight="1">
      <c r="A20" s="51" t="s">
        <v>116</v>
      </c>
      <c r="B20" s="217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8">
        <f>SUM(B20:S20)</f>
        <v>0</v>
      </c>
    </row>
    <row r="21" spans="1:207" s="28" customFormat="1" ht="19.95" customHeight="1">
      <c r="A21" s="51" t="s">
        <v>117</v>
      </c>
      <c r="B21" s="217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8">
        <f>SUM(B21:S21)</f>
        <v>0</v>
      </c>
    </row>
    <row r="22" spans="1:207" s="28" customFormat="1" ht="19.95" customHeight="1">
      <c r="A22" s="54" t="s">
        <v>115</v>
      </c>
      <c r="B22" s="218">
        <f>SUM(B20:B21)</f>
        <v>0</v>
      </c>
      <c r="C22" s="218">
        <f t="shared" ref="C22:S22" si="0">SUM(C20:C21)</f>
        <v>0</v>
      </c>
      <c r="D22" s="218">
        <f t="shared" si="0"/>
        <v>0</v>
      </c>
      <c r="E22" s="218">
        <f t="shared" si="0"/>
        <v>0</v>
      </c>
      <c r="F22" s="218">
        <f t="shared" si="0"/>
        <v>0</v>
      </c>
      <c r="G22" s="218">
        <f t="shared" si="0"/>
        <v>0</v>
      </c>
      <c r="H22" s="218">
        <f t="shared" si="0"/>
        <v>0</v>
      </c>
      <c r="I22" s="218">
        <f t="shared" si="0"/>
        <v>0</v>
      </c>
      <c r="J22" s="218">
        <f t="shared" si="0"/>
        <v>0</v>
      </c>
      <c r="K22" s="218">
        <f t="shared" si="0"/>
        <v>0</v>
      </c>
      <c r="L22" s="218">
        <f t="shared" si="0"/>
        <v>0</v>
      </c>
      <c r="M22" s="218">
        <f t="shared" si="0"/>
        <v>0</v>
      </c>
      <c r="N22" s="218">
        <f t="shared" si="0"/>
        <v>0</v>
      </c>
      <c r="O22" s="218">
        <f t="shared" si="0"/>
        <v>0</v>
      </c>
      <c r="P22" s="218">
        <f t="shared" si="0"/>
        <v>0</v>
      </c>
      <c r="Q22" s="218">
        <f t="shared" si="0"/>
        <v>0</v>
      </c>
      <c r="R22" s="218">
        <f t="shared" si="0"/>
        <v>0</v>
      </c>
      <c r="S22" s="218">
        <f t="shared" si="0"/>
        <v>0</v>
      </c>
      <c r="T22" s="218">
        <f>SUM(B22:S22)</f>
        <v>0</v>
      </c>
    </row>
    <row r="23" spans="1:207" s="28" customFormat="1" ht="19.95" customHeight="1">
      <c r="A23" s="55" t="s">
        <v>12</v>
      </c>
      <c r="B23" s="217">
        <v>100000</v>
      </c>
      <c r="C23" s="217">
        <v>176000</v>
      </c>
      <c r="D23" s="217">
        <v>203710</v>
      </c>
      <c r="E23" s="217">
        <v>225000</v>
      </c>
      <c r="F23" s="217">
        <v>132405</v>
      </c>
      <c r="G23" s="217">
        <v>170000</v>
      </c>
      <c r="H23" s="217">
        <v>776875</v>
      </c>
      <c r="I23" s="217">
        <v>100008</v>
      </c>
      <c r="J23" s="217">
        <v>172800</v>
      </c>
      <c r="K23" s="217">
        <v>238000</v>
      </c>
      <c r="L23" s="217">
        <v>200000</v>
      </c>
      <c r="M23" s="217">
        <v>260000</v>
      </c>
      <c r="N23" s="217">
        <v>90000</v>
      </c>
      <c r="O23" s="217">
        <v>120000</v>
      </c>
      <c r="P23" s="217">
        <v>60000</v>
      </c>
      <c r="Q23" s="217">
        <v>68000</v>
      </c>
      <c r="R23" s="217">
        <v>120000</v>
      </c>
      <c r="S23" s="217">
        <v>150000</v>
      </c>
      <c r="T23" s="218">
        <f>SUM(B23:S23)</f>
        <v>3362798</v>
      </c>
    </row>
    <row r="24" spans="1:207" s="28" customFormat="1" ht="19.95" customHeight="1">
      <c r="A24" s="55" t="s">
        <v>13</v>
      </c>
      <c r="B24" s="70">
        <v>0</v>
      </c>
      <c r="C24" s="217">
        <v>0</v>
      </c>
      <c r="D24" s="217">
        <v>0</v>
      </c>
      <c r="E24" s="217">
        <v>0</v>
      </c>
      <c r="F24" s="217">
        <v>0</v>
      </c>
      <c r="G24" s="217">
        <v>0</v>
      </c>
      <c r="H24" s="217">
        <v>117000</v>
      </c>
      <c r="I24" s="217">
        <v>0</v>
      </c>
      <c r="J24" s="217">
        <v>0</v>
      </c>
      <c r="K24" s="217">
        <v>0</v>
      </c>
      <c r="L24" s="217">
        <v>0</v>
      </c>
      <c r="M24" s="217">
        <v>0</v>
      </c>
      <c r="N24" s="217">
        <v>0</v>
      </c>
      <c r="O24" s="217">
        <v>0</v>
      </c>
      <c r="P24" s="217">
        <v>0</v>
      </c>
      <c r="Q24" s="217">
        <v>0</v>
      </c>
      <c r="R24" s="217">
        <v>0</v>
      </c>
      <c r="S24" s="217">
        <v>0</v>
      </c>
      <c r="T24" s="218">
        <f>SUM(B24:S24)</f>
        <v>117000</v>
      </c>
    </row>
    <row r="25" spans="1:207" s="28" customFormat="1" ht="19.95" customHeight="1">
      <c r="A25" s="55" t="s">
        <v>14</v>
      </c>
      <c r="B25" s="217">
        <v>437687</v>
      </c>
      <c r="C25" s="217">
        <v>667614</v>
      </c>
      <c r="D25" s="217">
        <v>220025</v>
      </c>
      <c r="E25" s="217">
        <v>457783</v>
      </c>
      <c r="F25" s="217">
        <v>652478</v>
      </c>
      <c r="G25" s="217">
        <v>512803</v>
      </c>
      <c r="H25" s="217">
        <v>466076</v>
      </c>
      <c r="I25" s="217">
        <v>206210</v>
      </c>
      <c r="J25" s="217">
        <v>242461</v>
      </c>
      <c r="K25" s="217">
        <v>492613</v>
      </c>
      <c r="L25" s="217">
        <v>61769</v>
      </c>
      <c r="M25" s="217">
        <v>647</v>
      </c>
      <c r="N25" s="217">
        <v>47513</v>
      </c>
      <c r="O25" s="217">
        <v>49906</v>
      </c>
      <c r="P25" s="217">
        <v>6372</v>
      </c>
      <c r="Q25" s="217">
        <v>1236</v>
      </c>
      <c r="R25" s="217">
        <v>39344</v>
      </c>
      <c r="S25" s="217">
        <v>20542</v>
      </c>
      <c r="T25" s="218">
        <f>SUM(B25:S25)</f>
        <v>4583079</v>
      </c>
    </row>
    <row r="26" spans="1:207" s="28" customFormat="1" ht="19.95" customHeight="1">
      <c r="A26" s="55" t="s">
        <v>118</v>
      </c>
      <c r="B26" s="217">
        <v>0</v>
      </c>
      <c r="C26" s="217">
        <v>0</v>
      </c>
      <c r="D26" s="217">
        <v>0</v>
      </c>
      <c r="E26" s="217">
        <v>0</v>
      </c>
      <c r="F26" s="217">
        <v>0</v>
      </c>
      <c r="G26" s="217">
        <v>0</v>
      </c>
      <c r="H26" s="217">
        <v>0</v>
      </c>
      <c r="I26" s="217">
        <v>0</v>
      </c>
      <c r="J26" s="217">
        <v>0</v>
      </c>
      <c r="K26" s="217">
        <v>0</v>
      </c>
      <c r="L26" s="217">
        <v>0</v>
      </c>
      <c r="M26" s="217">
        <v>0</v>
      </c>
      <c r="N26" s="217">
        <v>0</v>
      </c>
      <c r="O26" s="217">
        <v>0</v>
      </c>
      <c r="P26" s="217">
        <v>0</v>
      </c>
      <c r="Q26" s="217">
        <v>0</v>
      </c>
      <c r="R26" s="217">
        <v>0</v>
      </c>
      <c r="S26" s="217">
        <v>0</v>
      </c>
      <c r="T26" s="218">
        <f>SUM(B26:S26)</f>
        <v>0</v>
      </c>
    </row>
    <row r="27" spans="1:207" s="28" customFormat="1" ht="19.95" customHeight="1">
      <c r="A27" s="55" t="s">
        <v>15</v>
      </c>
      <c r="B27" s="217">
        <v>0</v>
      </c>
      <c r="C27" s="217">
        <v>0</v>
      </c>
      <c r="D27" s="217">
        <v>0</v>
      </c>
      <c r="E27" s="217">
        <v>0</v>
      </c>
      <c r="F27" s="217">
        <v>0</v>
      </c>
      <c r="G27" s="217">
        <v>0</v>
      </c>
      <c r="H27" s="217">
        <v>-5509</v>
      </c>
      <c r="I27" s="217">
        <v>0</v>
      </c>
      <c r="J27" s="217">
        <v>0</v>
      </c>
      <c r="K27" s="217">
        <v>0</v>
      </c>
      <c r="L27" s="217">
        <v>0</v>
      </c>
      <c r="M27" s="217">
        <v>0</v>
      </c>
      <c r="N27" s="217">
        <v>-840</v>
      </c>
      <c r="O27" s="217">
        <v>0</v>
      </c>
      <c r="P27" s="217">
        <v>0</v>
      </c>
      <c r="Q27" s="217">
        <v>0</v>
      </c>
      <c r="R27" s="217">
        <v>0</v>
      </c>
      <c r="S27" s="217">
        <v>-499</v>
      </c>
      <c r="T27" s="218">
        <f>SUM(B27:S27)</f>
        <v>-6848</v>
      </c>
    </row>
    <row r="28" spans="1:207" s="28" customFormat="1" ht="19.95" customHeight="1">
      <c r="A28" s="55" t="s">
        <v>16</v>
      </c>
      <c r="B28" s="217">
        <v>0</v>
      </c>
      <c r="C28" s="217">
        <v>133000</v>
      </c>
      <c r="D28" s="217">
        <v>3646</v>
      </c>
      <c r="E28" s="217">
        <v>0</v>
      </c>
      <c r="F28" s="217">
        <v>423</v>
      </c>
      <c r="G28" s="217">
        <v>3</v>
      </c>
      <c r="H28" s="217">
        <v>24510</v>
      </c>
      <c r="I28" s="217">
        <v>3</v>
      </c>
      <c r="J28" s="217">
        <v>0</v>
      </c>
      <c r="K28" s="217">
        <v>414</v>
      </c>
      <c r="L28" s="217">
        <v>2043</v>
      </c>
      <c r="M28" s="217">
        <v>0</v>
      </c>
      <c r="N28" s="217">
        <v>0</v>
      </c>
      <c r="O28" s="217">
        <v>75000</v>
      </c>
      <c r="P28" s="217">
        <v>0</v>
      </c>
      <c r="Q28" s="217">
        <v>0</v>
      </c>
      <c r="R28" s="217">
        <v>0</v>
      </c>
      <c r="S28" s="217">
        <v>16101</v>
      </c>
      <c r="T28" s="218">
        <f>SUM(B28:S28)</f>
        <v>255143</v>
      </c>
    </row>
    <row r="29" spans="1:207" s="28" customFormat="1" ht="19.95" customHeight="1">
      <c r="A29" s="55" t="s">
        <v>17</v>
      </c>
      <c r="B29" s="217">
        <v>1449</v>
      </c>
      <c r="C29" s="217">
        <v>7</v>
      </c>
      <c r="D29" s="217">
        <v>63232</v>
      </c>
      <c r="E29" s="217">
        <v>45996</v>
      </c>
      <c r="F29" s="217">
        <v>5</v>
      </c>
      <c r="G29" s="217">
        <v>285537</v>
      </c>
      <c r="H29" s="217">
        <v>-575637</v>
      </c>
      <c r="I29" s="217">
        <v>0</v>
      </c>
      <c r="J29" s="217">
        <v>3418</v>
      </c>
      <c r="K29" s="217">
        <v>8</v>
      </c>
      <c r="L29" s="217">
        <v>-121618</v>
      </c>
      <c r="M29" s="217">
        <v>-81151</v>
      </c>
      <c r="N29" s="217">
        <v>-6573</v>
      </c>
      <c r="O29" s="217">
        <v>5313</v>
      </c>
      <c r="P29" s="217">
        <v>6746</v>
      </c>
      <c r="Q29" s="217">
        <v>6056</v>
      </c>
      <c r="R29" s="217">
        <v>-4089</v>
      </c>
      <c r="S29" s="217">
        <v>-1105</v>
      </c>
      <c r="T29" s="218">
        <f>SUM(B29:S29)</f>
        <v>-372406</v>
      </c>
    </row>
    <row r="30" spans="1:207" s="28" customFormat="1" ht="19.95" customHeight="1">
      <c r="A30" s="55" t="s">
        <v>18</v>
      </c>
      <c r="B30" s="70">
        <v>0</v>
      </c>
      <c r="C30" s="217">
        <v>0</v>
      </c>
      <c r="D30" s="217">
        <v>0</v>
      </c>
      <c r="E30" s="217">
        <v>0</v>
      </c>
      <c r="G30" s="217">
        <v>0</v>
      </c>
      <c r="H30" s="217">
        <v>0</v>
      </c>
      <c r="I30" s="217">
        <v>0</v>
      </c>
      <c r="J30" s="217">
        <v>0</v>
      </c>
      <c r="K30" s="217">
        <v>0</v>
      </c>
      <c r="L30" s="217">
        <v>0</v>
      </c>
      <c r="M30" s="217">
        <v>0</v>
      </c>
      <c r="N30" s="217">
        <v>0</v>
      </c>
      <c r="O30" s="217">
        <v>0</v>
      </c>
      <c r="P30" s="217">
        <v>0</v>
      </c>
      <c r="Q30" s="217">
        <v>0</v>
      </c>
      <c r="R30" s="217">
        <v>0</v>
      </c>
      <c r="S30" s="217">
        <v>0</v>
      </c>
      <c r="T30" s="218">
        <f>SUM(B30:S30)</f>
        <v>0</v>
      </c>
    </row>
    <row r="31" spans="1:207" s="28" customFormat="1" ht="19.95" customHeight="1">
      <c r="A31" s="55" t="s">
        <v>19</v>
      </c>
      <c r="B31" s="217">
        <v>7318</v>
      </c>
      <c r="C31" s="217">
        <v>175456</v>
      </c>
      <c r="D31" s="217">
        <v>144931</v>
      </c>
      <c r="E31" s="217">
        <v>110547</v>
      </c>
      <c r="F31" s="217">
        <v>119970</v>
      </c>
      <c r="G31" s="217">
        <v>254765</v>
      </c>
      <c r="H31" s="217">
        <v>66863</v>
      </c>
      <c r="I31" s="217">
        <v>47750</v>
      </c>
      <c r="J31" s="217">
        <v>111809</v>
      </c>
      <c r="K31" s="217">
        <v>136310</v>
      </c>
      <c r="L31" s="217">
        <v>-7727</v>
      </c>
      <c r="M31" s="217">
        <v>3191</v>
      </c>
      <c r="N31" s="217">
        <v>950</v>
      </c>
      <c r="O31" s="217">
        <v>15634</v>
      </c>
      <c r="P31" s="217">
        <v>5841</v>
      </c>
      <c r="Q31" s="217">
        <v>1974</v>
      </c>
      <c r="R31" s="217">
        <v>4222</v>
      </c>
      <c r="S31" s="217">
        <v>-2829</v>
      </c>
      <c r="T31" s="218">
        <f>SUM(B31:S31)</f>
        <v>1196975</v>
      </c>
    </row>
    <row r="32" spans="1:207" s="43" customFormat="1" ht="19.95" customHeight="1">
      <c r="A32" s="56" t="s">
        <v>20</v>
      </c>
      <c r="B32" s="218">
        <v>546454</v>
      </c>
      <c r="C32" s="218">
        <v>1152077</v>
      </c>
      <c r="D32" s="218">
        <v>635544</v>
      </c>
      <c r="E32" s="218">
        <v>839326</v>
      </c>
      <c r="F32" s="218">
        <v>905281</v>
      </c>
      <c r="G32" s="218">
        <v>1223108</v>
      </c>
      <c r="H32" s="218">
        <v>870178</v>
      </c>
      <c r="I32" s="218">
        <v>353971</v>
      </c>
      <c r="J32" s="218">
        <v>530488</v>
      </c>
      <c r="K32" s="218">
        <v>867345</v>
      </c>
      <c r="L32" s="218">
        <v>134467</v>
      </c>
      <c r="M32" s="218">
        <v>182687</v>
      </c>
      <c r="N32" s="218">
        <v>131050</v>
      </c>
      <c r="O32" s="218">
        <v>265853</v>
      </c>
      <c r="P32" s="218">
        <v>78959</v>
      </c>
      <c r="Q32" s="218">
        <v>77266</v>
      </c>
      <c r="R32" s="218">
        <v>159477</v>
      </c>
      <c r="S32" s="218">
        <v>182210</v>
      </c>
      <c r="T32" s="218">
        <f>SUM(B32:S32)</f>
        <v>9135741</v>
      </c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</row>
    <row r="33" spans="1:207" s="43" customFormat="1" ht="19.95" customHeight="1">
      <c r="A33" s="56" t="s">
        <v>154</v>
      </c>
      <c r="B33" s="218">
        <v>6409167</v>
      </c>
      <c r="C33" s="307">
        <v>11538285</v>
      </c>
      <c r="D33" s="218">
        <v>8568568</v>
      </c>
      <c r="E33" s="218">
        <v>5990011</v>
      </c>
      <c r="F33" s="218">
        <v>8813128</v>
      </c>
      <c r="G33" s="218">
        <v>15830983</v>
      </c>
      <c r="H33" s="218">
        <v>10519832</v>
      </c>
      <c r="I33" s="218">
        <v>3868126</v>
      </c>
      <c r="J33" s="218">
        <v>6107437</v>
      </c>
      <c r="K33" s="218">
        <v>11911898</v>
      </c>
      <c r="L33" s="218">
        <v>1580450</v>
      </c>
      <c r="M33" s="218">
        <v>1676513</v>
      </c>
      <c r="N33" s="218" t="s">
        <v>128</v>
      </c>
      <c r="O33" s="218">
        <v>3285817</v>
      </c>
      <c r="P33" s="218">
        <v>1399703</v>
      </c>
      <c r="Q33" s="218">
        <v>936351</v>
      </c>
      <c r="R33" s="218">
        <v>1981449</v>
      </c>
      <c r="S33" s="218">
        <v>635743</v>
      </c>
      <c r="T33" s="218">
        <f>SUM(B33:S33)</f>
        <v>101053461</v>
      </c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2"/>
      <c r="FK33" s="42"/>
      <c r="FL33" s="42"/>
      <c r="FM33" s="42"/>
      <c r="FN33" s="42"/>
      <c r="FO33" s="42"/>
      <c r="FP33" s="42"/>
      <c r="FQ33" s="42"/>
      <c r="FR33" s="42"/>
      <c r="FS33" s="42"/>
      <c r="FT33" s="42"/>
      <c r="FU33" s="42"/>
      <c r="FV33" s="42"/>
      <c r="FW33" s="42"/>
      <c r="FX33" s="42"/>
      <c r="FY33" s="42"/>
      <c r="FZ33" s="42"/>
      <c r="GA33" s="42"/>
      <c r="GB33" s="42"/>
      <c r="GC33" s="42"/>
      <c r="GD33" s="42"/>
      <c r="GE33" s="42"/>
      <c r="GF33" s="42"/>
      <c r="GG33" s="42"/>
      <c r="GH33" s="42"/>
      <c r="GI33" s="42"/>
      <c r="GJ33" s="42"/>
      <c r="GK33" s="42"/>
      <c r="GL33" s="42"/>
      <c r="GM33" s="42"/>
      <c r="GN33" s="42"/>
      <c r="GO33" s="42"/>
      <c r="GP33" s="42"/>
      <c r="GQ33" s="42"/>
      <c r="GR33" s="42"/>
      <c r="GS33" s="42"/>
      <c r="GT33" s="42"/>
      <c r="GU33" s="42"/>
      <c r="GV33" s="42"/>
      <c r="GW33" s="42"/>
      <c r="GX33" s="42"/>
      <c r="GY33" s="42"/>
    </row>
    <row r="34" spans="1:207" s="28" customFormat="1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9"/>
    </row>
    <row r="35" spans="1:207" s="28" customFormat="1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9"/>
    </row>
    <row r="36" spans="1:207" s="28" customFormat="1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9"/>
    </row>
    <row r="37" spans="1:207" s="28" customFormat="1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9"/>
    </row>
    <row r="38" spans="1:207" s="28" customFormat="1" ht="12.6">
      <c r="A38" s="428" t="s">
        <v>65</v>
      </c>
      <c r="B38" s="215">
        <f>SUM(B2:B11)</f>
        <v>6409167</v>
      </c>
      <c r="C38" s="215">
        <f t="shared" ref="C38:S38" si="1">SUM(C2:C11)</f>
        <v>11538285</v>
      </c>
      <c r="D38" s="215">
        <f t="shared" si="1"/>
        <v>8568568</v>
      </c>
      <c r="E38" s="215">
        <f t="shared" si="1"/>
        <v>5990011</v>
      </c>
      <c r="F38" s="215">
        <f t="shared" si="1"/>
        <v>8813128</v>
      </c>
      <c r="G38" s="215">
        <f t="shared" si="1"/>
        <v>15830983</v>
      </c>
      <c r="H38" s="215">
        <f t="shared" si="1"/>
        <v>10519832</v>
      </c>
      <c r="I38" s="215">
        <f t="shared" si="1"/>
        <v>3868126</v>
      </c>
      <c r="J38" s="215">
        <f t="shared" si="1"/>
        <v>6107437</v>
      </c>
      <c r="K38" s="215">
        <f t="shared" si="1"/>
        <v>11911898</v>
      </c>
      <c r="L38" s="215">
        <f t="shared" si="1"/>
        <v>1580450</v>
      </c>
      <c r="M38" s="215">
        <f t="shared" si="1"/>
        <v>1676513</v>
      </c>
      <c r="N38" s="215">
        <f t="shared" si="1"/>
        <v>1142212</v>
      </c>
      <c r="O38" s="215">
        <f t="shared" si="1"/>
        <v>3285817</v>
      </c>
      <c r="P38" s="215">
        <f t="shared" si="1"/>
        <v>1399703</v>
      </c>
      <c r="Q38" s="215">
        <f t="shared" si="1"/>
        <v>936351</v>
      </c>
      <c r="R38" s="215">
        <f t="shared" si="1"/>
        <v>1981449</v>
      </c>
      <c r="S38" s="215">
        <f t="shared" si="1"/>
        <v>635743</v>
      </c>
      <c r="T38" s="215">
        <f>SUM(T2:T11)</f>
        <v>102195673</v>
      </c>
    </row>
    <row r="39" spans="1:207" s="28" customFormat="1" ht="12.6">
      <c r="A39" s="428"/>
      <c r="B39" s="216">
        <f>B38-B12</f>
        <v>0</v>
      </c>
      <c r="C39" s="69">
        <f t="shared" ref="C39:S39" si="2">C38-C12</f>
        <v>0</v>
      </c>
      <c r="D39" s="69">
        <f t="shared" si="2"/>
        <v>0</v>
      </c>
      <c r="E39" s="69">
        <f t="shared" si="2"/>
        <v>0</v>
      </c>
      <c r="F39" s="69">
        <f t="shared" si="2"/>
        <v>0</v>
      </c>
      <c r="G39" s="69">
        <f t="shared" si="2"/>
        <v>0</v>
      </c>
      <c r="H39" s="69">
        <f t="shared" si="2"/>
        <v>0</v>
      </c>
      <c r="I39" s="69">
        <f t="shared" si="2"/>
        <v>0</v>
      </c>
      <c r="J39" s="69">
        <f t="shared" si="2"/>
        <v>0</v>
      </c>
      <c r="K39" s="69">
        <f t="shared" si="2"/>
        <v>0</v>
      </c>
      <c r="L39" s="69">
        <f t="shared" si="2"/>
        <v>0</v>
      </c>
      <c r="M39" s="69">
        <f t="shared" si="2"/>
        <v>0</v>
      </c>
      <c r="N39" s="69">
        <f t="shared" si="2"/>
        <v>0</v>
      </c>
      <c r="O39" s="69">
        <f t="shared" si="2"/>
        <v>0</v>
      </c>
      <c r="P39" s="69">
        <f t="shared" si="2"/>
        <v>0</v>
      </c>
      <c r="Q39" s="69">
        <f t="shared" si="2"/>
        <v>0</v>
      </c>
      <c r="R39" s="69">
        <f t="shared" si="2"/>
        <v>0</v>
      </c>
      <c r="S39" s="69">
        <f t="shared" si="2"/>
        <v>0</v>
      </c>
      <c r="T39" s="69">
        <f>T38-T12</f>
        <v>0</v>
      </c>
    </row>
    <row r="40" spans="1:207" s="28" customFormat="1" ht="12.6">
      <c r="A40" s="428"/>
      <c r="B40" s="215">
        <f>SUM(B13:B18)</f>
        <v>5862713</v>
      </c>
      <c r="C40" s="215">
        <f t="shared" ref="C40:S40" si="3">SUM(C13:C18)</f>
        <v>10386208</v>
      </c>
      <c r="D40" s="215">
        <f t="shared" si="3"/>
        <v>7933024</v>
      </c>
      <c r="E40" s="215">
        <f t="shared" si="3"/>
        <v>5150685</v>
      </c>
      <c r="F40" s="215">
        <f t="shared" si="3"/>
        <v>7907847</v>
      </c>
      <c r="G40" s="215">
        <f t="shared" si="3"/>
        <v>14607875</v>
      </c>
      <c r="H40" s="215">
        <f t="shared" si="3"/>
        <v>9649654</v>
      </c>
      <c r="I40" s="215">
        <f t="shared" si="3"/>
        <v>3514155</v>
      </c>
      <c r="J40" s="215">
        <f t="shared" si="3"/>
        <v>5576949</v>
      </c>
      <c r="K40" s="215">
        <f t="shared" si="3"/>
        <v>11044553</v>
      </c>
      <c r="L40" s="215">
        <f t="shared" si="3"/>
        <v>1445983</v>
      </c>
      <c r="M40" s="215">
        <f t="shared" si="3"/>
        <v>1493826</v>
      </c>
      <c r="N40" s="215">
        <f t="shared" si="3"/>
        <v>1011162</v>
      </c>
      <c r="O40" s="215">
        <f t="shared" si="3"/>
        <v>3019964</v>
      </c>
      <c r="P40" s="215">
        <f t="shared" si="3"/>
        <v>1320744</v>
      </c>
      <c r="Q40" s="215">
        <f t="shared" si="3"/>
        <v>859085</v>
      </c>
      <c r="R40" s="215">
        <f t="shared" si="3"/>
        <v>1821972</v>
      </c>
      <c r="S40" s="215">
        <f t="shared" si="3"/>
        <v>453533</v>
      </c>
      <c r="T40" s="215">
        <f>SUM(T13:T18)</f>
        <v>93059932</v>
      </c>
    </row>
    <row r="41" spans="1:207" s="28" customFormat="1" ht="12.6">
      <c r="A41" s="428"/>
      <c r="B41" s="215">
        <f t="shared" ref="B41:S41" si="4">B19</f>
        <v>5862713</v>
      </c>
      <c r="C41" s="215">
        <f t="shared" si="4"/>
        <v>10386208</v>
      </c>
      <c r="D41" s="215">
        <f t="shared" si="4"/>
        <v>7933024</v>
      </c>
      <c r="E41" s="215">
        <f t="shared" si="4"/>
        <v>5150685</v>
      </c>
      <c r="F41" s="215">
        <f t="shared" si="4"/>
        <v>7907847</v>
      </c>
      <c r="G41" s="215">
        <f t="shared" si="4"/>
        <v>14607875</v>
      </c>
      <c r="H41" s="215">
        <f t="shared" si="4"/>
        <v>9649654</v>
      </c>
      <c r="I41" s="215">
        <f t="shared" si="4"/>
        <v>3514155</v>
      </c>
      <c r="J41" s="215">
        <f t="shared" si="4"/>
        <v>5576949</v>
      </c>
      <c r="K41" s="215">
        <f t="shared" si="4"/>
        <v>11044553</v>
      </c>
      <c r="L41" s="215">
        <f t="shared" si="4"/>
        <v>1445983</v>
      </c>
      <c r="M41" s="215">
        <f t="shared" si="4"/>
        <v>1493826</v>
      </c>
      <c r="N41" s="215">
        <f t="shared" si="4"/>
        <v>1011162</v>
      </c>
      <c r="O41" s="215">
        <f t="shared" si="4"/>
        <v>3019964</v>
      </c>
      <c r="P41" s="215">
        <f t="shared" si="4"/>
        <v>1320744</v>
      </c>
      <c r="Q41" s="215">
        <f t="shared" si="4"/>
        <v>859085</v>
      </c>
      <c r="R41" s="215">
        <f t="shared" si="4"/>
        <v>1821972</v>
      </c>
      <c r="S41" s="215">
        <f t="shared" si="4"/>
        <v>453533</v>
      </c>
      <c r="T41" s="215">
        <f>T19</f>
        <v>453533</v>
      </c>
    </row>
    <row r="42" spans="1:207" s="28" customFormat="1" ht="12.6">
      <c r="A42" s="428"/>
      <c r="B42" s="69">
        <f>B40-B41</f>
        <v>0</v>
      </c>
      <c r="C42" s="69">
        <f t="shared" ref="C42:T42" si="5">C40-C41</f>
        <v>0</v>
      </c>
      <c r="D42" s="69">
        <f t="shared" si="5"/>
        <v>0</v>
      </c>
      <c r="E42" s="69">
        <f t="shared" si="5"/>
        <v>0</v>
      </c>
      <c r="F42" s="69">
        <f t="shared" si="5"/>
        <v>0</v>
      </c>
      <c r="G42" s="69">
        <f t="shared" si="5"/>
        <v>0</v>
      </c>
      <c r="H42" s="69">
        <f t="shared" si="5"/>
        <v>0</v>
      </c>
      <c r="I42" s="69">
        <f t="shared" si="5"/>
        <v>0</v>
      </c>
      <c r="J42" s="69">
        <f t="shared" si="5"/>
        <v>0</v>
      </c>
      <c r="K42" s="69">
        <f t="shared" si="5"/>
        <v>0</v>
      </c>
      <c r="L42" s="69">
        <f t="shared" si="5"/>
        <v>0</v>
      </c>
      <c r="M42" s="69">
        <f t="shared" si="5"/>
        <v>0</v>
      </c>
      <c r="N42" s="69">
        <f t="shared" si="5"/>
        <v>0</v>
      </c>
      <c r="O42" s="69">
        <f t="shared" si="5"/>
        <v>0</v>
      </c>
      <c r="P42" s="69">
        <f t="shared" si="5"/>
        <v>0</v>
      </c>
      <c r="Q42" s="69">
        <f t="shared" si="5"/>
        <v>0</v>
      </c>
      <c r="R42" s="69">
        <f t="shared" si="5"/>
        <v>0</v>
      </c>
      <c r="S42" s="69">
        <f t="shared" si="5"/>
        <v>0</v>
      </c>
      <c r="T42" s="69">
        <f t="shared" si="5"/>
        <v>92606399</v>
      </c>
    </row>
    <row r="43" spans="1:207" s="28" customFormat="1" ht="12.6">
      <c r="A43" s="428"/>
      <c r="B43" s="68">
        <f>SUM(B23:B31)</f>
        <v>546454</v>
      </c>
      <c r="C43" s="68">
        <f t="shared" ref="C43:T43" si="6">SUM(C23:C31)</f>
        <v>1152077</v>
      </c>
      <c r="D43" s="215">
        <f>SUM(D23:D31)</f>
        <v>635544</v>
      </c>
      <c r="E43" s="68">
        <f t="shared" si="6"/>
        <v>839326</v>
      </c>
      <c r="F43" s="68">
        <f>SUM(F23:F31)</f>
        <v>905281</v>
      </c>
      <c r="G43" s="68">
        <f t="shared" si="6"/>
        <v>1223108</v>
      </c>
      <c r="H43" s="215">
        <f>SUM(H23:H31)</f>
        <v>870178</v>
      </c>
      <c r="I43" s="68">
        <f t="shared" si="6"/>
        <v>353971</v>
      </c>
      <c r="J43" s="68">
        <f t="shared" si="6"/>
        <v>530488</v>
      </c>
      <c r="K43" s="68">
        <f t="shared" si="6"/>
        <v>867345</v>
      </c>
      <c r="L43" s="215">
        <f t="shared" si="6"/>
        <v>134467</v>
      </c>
      <c r="M43" s="215">
        <f t="shared" si="6"/>
        <v>182687</v>
      </c>
      <c r="N43" s="215">
        <f t="shared" si="6"/>
        <v>131050</v>
      </c>
      <c r="O43" s="215">
        <f t="shared" si="6"/>
        <v>265853</v>
      </c>
      <c r="P43" s="215">
        <f t="shared" si="6"/>
        <v>78959</v>
      </c>
      <c r="Q43" s="215">
        <f t="shared" si="6"/>
        <v>77266</v>
      </c>
      <c r="R43" s="215">
        <f t="shared" si="6"/>
        <v>159477</v>
      </c>
      <c r="S43" s="215">
        <f t="shared" si="6"/>
        <v>182210</v>
      </c>
      <c r="T43" s="215">
        <f t="shared" si="6"/>
        <v>9135741</v>
      </c>
    </row>
    <row r="44" spans="1:207" s="28" customFormat="1" ht="12.6">
      <c r="A44" s="428"/>
      <c r="B44" s="68">
        <f>B32</f>
        <v>546454</v>
      </c>
      <c r="C44" s="68">
        <f t="shared" ref="C44:T44" si="7">C32</f>
        <v>1152077</v>
      </c>
      <c r="D44" s="68">
        <f t="shared" si="7"/>
        <v>635544</v>
      </c>
      <c r="E44" s="68">
        <f t="shared" si="7"/>
        <v>839326</v>
      </c>
      <c r="F44" s="68">
        <f t="shared" si="7"/>
        <v>905281</v>
      </c>
      <c r="G44" s="68">
        <f t="shared" si="7"/>
        <v>1223108</v>
      </c>
      <c r="H44" s="68">
        <f t="shared" si="7"/>
        <v>870178</v>
      </c>
      <c r="I44" s="68">
        <f t="shared" si="7"/>
        <v>353971</v>
      </c>
      <c r="J44" s="68">
        <f t="shared" si="7"/>
        <v>530488</v>
      </c>
      <c r="K44" s="68">
        <f t="shared" si="7"/>
        <v>867345</v>
      </c>
      <c r="L44" s="215">
        <f t="shared" si="7"/>
        <v>134467</v>
      </c>
      <c r="M44" s="215">
        <f t="shared" si="7"/>
        <v>182687</v>
      </c>
      <c r="N44" s="215">
        <f t="shared" si="7"/>
        <v>131050</v>
      </c>
      <c r="O44" s="215">
        <f t="shared" si="7"/>
        <v>265853</v>
      </c>
      <c r="P44" s="215">
        <f t="shared" si="7"/>
        <v>78959</v>
      </c>
      <c r="Q44" s="215">
        <f t="shared" si="7"/>
        <v>77266</v>
      </c>
      <c r="R44" s="215">
        <f t="shared" si="7"/>
        <v>159477</v>
      </c>
      <c r="S44" s="215">
        <f t="shared" si="7"/>
        <v>182210</v>
      </c>
      <c r="T44" s="215">
        <f t="shared" si="7"/>
        <v>9135741</v>
      </c>
    </row>
    <row r="45" spans="1:207" s="28" customFormat="1" ht="12.6">
      <c r="A45" s="428"/>
      <c r="B45" s="69">
        <f>B43-B44</f>
        <v>0</v>
      </c>
      <c r="C45" s="69">
        <f t="shared" ref="C45:T45" si="8">C43-C44</f>
        <v>0</v>
      </c>
      <c r="D45" s="69">
        <f t="shared" si="8"/>
        <v>0</v>
      </c>
      <c r="E45" s="69">
        <f t="shared" si="8"/>
        <v>0</v>
      </c>
      <c r="F45" s="69">
        <f t="shared" si="8"/>
        <v>0</v>
      </c>
      <c r="G45" s="69">
        <f t="shared" si="8"/>
        <v>0</v>
      </c>
      <c r="H45" s="69">
        <f t="shared" si="8"/>
        <v>0</v>
      </c>
      <c r="I45" s="69">
        <f t="shared" si="8"/>
        <v>0</v>
      </c>
      <c r="J45" s="69">
        <f t="shared" si="8"/>
        <v>0</v>
      </c>
      <c r="K45" s="69">
        <f t="shared" si="8"/>
        <v>0</v>
      </c>
      <c r="L45" s="69">
        <f t="shared" si="8"/>
        <v>0</v>
      </c>
      <c r="M45" s="69">
        <f t="shared" si="8"/>
        <v>0</v>
      </c>
      <c r="N45" s="69">
        <f t="shared" si="8"/>
        <v>0</v>
      </c>
      <c r="O45" s="69">
        <f t="shared" si="8"/>
        <v>0</v>
      </c>
      <c r="P45" s="69">
        <f t="shared" si="8"/>
        <v>0</v>
      </c>
      <c r="Q45" s="69">
        <f t="shared" si="8"/>
        <v>0</v>
      </c>
      <c r="R45" s="69">
        <f t="shared" si="8"/>
        <v>0</v>
      </c>
      <c r="S45" s="69">
        <f t="shared" si="8"/>
        <v>0</v>
      </c>
      <c r="T45" s="69">
        <f t="shared" si="8"/>
        <v>0</v>
      </c>
    </row>
    <row r="46" spans="1:207" s="28" customFormat="1" ht="12.6">
      <c r="A46" s="428"/>
      <c r="B46" s="69">
        <f>B33-B38</f>
        <v>0</v>
      </c>
      <c r="C46" s="69">
        <f t="shared" ref="C46:S46" si="9">C33-C38</f>
        <v>0</v>
      </c>
      <c r="D46" s="216">
        <f>D33-D38</f>
        <v>0</v>
      </c>
      <c r="E46" s="69">
        <f t="shared" si="9"/>
        <v>0</v>
      </c>
      <c r="F46" s="69">
        <f t="shared" si="9"/>
        <v>0</v>
      </c>
      <c r="G46" s="69">
        <f t="shared" si="9"/>
        <v>0</v>
      </c>
      <c r="H46" s="69">
        <f t="shared" si="9"/>
        <v>0</v>
      </c>
      <c r="I46" s="69">
        <f t="shared" si="9"/>
        <v>0</v>
      </c>
      <c r="J46" s="69">
        <f t="shared" si="9"/>
        <v>0</v>
      </c>
      <c r="K46" s="69">
        <f t="shared" si="9"/>
        <v>0</v>
      </c>
      <c r="L46" s="69">
        <f t="shared" si="9"/>
        <v>0</v>
      </c>
      <c r="M46" s="69">
        <f t="shared" si="9"/>
        <v>0</v>
      </c>
      <c r="N46" s="69" t="e">
        <f t="shared" si="9"/>
        <v>#VALUE!</v>
      </c>
      <c r="O46" s="69">
        <f t="shared" si="9"/>
        <v>0</v>
      </c>
      <c r="P46" s="69">
        <f t="shared" si="9"/>
        <v>0</v>
      </c>
      <c r="Q46" s="69">
        <f t="shared" si="9"/>
        <v>0</v>
      </c>
      <c r="R46" s="69">
        <f t="shared" si="9"/>
        <v>0</v>
      </c>
      <c r="S46" s="69">
        <f t="shared" si="9"/>
        <v>0</v>
      </c>
      <c r="T46" s="216">
        <f>T33-T38</f>
        <v>-1142212</v>
      </c>
    </row>
    <row r="47" spans="1:207" s="28" customFormat="1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</row>
    <row r="48" spans="1:207" s="28" customFormat="1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</row>
    <row r="49" spans="2:19" s="28" customFormat="1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</row>
    <row r="50" spans="2:19" s="28" customFormat="1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</row>
    <row r="51" spans="2:19" s="28" customFormat="1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</row>
    <row r="52" spans="2:19" s="28" customFormat="1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</row>
    <row r="53" spans="2:19" s="28" customFormat="1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pans="2:19" s="28" customFormat="1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</row>
    <row r="55" spans="2:19" s="28" customFormat="1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r="56" spans="2:19" s="28" customFormat="1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</row>
    <row r="57" spans="2:19" s="28" customFormat="1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</row>
    <row r="58" spans="2:19" s="28" customFormat="1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2:19" s="28" customFormat="1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</row>
    <row r="60" spans="2:19" s="28" customFormat="1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</row>
    <row r="61" spans="2:19" s="28" customFormat="1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</row>
    <row r="62" spans="2:19" s="28" customFormat="1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</row>
    <row r="63" spans="2:19" s="28" customFormat="1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</row>
    <row r="64" spans="2:19" s="28" customFormat="1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</row>
    <row r="65" spans="2:19" s="28" customFormat="1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</row>
    <row r="66" spans="2:19" s="28" customFormat="1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</row>
    <row r="67" spans="2:19" s="28" customFormat="1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2:19" s="28" customFormat="1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</row>
    <row r="69" spans="2:19" s="28" customFormat="1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</row>
    <row r="70" spans="2:19" s="28" customFormat="1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</row>
    <row r="71" spans="2:19" s="28" customFormat="1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</row>
    <row r="72" spans="2:19" s="28" customFormat="1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</row>
    <row r="73" spans="2:19" s="28" customFormat="1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</row>
    <row r="74" spans="2:19" s="28" customFormat="1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</row>
    <row r="75" spans="2:19" s="28" customFormat="1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</row>
    <row r="76" spans="2:19" s="28" customFormat="1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</row>
    <row r="77" spans="2:19" s="28" customFormat="1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</row>
    <row r="78" spans="2:19" s="28" customFormat="1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</row>
    <row r="79" spans="2:19" s="28" customForma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</row>
    <row r="80" spans="2:19" s="28" customFormat="1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</row>
    <row r="81" spans="2:19" s="28" customFormat="1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</row>
    <row r="82" spans="2:19" s="28" customFormat="1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</row>
    <row r="83" spans="2:19" s="28" customFormat="1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</row>
    <row r="84" spans="2:19" s="28" customFormat="1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</row>
    <row r="85" spans="2:19" s="28" customFormat="1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2:19" s="28" customFormat="1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</row>
    <row r="87" spans="2:19" s="28" customFormat="1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</row>
    <row r="88" spans="2:19" s="28" customFormat="1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</row>
    <row r="89" spans="2:19" s="28" customFormat="1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</row>
    <row r="90" spans="2:19" s="28" customFormat="1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</row>
    <row r="91" spans="2:19" s="28" customFormat="1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</row>
    <row r="92" spans="2:19" s="28" customFormat="1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</row>
    <row r="93" spans="2:19" s="28" customFormat="1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</row>
    <row r="94" spans="2:19" s="28" customFormat="1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</row>
    <row r="95" spans="2:19" s="28" customFormat="1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</row>
    <row r="96" spans="2:19" s="28" customFormat="1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</row>
    <row r="97" spans="2:19" s="28" customFormat="1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</row>
    <row r="98" spans="2:19" s="28" customFormat="1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</row>
    <row r="99" spans="2:19" s="28" customFormat="1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</row>
    <row r="100" spans="2:19" s="28" customFormat="1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2:19" s="28" customFormat="1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</row>
    <row r="102" spans="2:19" s="28" customFormat="1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</row>
    <row r="103" spans="2:19" s="28" customFormat="1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</row>
    <row r="104" spans="2:19" s="28" customFormat="1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</row>
    <row r="105" spans="2:19" s="28" customFormat="1"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</row>
    <row r="106" spans="2:19" s="28" customFormat="1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</row>
    <row r="107" spans="2:19" s="28" customFormat="1"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</row>
    <row r="108" spans="2:19" s="28" customFormat="1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</row>
    <row r="109" spans="2:19" s="28" customFormat="1"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</row>
    <row r="110" spans="2:19" s="28" customFormat="1"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</row>
    <row r="111" spans="2:19" s="28" customFormat="1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</row>
    <row r="112" spans="2:19" s="28" customFormat="1"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</row>
    <row r="113" spans="2:19" s="28" customFormat="1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</row>
    <row r="114" spans="2:19" s="28" customFormat="1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</row>
    <row r="115" spans="2:19" s="28" customFormat="1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</row>
    <row r="116" spans="2:19" s="28" customFormat="1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</row>
    <row r="117" spans="2:19" s="28" customFormat="1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</row>
    <row r="118" spans="2:19" s="28" customFormat="1"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</row>
    <row r="119" spans="2:19" s="28" customFormat="1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</row>
    <row r="120" spans="2:19" s="28" customFormat="1"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</row>
    <row r="121" spans="2:19" s="28" customFormat="1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</row>
    <row r="122" spans="2:19" s="28" customFormat="1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</row>
    <row r="123" spans="2:19" s="28" customFormat="1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</row>
    <row r="124" spans="2:19" s="28" customFormat="1"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</row>
    <row r="125" spans="2:19" s="28" customFormat="1"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</row>
    <row r="126" spans="2:19" s="28" customFormat="1"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</row>
    <row r="127" spans="2:19" s="28" customFormat="1"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</row>
    <row r="128" spans="2:19" s="28" customFormat="1"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</row>
    <row r="129" spans="2:19" s="28" customFormat="1"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</row>
    <row r="130" spans="2:19" s="28" customFormat="1"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</row>
    <row r="131" spans="2:19" s="28" customFormat="1"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  <row r="132" spans="2:19" s="28" customFormat="1"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</row>
    <row r="133" spans="2:19" s="28" customFormat="1"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</row>
    <row r="134" spans="2:19" s="28" customFormat="1"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</row>
    <row r="135" spans="2:19" s="28" customFormat="1"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</row>
    <row r="136" spans="2:19" s="28" customFormat="1"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</row>
    <row r="137" spans="2:19" s="28" customFormat="1"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</row>
    <row r="138" spans="2:19" s="28" customFormat="1"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</row>
    <row r="139" spans="2:19" s="28" customFormat="1"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</row>
    <row r="140" spans="2:19" s="28" customFormat="1"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</row>
    <row r="141" spans="2:19" s="28" customFormat="1"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</row>
    <row r="142" spans="2:19" s="28" customFormat="1"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</row>
    <row r="143" spans="2:19" s="28" customFormat="1"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</row>
    <row r="144" spans="2:19" s="28" customFormat="1"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</row>
    <row r="145" spans="2:19" s="28" customFormat="1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</row>
    <row r="146" spans="2:19" s="28" customFormat="1"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</row>
    <row r="147" spans="2:19" s="28" customFormat="1"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pans="2:19" s="28" customFormat="1"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</row>
    <row r="149" spans="2:19" s="28" customFormat="1"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</row>
    <row r="150" spans="2:19" s="28" customFormat="1"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</row>
    <row r="151" spans="2:19" s="28" customFormat="1"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</row>
    <row r="152" spans="2:19" s="28" customFormat="1"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</row>
    <row r="153" spans="2:19" s="28" customFormat="1"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</row>
    <row r="154" spans="2:19" s="28" customFormat="1"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</row>
    <row r="155" spans="2:19" s="28" customFormat="1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</row>
    <row r="156" spans="2:19" s="28" customFormat="1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</row>
    <row r="157" spans="2:19" s="28" customForma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</row>
    <row r="158" spans="2:19" s="28" customFormat="1"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</row>
    <row r="159" spans="2:19" s="28" customFormat="1"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</row>
    <row r="160" spans="2:19" s="28" customFormat="1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</row>
    <row r="161" spans="2:19" s="28" customFormat="1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</row>
    <row r="162" spans="2:19" s="28" customFormat="1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pans="2:19" s="28" customFormat="1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</row>
    <row r="164" spans="2:19" s="28" customFormat="1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</row>
    <row r="165" spans="2:19" s="28" customFormat="1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</row>
    <row r="166" spans="2:19" s="28" customFormat="1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</row>
    <row r="167" spans="2:19" s="28" customFormat="1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</row>
    <row r="168" spans="2:19" s="28" customFormat="1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</row>
    <row r="169" spans="2:19" s="28" customFormat="1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</row>
    <row r="170" spans="2:19" s="28" customFormat="1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</row>
    <row r="171" spans="2:19" s="28" customFormat="1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</row>
    <row r="172" spans="2:19" s="28" customFormat="1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</row>
    <row r="173" spans="2:19" s="28" customFormat="1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</row>
    <row r="174" spans="2:19" s="28" customFormat="1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</row>
    <row r="175" spans="2:19" s="28" customFormat="1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</row>
    <row r="176" spans="2:19" s="28" customFormat="1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</row>
    <row r="177" spans="2:19" s="28" customFormat="1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</row>
    <row r="178" spans="2:19" s="28" customFormat="1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2:19" s="28" customFormat="1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</row>
    <row r="180" spans="2:19" s="28" customFormat="1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</row>
    <row r="181" spans="2:19" s="28" customFormat="1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</row>
    <row r="182" spans="2:19" s="28" customFormat="1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</row>
    <row r="183" spans="2:19" s="28" customFormat="1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</row>
    <row r="184" spans="2:19" s="28" customFormat="1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</row>
    <row r="185" spans="2:19" s="28" customFormat="1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</row>
    <row r="186" spans="2:19" s="28" customFormat="1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</row>
    <row r="187" spans="2:19" s="28" customFormat="1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</row>
    <row r="188" spans="2:19" s="28" customFormat="1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</row>
    <row r="189" spans="2:19" s="28" customFormat="1"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</row>
    <row r="190" spans="2:19" s="28" customFormat="1"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</row>
    <row r="191" spans="2:19" s="28" customFormat="1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</row>
    <row r="192" spans="2:19" s="28" customFormat="1"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</row>
    <row r="193" spans="2:19" s="28" customFormat="1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2:19" s="28" customFormat="1"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</row>
    <row r="195" spans="2:19" s="28" customFormat="1"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</row>
    <row r="196" spans="2:19" s="28" customFormat="1"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</row>
    <row r="197" spans="2:19" s="28" customFormat="1"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</row>
    <row r="198" spans="2:19" s="28" customFormat="1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</row>
    <row r="199" spans="2:19" s="28" customFormat="1"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</row>
    <row r="200" spans="2:19" s="28" customFormat="1"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</row>
    <row r="201" spans="2:19" s="28" customFormat="1"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</row>
    <row r="202" spans="2:19" s="28" customFormat="1"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</row>
    <row r="203" spans="2:19" s="28" customFormat="1"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</row>
    <row r="204" spans="2:19" s="28" customFormat="1"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</row>
    <row r="205" spans="2:19" s="28" customFormat="1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</row>
    <row r="206" spans="2:19" s="28" customFormat="1"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</row>
    <row r="207" spans="2:19" s="28" customFormat="1"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</row>
    <row r="208" spans="2:19" s="28" customFormat="1"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</row>
    <row r="209" spans="2:19" s="28" customFormat="1"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pans="2:19" s="28" customFormat="1"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</row>
    <row r="211" spans="2:19" s="28" customFormat="1"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</row>
    <row r="212" spans="2:19" s="28" customFormat="1"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</row>
    <row r="213" spans="2:19" s="28" customFormat="1"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</row>
    <row r="214" spans="2:19" s="28" customFormat="1"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</row>
    <row r="215" spans="2:19" s="28" customFormat="1"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</row>
    <row r="216" spans="2:19" s="28" customFormat="1"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</row>
    <row r="217" spans="2:19" s="28" customFormat="1"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</row>
    <row r="218" spans="2:19" s="28" customFormat="1"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</row>
    <row r="219" spans="2:19" s="28" customFormat="1"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</row>
    <row r="220" spans="2:19" s="28" customFormat="1"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</row>
    <row r="221" spans="2:19" s="28" customFormat="1"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</row>
    <row r="222" spans="2:19" s="28" customFormat="1"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</row>
    <row r="223" spans="2:19" s="28" customFormat="1"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</row>
    <row r="224" spans="2:19" s="28" customFormat="1"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</row>
    <row r="225" spans="2:19" s="28" customFormat="1"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</row>
    <row r="226" spans="2:19" s="28" customFormat="1"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</row>
    <row r="227" spans="2:19" s="28" customFormat="1"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</row>
    <row r="228" spans="2:19" s="28" customFormat="1"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</row>
    <row r="229" spans="2:19" s="28" customFormat="1"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</row>
    <row r="230" spans="2:19" s="28" customFormat="1"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</row>
    <row r="231" spans="2:19" s="28" customFormat="1"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</row>
    <row r="232" spans="2:19" s="28" customFormat="1"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</row>
    <row r="233" spans="2:19" s="28" customFormat="1"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</row>
    <row r="234" spans="2:19" s="28" customFormat="1"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</row>
    <row r="235" spans="2:19" s="28" customFormat="1"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</row>
    <row r="236" spans="2:19" s="28" customFormat="1"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</row>
    <row r="237" spans="2:19" s="28" customFormat="1"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</row>
    <row r="238" spans="2:19" s="28" customFormat="1"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</row>
    <row r="239" spans="2:19" s="28" customFormat="1"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</row>
    <row r="240" spans="2:19" s="28" customFormat="1"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2:19" s="28" customFormat="1"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</row>
    <row r="242" spans="2:19" s="28" customFormat="1"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</row>
    <row r="243" spans="2:19" s="28" customFormat="1"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</row>
    <row r="244" spans="2:19" s="28" customFormat="1"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</row>
    <row r="245" spans="2:19" s="28" customFormat="1"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</row>
    <row r="246" spans="2:19" s="28" customFormat="1"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</row>
    <row r="247" spans="2:19" s="28" customFormat="1"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</row>
    <row r="248" spans="2:19" s="28" customFormat="1"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</row>
    <row r="249" spans="2:19" s="28" customFormat="1"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</row>
    <row r="250" spans="2:19" s="28" customFormat="1"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</row>
    <row r="251" spans="2:19" s="28" customFormat="1"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</row>
    <row r="252" spans="2:19" s="28" customFormat="1"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</row>
    <row r="253" spans="2:19" s="28" customFormat="1"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</row>
    <row r="254" spans="2:19" s="28" customFormat="1"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</row>
    <row r="255" spans="2:19" s="28" customFormat="1"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2:19" s="28" customFormat="1"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</row>
    <row r="257" spans="2:19" s="28" customFormat="1"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</row>
    <row r="258" spans="2:19" s="28" customFormat="1"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</row>
    <row r="259" spans="2:19" s="28" customFormat="1"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</row>
    <row r="260" spans="2:19" s="28" customFormat="1"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</row>
    <row r="261" spans="2:19" s="28" customFormat="1"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</row>
    <row r="262" spans="2:19" s="28" customFormat="1"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</row>
    <row r="263" spans="2:19" s="28" customFormat="1"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</row>
    <row r="264" spans="2:19" s="28" customFormat="1"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</row>
    <row r="265" spans="2:19" s="28" customFormat="1"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</row>
    <row r="266" spans="2:19" s="28" customFormat="1"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</row>
    <row r="267" spans="2:19" s="28" customFormat="1"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</row>
    <row r="268" spans="2:19" s="28" customFormat="1"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</row>
    <row r="269" spans="2:19" s="28" customFormat="1"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</row>
    <row r="270" spans="2:19" s="28" customFormat="1"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</row>
    <row r="271" spans="2:19" s="28" customFormat="1"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2:19" s="28" customFormat="1"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</row>
    <row r="273" spans="2:19" s="28" customFormat="1"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</row>
    <row r="274" spans="2:19" s="28" customFormat="1"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</row>
    <row r="275" spans="2:19" s="28" customFormat="1"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</row>
    <row r="276" spans="2:19" s="28" customFormat="1"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</row>
    <row r="277" spans="2:19" s="28" customFormat="1"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</row>
    <row r="278" spans="2:19" s="28" customFormat="1"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</row>
    <row r="279" spans="2:19" s="28" customFormat="1"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</row>
    <row r="280" spans="2:19" s="28" customFormat="1"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</row>
    <row r="281" spans="2:19" s="28" customFormat="1"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</row>
    <row r="282" spans="2:19" s="28" customFormat="1"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</row>
    <row r="283" spans="2:19" s="28" customFormat="1"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</row>
    <row r="284" spans="2:19" s="28" customFormat="1"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</row>
    <row r="285" spans="2:19" s="28" customFormat="1"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</row>
    <row r="286" spans="2:19" s="28" customFormat="1"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</row>
    <row r="287" spans="2:19" s="28" customFormat="1"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</row>
    <row r="288" spans="2:19" s="28" customFormat="1"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</row>
    <row r="289" spans="2:19" s="28" customFormat="1"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</row>
    <row r="290" spans="2:19" s="28" customFormat="1"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</row>
    <row r="291" spans="2:19" s="28" customFormat="1"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</row>
    <row r="292" spans="2:19" s="28" customFormat="1"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</row>
    <row r="293" spans="2:19" s="28" customFormat="1"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</row>
    <row r="294" spans="2:19" s="28" customFormat="1"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</row>
    <row r="295" spans="2:19" s="28" customFormat="1"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</row>
    <row r="296" spans="2:19" s="28" customFormat="1"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</row>
    <row r="297" spans="2:19" s="28" customFormat="1"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</row>
    <row r="298" spans="2:19" s="28" customFormat="1"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</row>
    <row r="299" spans="2:19" s="28" customFormat="1"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</row>
    <row r="300" spans="2:19" s="28" customFormat="1"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</row>
    <row r="301" spans="2:19" s="28" customFormat="1"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</row>
    <row r="302" spans="2:19" s="28" customFormat="1"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</row>
    <row r="303" spans="2:19" s="28" customFormat="1"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</row>
    <row r="304" spans="2:19" s="28" customFormat="1"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</row>
    <row r="305" spans="2:19" s="28" customFormat="1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</row>
    <row r="306" spans="2:19" s="28" customFormat="1"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</row>
    <row r="307" spans="2:19" s="28" customFormat="1"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</row>
    <row r="308" spans="2:19" s="28" customFormat="1"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</row>
    <row r="309" spans="2:19" s="28" customFormat="1"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</row>
    <row r="310" spans="2:19" s="28" customFormat="1"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</row>
    <row r="311" spans="2:19" s="28" customFormat="1"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</row>
    <row r="312" spans="2:19" s="28" customFormat="1"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</row>
    <row r="313" spans="2:19" s="28" customFormat="1"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</row>
    <row r="314" spans="2:19" s="28" customFormat="1"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</row>
    <row r="315" spans="2:19" s="28" customFormat="1"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</row>
    <row r="316" spans="2:19" s="28" customFormat="1"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</row>
    <row r="317" spans="2:19" s="28" customFormat="1"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</row>
    <row r="318" spans="2:19" s="28" customFormat="1"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</row>
    <row r="319" spans="2:19" s="28" customFormat="1"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</row>
    <row r="320" spans="2:19" s="28" customFormat="1"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</row>
    <row r="321" spans="2:19" s="28" customFormat="1"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</row>
    <row r="322" spans="2:19" s="28" customFormat="1"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</row>
    <row r="323" spans="2:19" s="28" customFormat="1"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</row>
    <row r="324" spans="2:19" s="28" customFormat="1"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</row>
    <row r="325" spans="2:19" s="28" customFormat="1"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</row>
    <row r="326" spans="2:19" s="28" customFormat="1"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</row>
    <row r="327" spans="2:19" s="28" customFormat="1"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</row>
    <row r="328" spans="2:19" s="28" customFormat="1"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</row>
    <row r="329" spans="2:19" s="28" customFormat="1"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</row>
  </sheetData>
  <mergeCells count="1">
    <mergeCell ref="A38:A46"/>
  </mergeCells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F6EE-66E6-4492-B025-0A2DF3FE3E16}">
  <sheetPr codeName="Sheet18">
    <tabColor theme="3" tint="0.79998168889431442"/>
  </sheetPr>
  <dimension ref="A1:DT41"/>
  <sheetViews>
    <sheetView topLeftCell="B1" zoomScale="85" zoomScaleNormal="85" workbookViewId="0">
      <pane xSplit="1" topLeftCell="J1" activePane="topRight" state="frozen"/>
      <selection activeCell="B1" sqref="B1"/>
      <selection pane="topRight" activeCell="Q1" sqref="Q1:Q1048576"/>
    </sheetView>
  </sheetViews>
  <sheetFormatPr baseColWidth="10" defaultColWidth="11.44140625" defaultRowHeight="10.199999999999999"/>
  <cols>
    <col min="1" max="1" width="4" style="23" hidden="1" customWidth="1"/>
    <col min="2" max="2" width="45.6640625" style="111" customWidth="1"/>
    <col min="3" max="20" width="15.6640625" style="23" customWidth="1"/>
    <col min="21" max="21" width="10.6640625" style="23" bestFit="1" customWidth="1"/>
    <col min="22" max="16384" width="11.44140625" style="23"/>
  </cols>
  <sheetData>
    <row r="1" spans="1:124" s="24" customFormat="1" ht="19.95" customHeight="1">
      <c r="A1" s="23"/>
      <c r="B1" s="112" t="s">
        <v>132</v>
      </c>
      <c r="C1" s="21" t="s">
        <v>21</v>
      </c>
      <c r="D1" s="21" t="s">
        <v>22</v>
      </c>
      <c r="E1" s="21" t="s">
        <v>38</v>
      </c>
      <c r="F1" s="21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28</v>
      </c>
      <c r="L1" s="21" t="s">
        <v>29</v>
      </c>
      <c r="M1" s="21" t="s">
        <v>30</v>
      </c>
      <c r="N1" s="21" t="s">
        <v>32</v>
      </c>
      <c r="O1" s="21" t="s">
        <v>33</v>
      </c>
      <c r="P1" s="21" t="s">
        <v>34</v>
      </c>
      <c r="Q1" s="21" t="s">
        <v>36</v>
      </c>
      <c r="R1" s="21" t="s">
        <v>37</v>
      </c>
      <c r="S1" s="21" t="s">
        <v>39</v>
      </c>
      <c r="T1" s="22" t="s">
        <v>76</v>
      </c>
      <c r="U1" s="22" t="s">
        <v>71</v>
      </c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</row>
    <row r="2" spans="1:124" s="24" customFormat="1" ht="19.95" customHeight="1">
      <c r="A2" s="23" t="s">
        <v>95</v>
      </c>
      <c r="B2" s="114" t="s">
        <v>40</v>
      </c>
      <c r="C2" s="115">
        <v>357371</v>
      </c>
      <c r="D2" s="115">
        <v>850802</v>
      </c>
      <c r="E2" s="115">
        <v>483435</v>
      </c>
      <c r="F2" s="115">
        <v>400457</v>
      </c>
      <c r="G2" s="115">
        <v>578354</v>
      </c>
      <c r="H2" s="115">
        <v>896036</v>
      </c>
      <c r="I2" s="115">
        <v>622188</v>
      </c>
      <c r="J2" s="115">
        <v>239865</v>
      </c>
      <c r="K2" s="115">
        <v>433140</v>
      </c>
      <c r="L2" s="115">
        <v>735715</v>
      </c>
      <c r="M2" s="115">
        <v>112578</v>
      </c>
      <c r="N2" s="115">
        <v>98658</v>
      </c>
      <c r="O2" s="115">
        <v>70646</v>
      </c>
      <c r="P2" s="115">
        <v>198278</v>
      </c>
      <c r="Q2" s="115">
        <v>39945</v>
      </c>
      <c r="R2" s="115">
        <v>33393</v>
      </c>
      <c r="S2" s="115">
        <v>70683</v>
      </c>
      <c r="T2" s="116">
        <v>29281</v>
      </c>
      <c r="U2" s="117">
        <f>SUM(C2:T2)</f>
        <v>6250825</v>
      </c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</row>
    <row r="3" spans="1:124" s="24" customFormat="1" ht="19.95" customHeight="1">
      <c r="A3" s="23" t="s">
        <v>96</v>
      </c>
      <c r="B3" s="114" t="s">
        <v>41</v>
      </c>
      <c r="C3" s="115">
        <v>66012</v>
      </c>
      <c r="D3" s="115">
        <v>110272</v>
      </c>
      <c r="E3" s="115">
        <v>114085</v>
      </c>
      <c r="F3" s="115">
        <v>58589</v>
      </c>
      <c r="G3" s="115">
        <v>100753</v>
      </c>
      <c r="H3" s="115">
        <v>185985</v>
      </c>
      <c r="I3" s="115">
        <v>91151</v>
      </c>
      <c r="J3" s="115">
        <v>53953</v>
      </c>
      <c r="K3" s="115">
        <v>111038</v>
      </c>
      <c r="L3" s="115">
        <v>100084</v>
      </c>
      <c r="M3" s="115">
        <v>17034</v>
      </c>
      <c r="N3" s="115">
        <v>8761</v>
      </c>
      <c r="O3" s="115">
        <v>16888</v>
      </c>
      <c r="P3" s="115">
        <v>37083</v>
      </c>
      <c r="Q3" s="115">
        <v>5537</v>
      </c>
      <c r="R3" s="115">
        <v>5848</v>
      </c>
      <c r="S3" s="115">
        <v>15118</v>
      </c>
      <c r="T3" s="116">
        <v>6113</v>
      </c>
      <c r="U3" s="117">
        <f>SUM(C3:T3)</f>
        <v>1104304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</row>
    <row r="4" spans="1:124" s="24" customFormat="1" ht="19.95" customHeight="1">
      <c r="A4" s="23" t="s">
        <v>97</v>
      </c>
      <c r="B4" s="114" t="s">
        <v>42</v>
      </c>
      <c r="C4" s="115">
        <v>24595</v>
      </c>
      <c r="D4" s="115">
        <v>27246</v>
      </c>
      <c r="E4" s="115">
        <v>88751</v>
      </c>
      <c r="F4" s="115">
        <v>32613</v>
      </c>
      <c r="G4" s="115">
        <v>71512</v>
      </c>
      <c r="H4" s="115">
        <v>86845</v>
      </c>
      <c r="I4" s="115">
        <v>60252</v>
      </c>
      <c r="J4" s="115">
        <v>36366</v>
      </c>
      <c r="K4" s="115">
        <v>36960</v>
      </c>
      <c r="L4" s="115">
        <v>81817</v>
      </c>
      <c r="M4" s="115">
        <v>11308</v>
      </c>
      <c r="N4" s="115">
        <v>10396</v>
      </c>
      <c r="O4" s="115">
        <v>10057</v>
      </c>
      <c r="P4" s="115">
        <v>17083</v>
      </c>
      <c r="Q4" s="115">
        <v>6</v>
      </c>
      <c r="R4" s="115">
        <v>1347</v>
      </c>
      <c r="S4" s="115">
        <v>14698</v>
      </c>
      <c r="T4" s="116">
        <v>5786</v>
      </c>
      <c r="U4" s="117">
        <f>SUM(C4:T4)</f>
        <v>617638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</row>
    <row r="5" spans="1:124" s="24" customFormat="1" ht="19.95" customHeight="1">
      <c r="A5" s="23" t="s">
        <v>99</v>
      </c>
      <c r="B5" s="114" t="s">
        <v>43</v>
      </c>
      <c r="C5" s="115">
        <v>74470</v>
      </c>
      <c r="D5" s="115">
        <v>86698</v>
      </c>
      <c r="E5" s="115">
        <v>40114</v>
      </c>
      <c r="F5" s="115">
        <v>54354</v>
      </c>
      <c r="G5" s="115">
        <v>78475</v>
      </c>
      <c r="H5" s="115">
        <v>102667</v>
      </c>
      <c r="I5" s="115">
        <v>72586</v>
      </c>
      <c r="J5" s="115">
        <v>29050</v>
      </c>
      <c r="K5" s="115">
        <v>9339</v>
      </c>
      <c r="L5" s="115">
        <v>66468</v>
      </c>
      <c r="M5" s="115">
        <v>7757</v>
      </c>
      <c r="N5" s="115">
        <v>8626</v>
      </c>
      <c r="O5" s="115">
        <v>5804</v>
      </c>
      <c r="P5" s="115">
        <v>72</v>
      </c>
      <c r="Q5" s="115">
        <v>0</v>
      </c>
      <c r="R5" s="115">
        <v>0</v>
      </c>
      <c r="S5" s="115">
        <v>2835</v>
      </c>
      <c r="T5" s="116">
        <v>1045</v>
      </c>
      <c r="U5" s="117">
        <f>SUM(C5:T5)</f>
        <v>640360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</row>
    <row r="6" spans="1:124" s="24" customFormat="1" ht="19.95" customHeight="1">
      <c r="A6" s="23"/>
      <c r="B6" s="113" t="s">
        <v>44</v>
      </c>
      <c r="C6" s="299">
        <v>522448</v>
      </c>
      <c r="D6" s="37">
        <v>1075018</v>
      </c>
      <c r="E6" s="37">
        <v>726385</v>
      </c>
      <c r="F6" s="37">
        <v>546013</v>
      </c>
      <c r="G6" s="37">
        <v>829094</v>
      </c>
      <c r="H6" s="37">
        <v>1271533</v>
      </c>
      <c r="I6" s="37">
        <v>846177</v>
      </c>
      <c r="J6" s="37">
        <v>359234</v>
      </c>
      <c r="K6" s="37">
        <v>590477</v>
      </c>
      <c r="L6" s="37">
        <v>984084</v>
      </c>
      <c r="M6" s="37">
        <v>148677</v>
      </c>
      <c r="N6" s="37">
        <v>126441</v>
      </c>
      <c r="O6" s="37">
        <v>103395</v>
      </c>
      <c r="P6" s="37">
        <v>252516</v>
      </c>
      <c r="Q6" s="37">
        <v>45488</v>
      </c>
      <c r="R6" s="37">
        <v>40588</v>
      </c>
      <c r="S6" s="37">
        <v>103334</v>
      </c>
      <c r="T6" s="37">
        <v>42225</v>
      </c>
      <c r="U6" s="117">
        <f>SUM(C6:T6)</f>
        <v>8613127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</row>
    <row r="7" spans="1:124" s="24" customFormat="1" ht="19.95" customHeight="1">
      <c r="A7" s="23" t="s">
        <v>100</v>
      </c>
      <c r="B7" s="114" t="s">
        <v>45</v>
      </c>
      <c r="C7" s="115">
        <v>263244</v>
      </c>
      <c r="D7" s="115">
        <v>518398</v>
      </c>
      <c r="E7" s="115">
        <v>281990</v>
      </c>
      <c r="F7" s="115">
        <v>216076</v>
      </c>
      <c r="G7" s="115">
        <v>443226</v>
      </c>
      <c r="H7" s="115">
        <v>434298</v>
      </c>
      <c r="I7" s="115">
        <v>367541</v>
      </c>
      <c r="J7" s="115">
        <v>120799</v>
      </c>
      <c r="K7" s="115">
        <v>222546</v>
      </c>
      <c r="L7" s="115">
        <v>518905</v>
      </c>
      <c r="M7" s="115">
        <v>80003</v>
      </c>
      <c r="N7" s="115">
        <v>53348</v>
      </c>
      <c r="O7" s="115">
        <v>53325</v>
      </c>
      <c r="P7" s="115">
        <v>109661</v>
      </c>
      <c r="Q7" s="115">
        <v>5294</v>
      </c>
      <c r="R7" s="115">
        <v>14747</v>
      </c>
      <c r="S7" s="115">
        <v>31482</v>
      </c>
      <c r="T7" s="115">
        <v>15907</v>
      </c>
      <c r="U7" s="117">
        <f>SUM(C7:T7)</f>
        <v>3750790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</row>
    <row r="8" spans="1:124" s="24" customFormat="1" ht="19.95" customHeight="1">
      <c r="A8" s="23" t="s">
        <v>101</v>
      </c>
      <c r="B8" s="114" t="s">
        <v>46</v>
      </c>
      <c r="C8" s="115">
        <v>12815</v>
      </c>
      <c r="D8" s="115">
        <v>2866</v>
      </c>
      <c r="E8" s="115">
        <v>7982</v>
      </c>
      <c r="F8" s="115">
        <v>2360</v>
      </c>
      <c r="G8" s="115">
        <v>11136</v>
      </c>
      <c r="H8" s="115">
        <v>2730</v>
      </c>
      <c r="I8" s="115">
        <v>5249</v>
      </c>
      <c r="J8" s="115">
        <v>10034</v>
      </c>
      <c r="K8" s="115">
        <v>5193</v>
      </c>
      <c r="L8" s="191">
        <v>9434</v>
      </c>
      <c r="M8" s="115">
        <v>1087</v>
      </c>
      <c r="N8" s="115">
        <v>2909</v>
      </c>
      <c r="O8" s="115">
        <v>1624</v>
      </c>
      <c r="P8" s="115">
        <v>3264</v>
      </c>
      <c r="Q8" s="115">
        <v>0</v>
      </c>
      <c r="R8" s="115">
        <v>957</v>
      </c>
      <c r="S8" s="115">
        <v>1947</v>
      </c>
      <c r="T8" s="115">
        <v>1170</v>
      </c>
      <c r="U8" s="117">
        <f>SUM(C8:T8)</f>
        <v>82757</v>
      </c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</row>
    <row r="9" spans="1:124" s="24" customFormat="1" ht="19.95" customHeight="1">
      <c r="A9" s="23"/>
      <c r="B9" s="114" t="s">
        <v>47</v>
      </c>
      <c r="C9" s="115">
        <v>0</v>
      </c>
      <c r="D9" s="115">
        <v>0</v>
      </c>
      <c r="E9" s="115">
        <v>0</v>
      </c>
      <c r="F9" s="115">
        <v>0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5">
        <v>20361</v>
      </c>
      <c r="O9" s="115">
        <v>0</v>
      </c>
      <c r="P9" s="115">
        <v>0</v>
      </c>
      <c r="Q9" s="115">
        <v>0</v>
      </c>
      <c r="R9" s="115">
        <v>0</v>
      </c>
      <c r="S9" s="115">
        <v>327</v>
      </c>
      <c r="T9" s="115">
        <v>0</v>
      </c>
      <c r="U9" s="117">
        <f>SUM(C9:T9)</f>
        <v>20688</v>
      </c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</row>
    <row r="10" spans="1:124" s="24" customFormat="1">
      <c r="A10" s="23"/>
      <c r="B10" s="114" t="s">
        <v>113</v>
      </c>
      <c r="C10" s="115">
        <v>0</v>
      </c>
      <c r="D10" s="115">
        <v>0</v>
      </c>
      <c r="E10" s="115">
        <v>0</v>
      </c>
      <c r="F10" s="115">
        <v>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0</v>
      </c>
      <c r="N10" s="115">
        <v>0</v>
      </c>
      <c r="O10" s="115">
        <v>0</v>
      </c>
      <c r="P10" s="115">
        <v>0</v>
      </c>
      <c r="Q10" s="115">
        <v>0</v>
      </c>
      <c r="R10" s="115">
        <v>0</v>
      </c>
      <c r="S10" s="115">
        <v>0</v>
      </c>
      <c r="T10" s="115">
        <v>0</v>
      </c>
      <c r="U10" s="117">
        <f>SUM(C10:T10)</f>
        <v>0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</row>
    <row r="11" spans="1:124" s="24" customFormat="1">
      <c r="A11" s="23"/>
      <c r="B11" s="114" t="s">
        <v>114</v>
      </c>
      <c r="C11" s="115">
        <v>0</v>
      </c>
      <c r="D11" s="115">
        <v>0</v>
      </c>
      <c r="E11" s="115">
        <v>0</v>
      </c>
      <c r="F11" s="115">
        <v>0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115">
        <v>0</v>
      </c>
      <c r="M11" s="115">
        <v>0</v>
      </c>
      <c r="N11" s="115">
        <v>0</v>
      </c>
      <c r="O11" s="115">
        <v>0</v>
      </c>
      <c r="P11" s="115">
        <v>0</v>
      </c>
      <c r="Q11" s="115">
        <v>0</v>
      </c>
      <c r="R11" s="115">
        <v>0</v>
      </c>
      <c r="S11" s="115">
        <v>0</v>
      </c>
      <c r="T11" s="115">
        <v>0</v>
      </c>
      <c r="U11" s="117">
        <f>SUM(C11:T11)</f>
        <v>0</v>
      </c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</row>
    <row r="12" spans="1:124" s="24" customFormat="1" ht="19.95" customHeight="1">
      <c r="A12" s="23"/>
      <c r="B12" s="113" t="s">
        <v>48</v>
      </c>
      <c r="C12" s="37">
        <v>276059</v>
      </c>
      <c r="D12" s="37">
        <v>521264</v>
      </c>
      <c r="E12" s="37">
        <v>289972</v>
      </c>
      <c r="F12" s="37">
        <v>218436</v>
      </c>
      <c r="G12" s="37">
        <v>454362</v>
      </c>
      <c r="H12" s="37">
        <v>437028</v>
      </c>
      <c r="I12" s="37">
        <v>372790</v>
      </c>
      <c r="J12" s="37">
        <v>130833</v>
      </c>
      <c r="K12" s="37">
        <v>227739</v>
      </c>
      <c r="L12" s="37">
        <v>528339</v>
      </c>
      <c r="M12" s="37">
        <v>81090</v>
      </c>
      <c r="N12" s="37">
        <v>76618</v>
      </c>
      <c r="O12" s="37">
        <v>54949</v>
      </c>
      <c r="P12" s="37">
        <v>112925</v>
      </c>
      <c r="Q12" s="37">
        <v>5294</v>
      </c>
      <c r="R12" s="37">
        <v>15704</v>
      </c>
      <c r="S12" s="37">
        <v>33756</v>
      </c>
      <c r="T12" s="37">
        <v>17077</v>
      </c>
      <c r="U12" s="244">
        <f>SUM(C12:T12)</f>
        <v>3854235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</row>
    <row r="13" spans="1:124" s="24" customFormat="1" ht="19.95" customHeight="1">
      <c r="A13" s="23"/>
      <c r="B13" s="113" t="s">
        <v>49</v>
      </c>
      <c r="C13" s="244">
        <v>246389</v>
      </c>
      <c r="D13" s="37">
        <v>553754</v>
      </c>
      <c r="E13" s="37">
        <v>436413</v>
      </c>
      <c r="F13" s="37">
        <v>327577</v>
      </c>
      <c r="G13" s="37">
        <v>374732</v>
      </c>
      <c r="H13" s="37">
        <v>834505</v>
      </c>
      <c r="I13" s="37">
        <v>473387</v>
      </c>
      <c r="J13" s="37">
        <v>228401</v>
      </c>
      <c r="K13" s="37">
        <v>362738</v>
      </c>
      <c r="L13" s="37">
        <v>455745</v>
      </c>
      <c r="M13" s="37">
        <v>67587</v>
      </c>
      <c r="N13" s="37">
        <v>49823</v>
      </c>
      <c r="O13" s="37">
        <v>48446</v>
      </c>
      <c r="P13" s="37">
        <v>139591</v>
      </c>
      <c r="Q13" s="37">
        <v>40194</v>
      </c>
      <c r="R13" s="37">
        <v>24884</v>
      </c>
      <c r="S13" s="37">
        <v>69578</v>
      </c>
      <c r="T13" s="37">
        <v>25148</v>
      </c>
      <c r="U13" s="244">
        <f>SUM(C13:T13)</f>
        <v>4758892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</row>
    <row r="14" spans="1:124" s="24" customFormat="1" ht="19.95" customHeight="1">
      <c r="A14" s="23" t="s">
        <v>102</v>
      </c>
      <c r="B14" s="114" t="s">
        <v>50</v>
      </c>
      <c r="C14" s="115">
        <v>-56824</v>
      </c>
      <c r="D14" s="115">
        <v>-82773</v>
      </c>
      <c r="E14" s="115">
        <v>-34852</v>
      </c>
      <c r="F14" s="115">
        <v>-61504</v>
      </c>
      <c r="G14" s="115">
        <v>-88943</v>
      </c>
      <c r="H14" s="115">
        <v>-103128</v>
      </c>
      <c r="I14" s="115">
        <v>-181226</v>
      </c>
      <c r="J14" s="115">
        <v>-6997</v>
      </c>
      <c r="K14" s="115">
        <v>-24226</v>
      </c>
      <c r="L14" s="115">
        <v>-70986</v>
      </c>
      <c r="M14" s="115">
        <v>-35319</v>
      </c>
      <c r="N14" s="115">
        <v>-3297</v>
      </c>
      <c r="O14" s="115">
        <v>-12498</v>
      </c>
      <c r="P14" s="115">
        <v>-8628</v>
      </c>
      <c r="Q14" s="115">
        <v>-4280</v>
      </c>
      <c r="R14" s="115">
        <v>-1269</v>
      </c>
      <c r="S14" s="115">
        <v>-14279</v>
      </c>
      <c r="T14" s="115">
        <v>-1621</v>
      </c>
      <c r="U14" s="117">
        <f>SUM(C14:T14)</f>
        <v>-792650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</row>
    <row r="15" spans="1:124" s="24" customFormat="1" ht="19.95" customHeight="1">
      <c r="A15" s="23" t="s">
        <v>103</v>
      </c>
      <c r="B15" s="114" t="s">
        <v>64</v>
      </c>
      <c r="C15" s="115">
        <v>-15988</v>
      </c>
      <c r="D15" s="115">
        <v>16244</v>
      </c>
      <c r="E15" s="115">
        <v>-503</v>
      </c>
      <c r="F15" s="115">
        <v>-2314</v>
      </c>
      <c r="G15" s="115">
        <v>2353</v>
      </c>
      <c r="H15" s="115">
        <v>-5421</v>
      </c>
      <c r="I15" s="115">
        <v>3828</v>
      </c>
      <c r="J15" s="115">
        <v>1299</v>
      </c>
      <c r="K15" s="115">
        <v>-297</v>
      </c>
      <c r="L15" s="115">
        <v>-5656</v>
      </c>
      <c r="M15" s="115">
        <v>-736</v>
      </c>
      <c r="N15" s="115">
        <v>-29</v>
      </c>
      <c r="O15" s="115">
        <v>-72</v>
      </c>
      <c r="P15" s="115">
        <v>-150</v>
      </c>
      <c r="Q15" s="115">
        <v>-70</v>
      </c>
      <c r="R15" s="115">
        <v>0</v>
      </c>
      <c r="S15" s="115">
        <v>641</v>
      </c>
      <c r="T15" s="115">
        <v>0</v>
      </c>
      <c r="U15" s="117">
        <f>SUM(C15:T15)</f>
        <v>-6871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</row>
    <row r="16" spans="1:124" s="24" customFormat="1" ht="19.95" customHeight="1">
      <c r="A16" s="23" t="s">
        <v>98</v>
      </c>
      <c r="B16" s="114" t="s">
        <v>52</v>
      </c>
      <c r="C16" s="247">
        <v>112</v>
      </c>
      <c r="D16" s="247">
        <v>792</v>
      </c>
      <c r="E16" s="247">
        <v>8453</v>
      </c>
      <c r="F16" s="247">
        <v>988</v>
      </c>
      <c r="G16" s="247">
        <v>2306</v>
      </c>
      <c r="H16" s="247">
        <v>11449</v>
      </c>
      <c r="I16" s="247">
        <v>7881</v>
      </c>
      <c r="J16" s="247">
        <v>4153</v>
      </c>
      <c r="K16" s="247">
        <v>105</v>
      </c>
      <c r="L16" s="247">
        <v>13396</v>
      </c>
      <c r="M16" s="247">
        <v>540</v>
      </c>
      <c r="N16" s="247">
        <v>5</v>
      </c>
      <c r="O16" s="247">
        <v>0</v>
      </c>
      <c r="P16" s="247">
        <v>427</v>
      </c>
      <c r="Q16" s="247">
        <v>130</v>
      </c>
      <c r="R16" s="247">
        <v>554</v>
      </c>
      <c r="S16" s="247">
        <v>146</v>
      </c>
      <c r="T16" s="247">
        <v>0</v>
      </c>
      <c r="U16" s="117">
        <f>SUM(C16:T16)</f>
        <v>51437</v>
      </c>
      <c r="V16" s="23"/>
      <c r="W16" s="23"/>
      <c r="X16" s="247">
        <v>-1</v>
      </c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</row>
    <row r="17" spans="1:124" s="24" customFormat="1" ht="19.95" customHeight="1">
      <c r="A17" s="23" t="s">
        <v>104</v>
      </c>
      <c r="B17" s="114" t="s">
        <v>53</v>
      </c>
      <c r="C17" s="115">
        <v>-93579</v>
      </c>
      <c r="D17" s="115">
        <v>-196387</v>
      </c>
      <c r="E17" s="115">
        <v>-130511</v>
      </c>
      <c r="F17" s="115">
        <v>-68522</v>
      </c>
      <c r="G17" s="115">
        <v>-102275</v>
      </c>
      <c r="H17" s="115">
        <v>-220902</v>
      </c>
      <c r="I17" s="115">
        <v>-143341</v>
      </c>
      <c r="J17" s="115">
        <v>-94662</v>
      </c>
      <c r="K17" s="115">
        <v>-116582</v>
      </c>
      <c r="L17" s="115">
        <v>-125344</v>
      </c>
      <c r="M17" s="115">
        <v>-33729</v>
      </c>
      <c r="N17" s="115">
        <v>-28378</v>
      </c>
      <c r="O17" s="115">
        <v>-24293</v>
      </c>
      <c r="P17" s="115">
        <v>-67383</v>
      </c>
      <c r="Q17" s="115">
        <v>-17293</v>
      </c>
      <c r="R17" s="115">
        <v>-12339</v>
      </c>
      <c r="S17" s="115">
        <v>-31241</v>
      </c>
      <c r="T17" s="115">
        <v>-14582</v>
      </c>
      <c r="U17" s="117">
        <f>SUM(C17:T17)</f>
        <v>-1521343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</row>
    <row r="18" spans="1:124" s="24" customFormat="1" ht="19.95" customHeight="1">
      <c r="A18" s="23" t="s">
        <v>105</v>
      </c>
      <c r="B18" s="114" t="s">
        <v>54</v>
      </c>
      <c r="C18" s="115">
        <v>-54092</v>
      </c>
      <c r="D18" s="115">
        <v>-60536</v>
      </c>
      <c r="E18" s="115">
        <v>-62523</v>
      </c>
      <c r="F18" s="115">
        <v>-28064</v>
      </c>
      <c r="G18" s="115">
        <v>-37025</v>
      </c>
      <c r="H18" s="115">
        <v>-128516</v>
      </c>
      <c r="I18" s="115">
        <v>-66511</v>
      </c>
      <c r="J18" s="115">
        <v>-40875</v>
      </c>
      <c r="K18" s="115">
        <v>-42361</v>
      </c>
      <c r="L18" s="115">
        <v>-51540</v>
      </c>
      <c r="M18" s="115">
        <v>-15377</v>
      </c>
      <c r="N18" s="115">
        <v>-10525</v>
      </c>
      <c r="O18" s="115">
        <v>-8358</v>
      </c>
      <c r="P18" s="115">
        <v>-33623</v>
      </c>
      <c r="Q18" s="115">
        <v>-6250</v>
      </c>
      <c r="R18" s="115">
        <v>-8852</v>
      </c>
      <c r="S18" s="115">
        <v>-12265</v>
      </c>
      <c r="T18" s="115">
        <v>-5674</v>
      </c>
      <c r="U18" s="117">
        <f>SUM(C18:T18)</f>
        <v>-672967</v>
      </c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</row>
    <row r="19" spans="1:124" s="24" customFormat="1" ht="19.95" customHeight="1">
      <c r="A19" s="23" t="s">
        <v>106</v>
      </c>
      <c r="B19" s="114" t="s">
        <v>55</v>
      </c>
      <c r="C19" s="115">
        <v>-16349</v>
      </c>
      <c r="D19" s="115">
        <v>-9116</v>
      </c>
      <c r="E19" s="115">
        <v>-11861</v>
      </c>
      <c r="F19" s="115">
        <v>-7199</v>
      </c>
      <c r="G19" s="115">
        <v>-7744</v>
      </c>
      <c r="H19" s="115">
        <v>-34703</v>
      </c>
      <c r="I19" s="115">
        <v>-9908</v>
      </c>
      <c r="J19" s="115">
        <v>-8925</v>
      </c>
      <c r="K19" s="115">
        <v>-9868</v>
      </c>
      <c r="L19" s="115">
        <v>-12097</v>
      </c>
      <c r="M19" s="115">
        <v>-5611</v>
      </c>
      <c r="N19" s="115">
        <v>-4101</v>
      </c>
      <c r="O19" s="115">
        <v>-2239</v>
      </c>
      <c r="P19" s="115">
        <v>-9598</v>
      </c>
      <c r="Q19" s="115">
        <v>-1300</v>
      </c>
      <c r="R19" s="115">
        <v>-994</v>
      </c>
      <c r="S19" s="115">
        <v>-6058</v>
      </c>
      <c r="T19" s="115">
        <v>-6506</v>
      </c>
      <c r="U19" s="117">
        <f>SUM(C19:T19)</f>
        <v>-164177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</row>
    <row r="20" spans="1:124" s="24" customFormat="1" ht="19.95" customHeight="1">
      <c r="A20" s="23"/>
      <c r="B20" s="113" t="s">
        <v>56</v>
      </c>
      <c r="C20" s="37">
        <v>9669</v>
      </c>
      <c r="D20" s="37">
        <v>221978</v>
      </c>
      <c r="E20" s="37">
        <v>204616</v>
      </c>
      <c r="F20" s="37">
        <v>160962</v>
      </c>
      <c r="G20" s="37">
        <v>143404</v>
      </c>
      <c r="H20" s="37">
        <v>353284</v>
      </c>
      <c r="I20" s="37">
        <v>84110</v>
      </c>
      <c r="J20" s="37">
        <v>82394</v>
      </c>
      <c r="K20" s="37">
        <v>169509</v>
      </c>
      <c r="L20" s="37">
        <v>203518</v>
      </c>
      <c r="M20" s="37">
        <v>-22645</v>
      </c>
      <c r="N20" s="37">
        <v>3498</v>
      </c>
      <c r="O20" s="37">
        <v>986</v>
      </c>
      <c r="P20" s="37">
        <v>20636</v>
      </c>
      <c r="Q20" s="37">
        <v>11131</v>
      </c>
      <c r="R20" s="37">
        <v>1984</v>
      </c>
      <c r="S20" s="37">
        <v>6522</v>
      </c>
      <c r="T20" s="37">
        <v>-3235</v>
      </c>
      <c r="U20" s="244">
        <f>SUM(C20:T20)</f>
        <v>1652321</v>
      </c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</row>
    <row r="21" spans="1:124" s="24" customFormat="1" ht="19.95" customHeight="1">
      <c r="A21" s="23" t="s">
        <v>107</v>
      </c>
      <c r="B21" s="114" t="s">
        <v>57</v>
      </c>
      <c r="C21" s="115">
        <v>-1154</v>
      </c>
      <c r="D21" s="115">
        <v>-7233</v>
      </c>
      <c r="E21" s="245">
        <v>530</v>
      </c>
      <c r="F21" s="245">
        <v>420</v>
      </c>
      <c r="G21" s="245">
        <v>-5947</v>
      </c>
      <c r="H21" s="245">
        <v>206</v>
      </c>
      <c r="I21" s="245">
        <v>11502</v>
      </c>
      <c r="J21" s="245">
        <v>285</v>
      </c>
      <c r="K21" s="245">
        <v>-261</v>
      </c>
      <c r="L21" s="245">
        <v>191</v>
      </c>
      <c r="M21" s="245">
        <v>15200</v>
      </c>
      <c r="N21" s="245">
        <v>0</v>
      </c>
      <c r="O21" s="245">
        <v>268</v>
      </c>
      <c r="P21" s="301">
        <v>-1166</v>
      </c>
      <c r="Q21" s="245">
        <v>-42</v>
      </c>
      <c r="R21" s="245">
        <v>1346</v>
      </c>
      <c r="S21" s="245">
        <v>-675</v>
      </c>
      <c r="T21" s="301">
        <v>508</v>
      </c>
      <c r="U21" s="117">
        <f>SUM(C21:T21)</f>
        <v>13978</v>
      </c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</row>
    <row r="22" spans="1:124" s="24" customFormat="1" ht="19.95" customHeight="1">
      <c r="A22" s="23"/>
      <c r="B22" s="114" t="s">
        <v>110</v>
      </c>
      <c r="C22" s="115"/>
      <c r="D22" s="115"/>
      <c r="E22" s="115"/>
      <c r="F22" s="115">
        <v>0</v>
      </c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7">
        <f>SUM(C22:T22)</f>
        <v>0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</row>
    <row r="23" spans="1:124" s="24" customFormat="1" ht="19.95" customHeight="1">
      <c r="A23" s="23" t="s">
        <v>108</v>
      </c>
      <c r="B23" s="114" t="s">
        <v>58</v>
      </c>
      <c r="C23" s="115">
        <v>-1067</v>
      </c>
      <c r="D23" s="115">
        <v>-35259</v>
      </c>
      <c r="E23" s="115">
        <v>-54039</v>
      </c>
      <c r="F23" s="115">
        <v>-45751</v>
      </c>
      <c r="G23" s="115">
        <v>-15701</v>
      </c>
      <c r="H23" s="115">
        <v>-88821</v>
      </c>
      <c r="I23" s="115">
        <v>-25800</v>
      </c>
      <c r="J23" s="115">
        <v>-30563</v>
      </c>
      <c r="K23" s="115">
        <v>-51695</v>
      </c>
      <c r="L23" s="115">
        <v>-58974</v>
      </c>
      <c r="M23" s="115">
        <v>-282</v>
      </c>
      <c r="N23" s="115">
        <v>-302</v>
      </c>
      <c r="O23" s="115">
        <v>-266</v>
      </c>
      <c r="P23" s="115">
        <v>-3400</v>
      </c>
      <c r="Q23" s="115">
        <v>-4592</v>
      </c>
      <c r="R23" s="115">
        <v>-1195</v>
      </c>
      <c r="S23" s="115">
        <v>-1400</v>
      </c>
      <c r="T23" s="115">
        <v>-97</v>
      </c>
      <c r="U23" s="117">
        <f>SUM(C23:T23)</f>
        <v>-419204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</row>
    <row r="24" spans="1:124" ht="19.95" customHeight="1">
      <c r="B24" s="113" t="s">
        <v>59</v>
      </c>
      <c r="C24" s="37">
        <v>7448</v>
      </c>
      <c r="D24" s="37">
        <v>179486</v>
      </c>
      <c r="E24" s="37">
        <v>151107</v>
      </c>
      <c r="F24" s="37">
        <v>115631</v>
      </c>
      <c r="G24" s="37">
        <v>121756</v>
      </c>
      <c r="H24" s="37">
        <v>264669</v>
      </c>
      <c r="I24" s="37">
        <v>69812</v>
      </c>
      <c r="J24" s="37">
        <v>52116</v>
      </c>
      <c r="K24" s="37">
        <v>117553</v>
      </c>
      <c r="L24" s="37">
        <v>144735</v>
      </c>
      <c r="M24" s="37">
        <v>-7727</v>
      </c>
      <c r="N24" s="37">
        <v>3196</v>
      </c>
      <c r="O24" s="37">
        <v>988</v>
      </c>
      <c r="P24" s="37">
        <v>16070</v>
      </c>
      <c r="Q24" s="37">
        <v>6497</v>
      </c>
      <c r="R24" s="37">
        <v>2135</v>
      </c>
      <c r="S24" s="37">
        <v>4447</v>
      </c>
      <c r="T24" s="37">
        <v>-2824</v>
      </c>
      <c r="U24" s="244">
        <f>SUM(C24:T24)</f>
        <v>1247095</v>
      </c>
    </row>
    <row r="25" spans="1:124" ht="19.95" customHeight="1">
      <c r="B25" s="114" t="s">
        <v>72</v>
      </c>
      <c r="C25" s="118"/>
      <c r="D25" s="118"/>
      <c r="E25" s="118"/>
      <c r="F25" s="118"/>
      <c r="G25" s="118"/>
      <c r="H25" s="118"/>
      <c r="I25" s="118"/>
      <c r="J25" s="115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7">
        <f>SUM(C25:T25)</f>
        <v>0</v>
      </c>
    </row>
    <row r="26" spans="1:124" ht="19.95" customHeight="1">
      <c r="A26" s="23" t="s">
        <v>109</v>
      </c>
      <c r="B26" s="114" t="s">
        <v>60</v>
      </c>
      <c r="C26" s="115">
        <v>-130</v>
      </c>
      <c r="D26" s="115">
        <v>-4030</v>
      </c>
      <c r="E26" s="115">
        <v>-6176</v>
      </c>
      <c r="F26" s="115">
        <v>-5084</v>
      </c>
      <c r="G26" s="115">
        <v>-1786</v>
      </c>
      <c r="H26" s="115">
        <v>-9904</v>
      </c>
      <c r="I26" s="115">
        <v>-2949</v>
      </c>
      <c r="J26" s="115">
        <v>-4366</v>
      </c>
      <c r="K26" s="115">
        <v>-5744</v>
      </c>
      <c r="L26" s="115">
        <v>-8425</v>
      </c>
      <c r="M26" s="115">
        <v>0</v>
      </c>
      <c r="N26" s="115">
        <v>-5</v>
      </c>
      <c r="O26" s="115">
        <v>-38</v>
      </c>
      <c r="P26" s="115">
        <v>-436</v>
      </c>
      <c r="Q26" s="115">
        <v>-656</v>
      </c>
      <c r="R26" s="115">
        <v>-161</v>
      </c>
      <c r="S26" s="115">
        <v>-225</v>
      </c>
      <c r="T26" s="115">
        <v>-5</v>
      </c>
      <c r="U26" s="117">
        <f>SUM(C26:T26)</f>
        <v>-50120</v>
      </c>
    </row>
    <row r="27" spans="1:124" ht="19.95" customHeight="1">
      <c r="B27" s="113" t="s">
        <v>61</v>
      </c>
      <c r="C27" s="37">
        <v>7318</v>
      </c>
      <c r="D27" s="37">
        <v>175456</v>
      </c>
      <c r="E27" s="37">
        <v>144931</v>
      </c>
      <c r="F27" s="37">
        <v>110547</v>
      </c>
      <c r="G27" s="37">
        <v>119970</v>
      </c>
      <c r="H27" s="37">
        <v>254765</v>
      </c>
      <c r="I27" s="37">
        <v>66863</v>
      </c>
      <c r="J27" s="37">
        <v>47750</v>
      </c>
      <c r="K27" s="37">
        <v>111809</v>
      </c>
      <c r="L27" s="37">
        <v>136310</v>
      </c>
      <c r="M27" s="37">
        <v>-7727</v>
      </c>
      <c r="N27" s="37">
        <v>3191</v>
      </c>
      <c r="O27" s="37">
        <v>950</v>
      </c>
      <c r="P27" s="37">
        <v>15634</v>
      </c>
      <c r="Q27" s="37">
        <v>5841</v>
      </c>
      <c r="R27" s="37">
        <v>1974</v>
      </c>
      <c r="S27" s="37">
        <v>4222</v>
      </c>
      <c r="T27" s="37">
        <v>-2829</v>
      </c>
      <c r="U27" s="244">
        <f>SUM(C27:T27)</f>
        <v>1196975</v>
      </c>
    </row>
    <row r="28" spans="1:124" ht="19.95" customHeight="1">
      <c r="B28" s="25" t="s">
        <v>62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13988</v>
      </c>
      <c r="J28" s="41">
        <v>0</v>
      </c>
      <c r="K28" s="41">
        <v>0</v>
      </c>
      <c r="L28" s="41">
        <v>0</v>
      </c>
      <c r="M28" s="41"/>
      <c r="N28" s="41"/>
      <c r="O28" s="41">
        <v>0</v>
      </c>
      <c r="P28" s="41">
        <v>0</v>
      </c>
      <c r="Q28" s="41"/>
      <c r="R28" s="41">
        <v>0</v>
      </c>
      <c r="S28" s="41">
        <v>0</v>
      </c>
      <c r="T28" s="41"/>
      <c r="U28" s="117">
        <f>SUM(C28:T28)</f>
        <v>13988</v>
      </c>
    </row>
    <row r="29" spans="1:124" ht="19.95" customHeight="1">
      <c r="B29" s="113" t="s">
        <v>63</v>
      </c>
      <c r="C29" s="37">
        <v>7318</v>
      </c>
      <c r="D29" s="37">
        <v>175456</v>
      </c>
      <c r="E29" s="37">
        <v>144931</v>
      </c>
      <c r="F29" s="37">
        <v>110547</v>
      </c>
      <c r="G29" s="37">
        <v>119970</v>
      </c>
      <c r="H29" s="37">
        <v>254765</v>
      </c>
      <c r="I29" s="37">
        <v>80851</v>
      </c>
      <c r="J29" s="37">
        <v>47750</v>
      </c>
      <c r="K29" s="37">
        <v>111809</v>
      </c>
      <c r="L29" s="37">
        <v>136310</v>
      </c>
      <c r="M29" s="37">
        <v>-7727</v>
      </c>
      <c r="N29" s="37">
        <v>3191</v>
      </c>
      <c r="O29" s="37">
        <v>950</v>
      </c>
      <c r="P29" s="37">
        <v>15634</v>
      </c>
      <c r="Q29" s="37">
        <v>5841</v>
      </c>
      <c r="R29" s="37">
        <v>1974</v>
      </c>
      <c r="S29" s="37">
        <v>4222</v>
      </c>
      <c r="T29" s="37">
        <v>-2829</v>
      </c>
      <c r="U29" s="244">
        <f>SUM(C29:T29)</f>
        <v>1210963</v>
      </c>
    </row>
    <row r="32" spans="1:124">
      <c r="B32" s="427" t="s">
        <v>65</v>
      </c>
      <c r="C32" s="189">
        <f>SUM(C13:C19)</f>
        <v>9669</v>
      </c>
      <c r="D32" s="189">
        <f t="shared" ref="D32:T32" si="0">SUM(D13:D19)</f>
        <v>221978</v>
      </c>
      <c r="E32" s="189">
        <f>SUM(E13:E19)</f>
        <v>204616</v>
      </c>
      <c r="F32" s="189">
        <f t="shared" si="0"/>
        <v>160962</v>
      </c>
      <c r="G32" s="189">
        <f t="shared" si="0"/>
        <v>143404</v>
      </c>
      <c r="H32" s="189">
        <f t="shared" si="0"/>
        <v>353284</v>
      </c>
      <c r="I32" s="189">
        <f t="shared" si="0"/>
        <v>84110</v>
      </c>
      <c r="J32" s="189">
        <f t="shared" si="0"/>
        <v>82394</v>
      </c>
      <c r="K32" s="189">
        <f t="shared" si="0"/>
        <v>169509</v>
      </c>
      <c r="L32" s="189">
        <f t="shared" si="0"/>
        <v>203518</v>
      </c>
      <c r="M32" s="189">
        <f t="shared" si="0"/>
        <v>-22645</v>
      </c>
      <c r="N32" s="189">
        <f t="shared" si="0"/>
        <v>3498</v>
      </c>
      <c r="O32" s="189">
        <f t="shared" si="0"/>
        <v>986</v>
      </c>
      <c r="P32" s="189">
        <f>SUM(P13:P19)</f>
        <v>20636</v>
      </c>
      <c r="Q32" s="189">
        <f t="shared" si="0"/>
        <v>11131</v>
      </c>
      <c r="R32" s="189">
        <f t="shared" si="0"/>
        <v>1984</v>
      </c>
      <c r="S32" s="189">
        <f t="shared" si="0"/>
        <v>6522</v>
      </c>
      <c r="T32" s="189">
        <f t="shared" si="0"/>
        <v>-3235</v>
      </c>
      <c r="U32" s="189">
        <f>SUM(U13:U19)</f>
        <v>1652321</v>
      </c>
    </row>
    <row r="33" spans="2:21">
      <c r="B33" s="427"/>
      <c r="C33" s="189">
        <f>C20</f>
        <v>9669</v>
      </c>
      <c r="D33" s="189">
        <f t="shared" ref="D33:U33" si="1">D20</f>
        <v>221978</v>
      </c>
      <c r="E33" s="189">
        <f>E20</f>
        <v>204616</v>
      </c>
      <c r="F33" s="189">
        <f t="shared" si="1"/>
        <v>160962</v>
      </c>
      <c r="G33" s="189">
        <f t="shared" si="1"/>
        <v>143404</v>
      </c>
      <c r="H33" s="189">
        <f t="shared" si="1"/>
        <v>353284</v>
      </c>
      <c r="I33" s="189">
        <f t="shared" si="1"/>
        <v>84110</v>
      </c>
      <c r="J33" s="189">
        <f t="shared" si="1"/>
        <v>82394</v>
      </c>
      <c r="K33" s="189">
        <f t="shared" si="1"/>
        <v>169509</v>
      </c>
      <c r="L33" s="189">
        <f t="shared" si="1"/>
        <v>203518</v>
      </c>
      <c r="M33" s="189">
        <f t="shared" si="1"/>
        <v>-22645</v>
      </c>
      <c r="N33" s="189">
        <f t="shared" si="1"/>
        <v>3498</v>
      </c>
      <c r="O33" s="189">
        <f t="shared" si="1"/>
        <v>986</v>
      </c>
      <c r="P33" s="189">
        <f t="shared" si="1"/>
        <v>20636</v>
      </c>
      <c r="Q33" s="189">
        <f t="shared" si="1"/>
        <v>11131</v>
      </c>
      <c r="R33" s="189">
        <f t="shared" si="1"/>
        <v>1984</v>
      </c>
      <c r="S33" s="189">
        <f t="shared" si="1"/>
        <v>6522</v>
      </c>
      <c r="T33" s="189">
        <f t="shared" si="1"/>
        <v>-3235</v>
      </c>
      <c r="U33" s="189">
        <f t="shared" si="1"/>
        <v>1652321</v>
      </c>
    </row>
    <row r="34" spans="2:21">
      <c r="B34" s="427"/>
      <c r="C34" s="302">
        <f>C32-C33</f>
        <v>0</v>
      </c>
      <c r="D34" s="302">
        <f t="shared" ref="D34:T34" si="2">D32-D33</f>
        <v>0</v>
      </c>
      <c r="E34" s="302">
        <f>E32-E33</f>
        <v>0</v>
      </c>
      <c r="F34" s="302">
        <f>F32-F33</f>
        <v>0</v>
      </c>
      <c r="G34" s="302">
        <f t="shared" si="2"/>
        <v>0</v>
      </c>
      <c r="H34" s="302">
        <f t="shared" si="2"/>
        <v>0</v>
      </c>
      <c r="I34" s="302">
        <f t="shared" si="2"/>
        <v>0</v>
      </c>
      <c r="J34" s="302">
        <f t="shared" si="2"/>
        <v>0</v>
      </c>
      <c r="K34" s="302">
        <f t="shared" si="2"/>
        <v>0</v>
      </c>
      <c r="L34" s="302">
        <f t="shared" si="2"/>
        <v>0</v>
      </c>
      <c r="M34" s="302">
        <f t="shared" si="2"/>
        <v>0</v>
      </c>
      <c r="N34" s="302">
        <f t="shared" si="2"/>
        <v>0</v>
      </c>
      <c r="O34" s="302">
        <f t="shared" si="2"/>
        <v>0</v>
      </c>
      <c r="P34" s="302">
        <f>P32-P33</f>
        <v>0</v>
      </c>
      <c r="Q34" s="302">
        <f t="shared" si="2"/>
        <v>0</v>
      </c>
      <c r="R34" s="302">
        <f t="shared" si="2"/>
        <v>0</v>
      </c>
      <c r="S34" s="302">
        <f t="shared" si="2"/>
        <v>0</v>
      </c>
      <c r="T34" s="302">
        <f t="shared" si="2"/>
        <v>0</v>
      </c>
      <c r="U34" s="189">
        <f>U32-U33</f>
        <v>0</v>
      </c>
    </row>
    <row r="35" spans="2:21">
      <c r="B35" s="427"/>
      <c r="C35" s="189">
        <f>SUM(C20:C23)</f>
        <v>7448</v>
      </c>
      <c r="D35" s="189">
        <f t="shared" ref="D35:U35" si="3">SUM(D20:D23)</f>
        <v>179486</v>
      </c>
      <c r="E35" s="189">
        <f t="shared" si="3"/>
        <v>151107</v>
      </c>
      <c r="F35" s="189">
        <f t="shared" si="3"/>
        <v>115631</v>
      </c>
      <c r="G35" s="189">
        <f t="shared" si="3"/>
        <v>121756</v>
      </c>
      <c r="H35" s="189">
        <f t="shared" si="3"/>
        <v>264669</v>
      </c>
      <c r="I35" s="189">
        <f t="shared" si="3"/>
        <v>69812</v>
      </c>
      <c r="J35" s="189">
        <f t="shared" si="3"/>
        <v>52116</v>
      </c>
      <c r="K35" s="189">
        <f t="shared" si="3"/>
        <v>117553</v>
      </c>
      <c r="L35" s="189">
        <f t="shared" si="3"/>
        <v>144735</v>
      </c>
      <c r="M35" s="189">
        <f t="shared" si="3"/>
        <v>-7727</v>
      </c>
      <c r="N35" s="189">
        <f t="shared" si="3"/>
        <v>3196</v>
      </c>
      <c r="O35" s="189">
        <f t="shared" si="3"/>
        <v>988</v>
      </c>
      <c r="P35" s="189">
        <f t="shared" si="3"/>
        <v>16070</v>
      </c>
      <c r="Q35" s="189">
        <f t="shared" si="3"/>
        <v>6497</v>
      </c>
      <c r="R35" s="189">
        <f t="shared" si="3"/>
        <v>2135</v>
      </c>
      <c r="S35" s="189">
        <f t="shared" si="3"/>
        <v>4447</v>
      </c>
      <c r="T35" s="189">
        <f t="shared" si="3"/>
        <v>-2824</v>
      </c>
      <c r="U35" s="189">
        <f t="shared" si="3"/>
        <v>1247095</v>
      </c>
    </row>
    <row r="36" spans="2:21">
      <c r="B36" s="427"/>
      <c r="C36" s="189">
        <f>C24</f>
        <v>7448</v>
      </c>
      <c r="D36" s="189">
        <f>D24</f>
        <v>179486</v>
      </c>
      <c r="E36" s="189">
        <f t="shared" ref="E36:U36" si="4">E24</f>
        <v>151107</v>
      </c>
      <c r="F36" s="189">
        <f t="shared" si="4"/>
        <v>115631</v>
      </c>
      <c r="G36" s="189">
        <f t="shared" si="4"/>
        <v>121756</v>
      </c>
      <c r="H36" s="189">
        <f t="shared" si="4"/>
        <v>264669</v>
      </c>
      <c r="I36" s="189">
        <f t="shared" si="4"/>
        <v>69812</v>
      </c>
      <c r="J36" s="189">
        <f t="shared" si="4"/>
        <v>52116</v>
      </c>
      <c r="K36" s="189">
        <f t="shared" si="4"/>
        <v>117553</v>
      </c>
      <c r="L36" s="189">
        <f t="shared" si="4"/>
        <v>144735</v>
      </c>
      <c r="M36" s="189">
        <f t="shared" si="4"/>
        <v>-7727</v>
      </c>
      <c r="N36" s="189">
        <f t="shared" si="4"/>
        <v>3196</v>
      </c>
      <c r="O36" s="189">
        <f t="shared" si="4"/>
        <v>988</v>
      </c>
      <c r="P36" s="189">
        <f t="shared" si="4"/>
        <v>16070</v>
      </c>
      <c r="Q36" s="189">
        <f t="shared" si="4"/>
        <v>6497</v>
      </c>
      <c r="R36" s="189">
        <f t="shared" si="4"/>
        <v>2135</v>
      </c>
      <c r="S36" s="189">
        <f t="shared" si="4"/>
        <v>4447</v>
      </c>
      <c r="T36" s="189">
        <f t="shared" si="4"/>
        <v>-2824</v>
      </c>
      <c r="U36" s="189">
        <f t="shared" si="4"/>
        <v>1247095</v>
      </c>
    </row>
    <row r="37" spans="2:21">
      <c r="B37" s="427"/>
      <c r="C37" s="302">
        <f>C35-C36</f>
        <v>0</v>
      </c>
      <c r="D37" s="302">
        <f t="shared" ref="D37:U37" si="5">D35-D36</f>
        <v>0</v>
      </c>
      <c r="E37" s="302">
        <f t="shared" si="5"/>
        <v>0</v>
      </c>
      <c r="F37" s="302">
        <f t="shared" si="5"/>
        <v>0</v>
      </c>
      <c r="G37" s="302">
        <f t="shared" si="5"/>
        <v>0</v>
      </c>
      <c r="H37" s="302">
        <f t="shared" si="5"/>
        <v>0</v>
      </c>
      <c r="I37" s="302">
        <f t="shared" si="5"/>
        <v>0</v>
      </c>
      <c r="J37" s="302">
        <f t="shared" si="5"/>
        <v>0</v>
      </c>
      <c r="K37" s="302">
        <f t="shared" si="5"/>
        <v>0</v>
      </c>
      <c r="L37" s="302">
        <f t="shared" si="5"/>
        <v>0</v>
      </c>
      <c r="M37" s="302">
        <f t="shared" si="5"/>
        <v>0</v>
      </c>
      <c r="N37" s="302">
        <f t="shared" si="5"/>
        <v>0</v>
      </c>
      <c r="O37" s="302">
        <f t="shared" si="5"/>
        <v>0</v>
      </c>
      <c r="P37" s="302">
        <f t="shared" si="5"/>
        <v>0</v>
      </c>
      <c r="Q37" s="302">
        <f t="shared" si="5"/>
        <v>0</v>
      </c>
      <c r="R37" s="302">
        <f t="shared" si="5"/>
        <v>0</v>
      </c>
      <c r="S37" s="302">
        <f t="shared" si="5"/>
        <v>0</v>
      </c>
      <c r="T37" s="302">
        <f t="shared" si="5"/>
        <v>0</v>
      </c>
      <c r="U37" s="302">
        <f t="shared" si="5"/>
        <v>0</v>
      </c>
    </row>
    <row r="38" spans="2:21">
      <c r="B38" s="427"/>
      <c r="C38" s="189">
        <f>C27+C28</f>
        <v>7318</v>
      </c>
      <c r="D38" s="189">
        <f t="shared" ref="D38:T38" si="6">D27+D28</f>
        <v>175456</v>
      </c>
      <c r="E38" s="189">
        <f t="shared" si="6"/>
        <v>144931</v>
      </c>
      <c r="F38" s="189">
        <f t="shared" si="6"/>
        <v>110547</v>
      </c>
      <c r="G38" s="189">
        <f t="shared" si="6"/>
        <v>119970</v>
      </c>
      <c r="H38" s="189">
        <f t="shared" si="6"/>
        <v>254765</v>
      </c>
      <c r="I38" s="189">
        <f t="shared" si="6"/>
        <v>80851</v>
      </c>
      <c r="J38" s="189">
        <f t="shared" si="6"/>
        <v>47750</v>
      </c>
      <c r="K38" s="189">
        <f t="shared" si="6"/>
        <v>111809</v>
      </c>
      <c r="L38" s="189">
        <f t="shared" si="6"/>
        <v>136310</v>
      </c>
      <c r="M38" s="189">
        <f t="shared" si="6"/>
        <v>-7727</v>
      </c>
      <c r="N38" s="189">
        <f t="shared" si="6"/>
        <v>3191</v>
      </c>
      <c r="O38" s="189">
        <f t="shared" si="6"/>
        <v>950</v>
      </c>
      <c r="P38" s="189">
        <f t="shared" si="6"/>
        <v>15634</v>
      </c>
      <c r="Q38" s="189">
        <f t="shared" si="6"/>
        <v>5841</v>
      </c>
      <c r="R38" s="189">
        <f t="shared" si="6"/>
        <v>1974</v>
      </c>
      <c r="S38" s="189">
        <f t="shared" si="6"/>
        <v>4222</v>
      </c>
      <c r="T38" s="189">
        <f t="shared" si="6"/>
        <v>-2829</v>
      </c>
      <c r="U38" s="189">
        <f>U27+U28</f>
        <v>1210963</v>
      </c>
    </row>
    <row r="39" spans="2:21">
      <c r="B39" s="427"/>
      <c r="C39" s="189">
        <f>C29</f>
        <v>7318</v>
      </c>
      <c r="D39" s="189">
        <f t="shared" ref="D39:U39" si="7">D29</f>
        <v>175456</v>
      </c>
      <c r="E39" s="189">
        <f t="shared" si="7"/>
        <v>144931</v>
      </c>
      <c r="F39" s="189">
        <f t="shared" si="7"/>
        <v>110547</v>
      </c>
      <c r="G39" s="189">
        <f t="shared" si="7"/>
        <v>119970</v>
      </c>
      <c r="H39" s="189">
        <f t="shared" si="7"/>
        <v>254765</v>
      </c>
      <c r="I39" s="189">
        <f t="shared" si="7"/>
        <v>80851</v>
      </c>
      <c r="J39" s="189">
        <f t="shared" si="7"/>
        <v>47750</v>
      </c>
      <c r="K39" s="189">
        <f t="shared" si="7"/>
        <v>111809</v>
      </c>
      <c r="L39" s="189">
        <f t="shared" si="7"/>
        <v>136310</v>
      </c>
      <c r="M39" s="189">
        <f t="shared" si="7"/>
        <v>-7727</v>
      </c>
      <c r="N39" s="189">
        <f t="shared" si="7"/>
        <v>3191</v>
      </c>
      <c r="O39" s="189">
        <f t="shared" si="7"/>
        <v>950</v>
      </c>
      <c r="P39" s="189">
        <f t="shared" si="7"/>
        <v>15634</v>
      </c>
      <c r="Q39" s="189">
        <f t="shared" si="7"/>
        <v>5841</v>
      </c>
      <c r="R39" s="189">
        <f t="shared" si="7"/>
        <v>1974</v>
      </c>
      <c r="S39" s="189">
        <f t="shared" si="7"/>
        <v>4222</v>
      </c>
      <c r="T39" s="189">
        <f t="shared" si="7"/>
        <v>-2829</v>
      </c>
      <c r="U39" s="189">
        <f t="shared" si="7"/>
        <v>1210963</v>
      </c>
    </row>
    <row r="40" spans="2:21">
      <c r="B40" s="427"/>
      <c r="C40" s="302">
        <f>C38-C39</f>
        <v>0</v>
      </c>
      <c r="D40" s="302">
        <f t="shared" ref="D40:T40" si="8">D38-D39</f>
        <v>0</v>
      </c>
      <c r="E40" s="302">
        <f t="shared" si="8"/>
        <v>0</v>
      </c>
      <c r="F40" s="302">
        <f t="shared" si="8"/>
        <v>0</v>
      </c>
      <c r="G40" s="302">
        <f t="shared" si="8"/>
        <v>0</v>
      </c>
      <c r="H40" s="302">
        <f t="shared" si="8"/>
        <v>0</v>
      </c>
      <c r="I40" s="302">
        <f t="shared" si="8"/>
        <v>0</v>
      </c>
      <c r="J40" s="302">
        <f t="shared" si="8"/>
        <v>0</v>
      </c>
      <c r="K40" s="302">
        <f t="shared" si="8"/>
        <v>0</v>
      </c>
      <c r="L40" s="302">
        <f t="shared" si="8"/>
        <v>0</v>
      </c>
      <c r="M40" s="302">
        <f t="shared" si="8"/>
        <v>0</v>
      </c>
      <c r="N40" s="302">
        <f t="shared" si="8"/>
        <v>0</v>
      </c>
      <c r="O40" s="302">
        <f t="shared" si="8"/>
        <v>0</v>
      </c>
      <c r="P40" s="302">
        <f t="shared" si="8"/>
        <v>0</v>
      </c>
      <c r="Q40" s="302">
        <f t="shared" si="8"/>
        <v>0</v>
      </c>
      <c r="R40" s="302">
        <f t="shared" si="8"/>
        <v>0</v>
      </c>
      <c r="S40" s="302">
        <f t="shared" si="8"/>
        <v>0</v>
      </c>
      <c r="T40" s="302">
        <f t="shared" si="8"/>
        <v>0</v>
      </c>
      <c r="U40" s="302">
        <f>U38-U39</f>
        <v>0</v>
      </c>
    </row>
    <row r="41" spans="2:21">
      <c r="B41" s="269"/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  <c r="N41" s="260"/>
      <c r="O41" s="260"/>
      <c r="P41" s="260"/>
      <c r="Q41" s="260"/>
      <c r="R41" s="260"/>
      <c r="S41" s="260"/>
      <c r="T41" s="260"/>
      <c r="U41" s="260"/>
    </row>
  </sheetData>
  <mergeCells count="1">
    <mergeCell ref="B32:B40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EB77-31AD-4DF3-B883-4681D40D9D75}">
  <sheetPr codeName="Sheet19">
    <tabColor theme="3"/>
  </sheetPr>
  <dimension ref="A1:GY327"/>
  <sheetViews>
    <sheetView zoomScale="85" zoomScaleNormal="85" workbookViewId="0">
      <pane xSplit="1" topLeftCell="N1" activePane="topRight" state="frozen"/>
      <selection pane="topRight" activeCell="P1" sqref="P1:P1048576"/>
    </sheetView>
  </sheetViews>
  <sheetFormatPr baseColWidth="10" defaultColWidth="11.44140625" defaultRowHeight="11.4"/>
  <cols>
    <col min="1" max="1" width="49.6640625" style="29" customWidth="1"/>
    <col min="2" max="19" width="15.6640625" style="34" customWidth="1"/>
    <col min="20" max="20" width="12.88671875" style="28" bestFit="1" customWidth="1"/>
    <col min="21" max="207" width="11.44140625" style="28"/>
    <col min="208" max="16384" width="11.44140625" style="29"/>
  </cols>
  <sheetData>
    <row r="1" spans="1:20" s="28" customFormat="1" ht="19.95" customHeight="1">
      <c r="A1" s="219" t="s">
        <v>132</v>
      </c>
      <c r="B1" s="50" t="s">
        <v>21</v>
      </c>
      <c r="C1" s="50" t="s">
        <v>22</v>
      </c>
      <c r="D1" s="50" t="s">
        <v>38</v>
      </c>
      <c r="E1" s="50" t="s">
        <v>23</v>
      </c>
      <c r="F1" s="50" t="s">
        <v>24</v>
      </c>
      <c r="G1" s="50" t="s">
        <v>25</v>
      </c>
      <c r="H1" s="50" t="s">
        <v>26</v>
      </c>
      <c r="I1" s="50" t="s">
        <v>27</v>
      </c>
      <c r="J1" s="50" t="s">
        <v>28</v>
      </c>
      <c r="K1" s="50" t="s">
        <v>29</v>
      </c>
      <c r="L1" s="50" t="s">
        <v>30</v>
      </c>
      <c r="M1" s="50" t="s">
        <v>32</v>
      </c>
      <c r="N1" s="50" t="s">
        <v>33</v>
      </c>
      <c r="O1" s="50" t="s">
        <v>34</v>
      </c>
      <c r="P1" s="50" t="s">
        <v>36</v>
      </c>
      <c r="Q1" s="50" t="s">
        <v>37</v>
      </c>
      <c r="R1" s="50" t="s">
        <v>39</v>
      </c>
      <c r="S1" s="50" t="s">
        <v>76</v>
      </c>
      <c r="T1" s="50" t="s">
        <v>71</v>
      </c>
    </row>
    <row r="2" spans="1:20" s="28" customFormat="1" ht="19.95" customHeight="1">
      <c r="A2" s="220" t="s">
        <v>0</v>
      </c>
      <c r="B2" s="217">
        <v>269710</v>
      </c>
      <c r="C2" s="217">
        <v>405027</v>
      </c>
      <c r="D2" s="217">
        <v>1645723</v>
      </c>
      <c r="E2" s="217">
        <v>181342</v>
      </c>
      <c r="F2" s="217">
        <v>788319</v>
      </c>
      <c r="G2" s="217">
        <v>1472884</v>
      </c>
      <c r="H2" s="217">
        <v>519434</v>
      </c>
      <c r="I2" s="217">
        <v>217369</v>
      </c>
      <c r="J2" s="217">
        <v>283914</v>
      </c>
      <c r="K2" s="217">
        <v>349523</v>
      </c>
      <c r="L2" s="217">
        <v>47831</v>
      </c>
      <c r="M2" s="217">
        <v>83304</v>
      </c>
      <c r="N2" s="217">
        <v>62596</v>
      </c>
      <c r="O2" s="217">
        <v>266235</v>
      </c>
      <c r="P2" s="217">
        <v>11861</v>
      </c>
      <c r="Q2" s="217">
        <v>325022</v>
      </c>
      <c r="R2" s="217">
        <v>187653</v>
      </c>
      <c r="S2" s="217">
        <v>53456</v>
      </c>
      <c r="T2" s="218">
        <f>SUM(B2:S2)</f>
        <v>7171203</v>
      </c>
    </row>
    <row r="3" spans="1:20" s="28" customFormat="1" ht="27.6">
      <c r="A3" s="220" t="s">
        <v>1</v>
      </c>
      <c r="B3" s="217">
        <v>496172</v>
      </c>
      <c r="C3" s="217">
        <v>84194</v>
      </c>
      <c r="D3" s="217">
        <v>373190</v>
      </c>
      <c r="E3" s="217">
        <v>368735</v>
      </c>
      <c r="F3" s="217">
        <v>241527</v>
      </c>
      <c r="G3" s="217">
        <v>1734739</v>
      </c>
      <c r="H3" s="217">
        <v>518287</v>
      </c>
      <c r="I3" s="217">
        <v>204066</v>
      </c>
      <c r="J3" s="217">
        <v>145707</v>
      </c>
      <c r="K3" s="217">
        <v>271770</v>
      </c>
      <c r="L3" s="217">
        <v>128684</v>
      </c>
      <c r="M3" s="217">
        <v>110131</v>
      </c>
      <c r="N3" s="217">
        <v>150737</v>
      </c>
      <c r="O3" s="217">
        <v>249233</v>
      </c>
      <c r="P3" s="217">
        <v>264239</v>
      </c>
      <c r="Q3" s="217">
        <v>355079</v>
      </c>
      <c r="R3" s="217">
        <v>358201</v>
      </c>
      <c r="S3" s="217">
        <v>63046</v>
      </c>
      <c r="T3" s="218">
        <f>SUM(B3:S3)</f>
        <v>6117737</v>
      </c>
    </row>
    <row r="4" spans="1:20" s="28" customFormat="1" ht="19.95" customHeight="1">
      <c r="A4" s="220" t="s">
        <v>2</v>
      </c>
      <c r="B4" s="217">
        <v>4822505</v>
      </c>
      <c r="C4" s="217">
        <v>10446571</v>
      </c>
      <c r="D4" s="217">
        <v>5714669</v>
      </c>
      <c r="E4" s="217">
        <v>4453973</v>
      </c>
      <c r="F4" s="217">
        <v>5727900</v>
      </c>
      <c r="G4" s="217">
        <v>10389129</v>
      </c>
      <c r="H4" s="217">
        <v>7978168</v>
      </c>
      <c r="I4" s="217">
        <v>2570293</v>
      </c>
      <c r="J4" s="217">
        <v>5499172</v>
      </c>
      <c r="K4" s="217">
        <v>9647335</v>
      </c>
      <c r="L4" s="217">
        <v>1152473</v>
      </c>
      <c r="M4" s="217">
        <v>1152736</v>
      </c>
      <c r="N4" s="217">
        <v>744425</v>
      </c>
      <c r="O4" s="217">
        <v>3136499</v>
      </c>
      <c r="P4" s="217">
        <v>1191249</v>
      </c>
      <c r="Q4" s="217">
        <v>557304</v>
      </c>
      <c r="R4" s="217">
        <v>1054095</v>
      </c>
      <c r="S4" s="217">
        <v>401559</v>
      </c>
      <c r="T4" s="218">
        <f>SUM(B4:S4)</f>
        <v>76640055</v>
      </c>
    </row>
    <row r="5" spans="1:20" s="28" customFormat="1" ht="19.95" customHeight="1">
      <c r="A5" s="220" t="s">
        <v>3</v>
      </c>
      <c r="B5" s="217">
        <v>0</v>
      </c>
      <c r="C5" s="217">
        <v>10979</v>
      </c>
      <c r="D5" s="217">
        <v>143589</v>
      </c>
      <c r="E5" s="217">
        <v>0</v>
      </c>
      <c r="F5" s="217">
        <v>257741</v>
      </c>
      <c r="G5" s="217">
        <v>69390</v>
      </c>
      <c r="H5" s="217">
        <v>338719</v>
      </c>
      <c r="I5" s="217">
        <v>404</v>
      </c>
      <c r="J5" s="217">
        <v>57826</v>
      </c>
      <c r="K5" s="217">
        <v>101487</v>
      </c>
      <c r="L5" s="217">
        <v>8597</v>
      </c>
      <c r="M5" s="217">
        <v>4756</v>
      </c>
      <c r="N5" s="217">
        <v>15845</v>
      </c>
      <c r="O5" s="217">
        <v>0</v>
      </c>
      <c r="P5" s="217">
        <v>0</v>
      </c>
      <c r="Q5" s="217">
        <v>0</v>
      </c>
      <c r="R5" s="217">
        <v>629269</v>
      </c>
      <c r="S5" s="217">
        <v>38</v>
      </c>
      <c r="T5" s="218">
        <f>SUM(B5:S5)</f>
        <v>1638640</v>
      </c>
    </row>
    <row r="6" spans="1:20" s="28" customFormat="1" ht="19.95" customHeight="1">
      <c r="A6" s="220" t="s">
        <v>75</v>
      </c>
      <c r="B6" s="217">
        <v>1376725</v>
      </c>
      <c r="C6" s="217">
        <v>1648697</v>
      </c>
      <c r="D6" s="217">
        <v>967976</v>
      </c>
      <c r="E6" s="217">
        <v>933520</v>
      </c>
      <c r="F6" s="217">
        <v>1536997</v>
      </c>
      <c r="G6" s="217">
        <v>2017817</v>
      </c>
      <c r="H6" s="217">
        <v>1134604</v>
      </c>
      <c r="I6" s="217">
        <v>393906</v>
      </c>
      <c r="J6" s="217">
        <v>193227</v>
      </c>
      <c r="K6" s="217">
        <v>1525525</v>
      </c>
      <c r="L6" s="217">
        <v>134230</v>
      </c>
      <c r="M6" s="217">
        <v>125098</v>
      </c>
      <c r="N6" s="217">
        <v>92922</v>
      </c>
      <c r="O6" s="217">
        <v>49198</v>
      </c>
      <c r="P6" s="217">
        <v>1604</v>
      </c>
      <c r="Q6" s="217">
        <v>80892</v>
      </c>
      <c r="R6" s="217">
        <v>49806</v>
      </c>
      <c r="S6" s="217">
        <v>21082</v>
      </c>
      <c r="T6" s="218">
        <f>SUM(B6:S6)</f>
        <v>12283826</v>
      </c>
    </row>
    <row r="7" spans="1:20" s="28" customFormat="1" ht="19.95" customHeight="1">
      <c r="A7" s="220" t="s">
        <v>73</v>
      </c>
      <c r="B7" s="217">
        <v>82690</v>
      </c>
      <c r="C7" s="217">
        <v>137032</v>
      </c>
      <c r="D7" s="217">
        <v>123009</v>
      </c>
      <c r="E7" s="217">
        <v>47918</v>
      </c>
      <c r="F7" s="217">
        <v>188436</v>
      </c>
      <c r="G7" s="217">
        <v>206584</v>
      </c>
      <c r="H7" s="217">
        <v>127894</v>
      </c>
      <c r="I7" s="217">
        <v>39479</v>
      </c>
      <c r="J7" s="217">
        <v>64240</v>
      </c>
      <c r="K7" s="217">
        <v>105863</v>
      </c>
      <c r="L7" s="217">
        <v>23847</v>
      </c>
      <c r="M7" s="217">
        <v>19806</v>
      </c>
      <c r="N7" s="217">
        <v>41282</v>
      </c>
      <c r="O7" s="217">
        <v>83811</v>
      </c>
      <c r="P7" s="217">
        <v>7068</v>
      </c>
      <c r="Q7" s="217">
        <v>13390</v>
      </c>
      <c r="R7" s="217">
        <v>86379</v>
      </c>
      <c r="S7" s="217">
        <v>58648</v>
      </c>
      <c r="T7" s="218">
        <f>SUM(B7:S7)</f>
        <v>1457376</v>
      </c>
    </row>
    <row r="8" spans="1:20" s="28" customFormat="1" ht="19.95" customHeight="1">
      <c r="A8" s="220" t="s">
        <v>74</v>
      </c>
      <c r="B8" s="217">
        <v>102562</v>
      </c>
      <c r="C8" s="307">
        <v>282694</v>
      </c>
      <c r="D8" s="217">
        <v>342300</v>
      </c>
      <c r="E8" s="217">
        <v>37382</v>
      </c>
      <c r="F8" s="217">
        <v>210993</v>
      </c>
      <c r="G8" s="217">
        <v>441223</v>
      </c>
      <c r="H8" s="217">
        <v>684754</v>
      </c>
      <c r="I8" s="217">
        <v>117779</v>
      </c>
      <c r="J8" s="217">
        <v>59502</v>
      </c>
      <c r="K8" s="217">
        <v>206073</v>
      </c>
      <c r="L8" s="217">
        <v>46726</v>
      </c>
      <c r="M8" s="217">
        <v>44258</v>
      </c>
      <c r="N8" s="217">
        <v>20968</v>
      </c>
      <c r="O8" s="217">
        <v>158155</v>
      </c>
      <c r="P8" s="217">
        <v>37612</v>
      </c>
      <c r="Q8" s="217">
        <v>17037</v>
      </c>
      <c r="R8" s="217">
        <v>11669</v>
      </c>
      <c r="S8" s="217">
        <v>33106</v>
      </c>
      <c r="T8" s="218">
        <f>SUM(B8:S8)</f>
        <v>2854793</v>
      </c>
    </row>
    <row r="9" spans="1:20" s="28" customFormat="1" ht="19.95" customHeight="1">
      <c r="A9" s="220" t="s">
        <v>94</v>
      </c>
      <c r="B9" s="217">
        <v>0</v>
      </c>
      <c r="C9" s="217">
        <v>0</v>
      </c>
      <c r="D9" s="217">
        <v>0</v>
      </c>
      <c r="E9" s="217">
        <v>0</v>
      </c>
      <c r="F9" s="217">
        <v>0</v>
      </c>
      <c r="G9" s="217">
        <v>0</v>
      </c>
      <c r="H9" s="217">
        <v>0</v>
      </c>
      <c r="I9" s="217">
        <v>0</v>
      </c>
      <c r="J9" s="217">
        <v>0</v>
      </c>
      <c r="K9" s="217">
        <v>0</v>
      </c>
      <c r="L9" s="217">
        <v>0</v>
      </c>
      <c r="M9" s="217">
        <v>0</v>
      </c>
      <c r="N9" s="217">
        <v>0</v>
      </c>
      <c r="O9" s="217">
        <v>0</v>
      </c>
      <c r="P9" s="217">
        <v>0</v>
      </c>
      <c r="Q9" s="217">
        <v>0</v>
      </c>
      <c r="R9" s="217">
        <v>0</v>
      </c>
      <c r="S9" s="217">
        <v>0</v>
      </c>
      <c r="T9" s="218">
        <f>SUM(B9:S9)</f>
        <v>0</v>
      </c>
    </row>
    <row r="10" spans="1:20" s="28" customFormat="1" ht="19.95" customHeight="1">
      <c r="A10" s="220" t="s">
        <v>111</v>
      </c>
      <c r="B10" s="217">
        <v>0</v>
      </c>
      <c r="C10" s="217">
        <v>0</v>
      </c>
      <c r="D10" s="217">
        <v>0</v>
      </c>
      <c r="E10" s="217">
        <v>0</v>
      </c>
      <c r="F10" s="217">
        <v>0</v>
      </c>
      <c r="G10" s="217">
        <v>0</v>
      </c>
      <c r="H10" s="217">
        <v>0</v>
      </c>
      <c r="I10" s="217">
        <v>0</v>
      </c>
      <c r="J10" s="217">
        <v>0</v>
      </c>
      <c r="K10" s="217">
        <v>0</v>
      </c>
      <c r="L10" s="217">
        <v>0</v>
      </c>
      <c r="M10" s="217">
        <v>0</v>
      </c>
      <c r="N10" s="217">
        <v>0</v>
      </c>
      <c r="O10" s="217">
        <v>0</v>
      </c>
      <c r="P10" s="217">
        <v>0</v>
      </c>
      <c r="Q10" s="217">
        <v>0</v>
      </c>
      <c r="R10" s="217">
        <v>0</v>
      </c>
      <c r="S10" s="217">
        <v>0</v>
      </c>
      <c r="T10" s="218">
        <f>SUM(B10:S10)</f>
        <v>0</v>
      </c>
    </row>
    <row r="11" spans="1:20" s="28" customFormat="1" ht="19.95" customHeight="1">
      <c r="A11" s="221" t="s">
        <v>66</v>
      </c>
      <c r="B11" s="218">
        <v>7150364</v>
      </c>
      <c r="C11" s="218">
        <v>13015194</v>
      </c>
      <c r="D11" s="218">
        <v>9310456</v>
      </c>
      <c r="E11" s="218">
        <v>6022870</v>
      </c>
      <c r="F11" s="218">
        <v>8951913</v>
      </c>
      <c r="G11" s="218">
        <v>16331766</v>
      </c>
      <c r="H11" s="218">
        <v>11301860</v>
      </c>
      <c r="I11" s="218">
        <v>3543296</v>
      </c>
      <c r="J11" s="218">
        <v>6303588</v>
      </c>
      <c r="K11" s="218">
        <v>12207576</v>
      </c>
      <c r="L11" s="218">
        <v>1542388</v>
      </c>
      <c r="M11" s="218">
        <v>1540089</v>
      </c>
      <c r="N11" s="218">
        <v>1128775</v>
      </c>
      <c r="O11" s="218">
        <v>3943131</v>
      </c>
      <c r="P11" s="218">
        <v>1513633</v>
      </c>
      <c r="Q11" s="218">
        <v>1348724</v>
      </c>
      <c r="R11" s="218">
        <v>2377072</v>
      </c>
      <c r="S11" s="218">
        <v>630935</v>
      </c>
      <c r="T11" s="218">
        <f>SUM(B11:S11)</f>
        <v>108163630</v>
      </c>
    </row>
    <row r="12" spans="1:20" s="28" customFormat="1" ht="19.95" customHeight="1">
      <c r="A12" s="220" t="s">
        <v>7</v>
      </c>
      <c r="B12" s="217">
        <v>674000</v>
      </c>
      <c r="C12" s="217">
        <v>1580964</v>
      </c>
      <c r="D12" s="217">
        <v>990312</v>
      </c>
      <c r="E12" s="217">
        <v>272811</v>
      </c>
      <c r="F12" s="217">
        <v>1066677</v>
      </c>
      <c r="G12" s="217">
        <v>1201</v>
      </c>
      <c r="H12" s="217">
        <v>1426074</v>
      </c>
      <c r="I12" s="217">
        <v>69186</v>
      </c>
      <c r="J12" s="217">
        <v>69322</v>
      </c>
      <c r="K12" s="217">
        <v>0</v>
      </c>
      <c r="L12" s="217">
        <v>110197</v>
      </c>
      <c r="M12" s="217">
        <v>42070</v>
      </c>
      <c r="N12" s="217">
        <v>0</v>
      </c>
      <c r="O12" s="217">
        <v>41191</v>
      </c>
      <c r="P12" s="217">
        <v>1995</v>
      </c>
      <c r="Q12" s="217">
        <v>23107</v>
      </c>
      <c r="R12" s="217">
        <v>11665</v>
      </c>
      <c r="S12" s="217">
        <v>2009</v>
      </c>
      <c r="T12" s="218">
        <f>SUM(B12:S12)</f>
        <v>6382781</v>
      </c>
    </row>
    <row r="13" spans="1:20" s="28" customFormat="1" ht="31.5" customHeight="1">
      <c r="A13" s="220" t="s">
        <v>77</v>
      </c>
      <c r="B13" s="217">
        <v>219178</v>
      </c>
      <c r="C13" s="217">
        <v>181894</v>
      </c>
      <c r="D13" s="217">
        <v>33043</v>
      </c>
      <c r="E13" s="217">
        <v>78056</v>
      </c>
      <c r="F13" s="217">
        <v>232846</v>
      </c>
      <c r="G13" s="217">
        <v>1254845</v>
      </c>
      <c r="H13" s="217">
        <v>212676</v>
      </c>
      <c r="I13" s="217">
        <v>181855</v>
      </c>
      <c r="J13" s="217">
        <v>14713</v>
      </c>
      <c r="K13" s="217">
        <v>2486108</v>
      </c>
      <c r="L13" s="217">
        <v>76790</v>
      </c>
      <c r="M13" s="217">
        <v>41198</v>
      </c>
      <c r="N13" s="217">
        <v>196736</v>
      </c>
      <c r="O13" s="217">
        <v>17746</v>
      </c>
      <c r="P13" s="217">
        <v>77</v>
      </c>
      <c r="Q13" s="217">
        <v>445723</v>
      </c>
      <c r="R13" s="217">
        <v>583002</v>
      </c>
      <c r="S13" s="217">
        <v>45058</v>
      </c>
      <c r="T13" s="218">
        <f>SUM(B13:S13)</f>
        <v>6301544</v>
      </c>
    </row>
    <row r="14" spans="1:20" s="28" customFormat="1" ht="19.95" customHeight="1">
      <c r="A14" s="220" t="s">
        <v>9</v>
      </c>
      <c r="B14" s="217">
        <v>5242762</v>
      </c>
      <c r="C14" s="217">
        <v>8536958</v>
      </c>
      <c r="D14" s="217">
        <v>7160673</v>
      </c>
      <c r="E14" s="217">
        <v>4025574</v>
      </c>
      <c r="F14" s="217">
        <v>5559635</v>
      </c>
      <c r="G14" s="217">
        <v>12996824</v>
      </c>
      <c r="H14" s="217">
        <v>7370560</v>
      </c>
      <c r="I14" s="217">
        <v>2443354</v>
      </c>
      <c r="J14" s="217">
        <v>4972135</v>
      </c>
      <c r="K14" s="217">
        <v>6879309</v>
      </c>
      <c r="L14" s="217">
        <v>930502</v>
      </c>
      <c r="M14" s="217">
        <v>857680</v>
      </c>
      <c r="N14" s="217">
        <v>674780</v>
      </c>
      <c r="O14" s="217">
        <v>3368247</v>
      </c>
      <c r="P14" s="217">
        <v>19895</v>
      </c>
      <c r="Q14" s="217">
        <v>761595</v>
      </c>
      <c r="R14" s="217">
        <v>1519863</v>
      </c>
      <c r="S14" s="217">
        <v>352749</v>
      </c>
      <c r="T14" s="218">
        <f>SUM(B14:S14)</f>
        <v>73673095</v>
      </c>
    </row>
    <row r="15" spans="1:20" s="28" customFormat="1" ht="19.95" customHeight="1">
      <c r="A15" s="220" t="s">
        <v>10</v>
      </c>
      <c r="B15" s="217">
        <v>293122</v>
      </c>
      <c r="C15" s="217">
        <v>623769</v>
      </c>
      <c r="D15" s="217">
        <v>179477</v>
      </c>
      <c r="E15" s="217">
        <v>531014</v>
      </c>
      <c r="F15" s="217">
        <v>875676</v>
      </c>
      <c r="G15" s="217">
        <v>213572</v>
      </c>
      <c r="H15" s="217">
        <v>312987</v>
      </c>
      <c r="I15" s="217">
        <v>260744</v>
      </c>
      <c r="J15" s="217">
        <v>430889</v>
      </c>
      <c r="K15" s="217">
        <v>1571884</v>
      </c>
      <c r="L15" s="217">
        <v>267309</v>
      </c>
      <c r="M15" s="217">
        <v>421105</v>
      </c>
      <c r="N15" s="217">
        <v>100512</v>
      </c>
      <c r="O15" s="217">
        <v>1953</v>
      </c>
      <c r="P15" s="217">
        <v>1304834</v>
      </c>
      <c r="Q15" s="217">
        <v>17063</v>
      </c>
      <c r="R15" s="217">
        <v>60945</v>
      </c>
      <c r="S15" s="217">
        <v>36942</v>
      </c>
      <c r="T15" s="218">
        <f>SUM(B15:S15)</f>
        <v>7503797</v>
      </c>
    </row>
    <row r="16" spans="1:20" s="28" customFormat="1" ht="19.95" customHeight="1">
      <c r="A16" s="220" t="s">
        <v>11</v>
      </c>
      <c r="B16" s="217">
        <v>175548</v>
      </c>
      <c r="C16" s="217">
        <v>568665</v>
      </c>
      <c r="D16" s="217">
        <v>226681</v>
      </c>
      <c r="E16" s="217">
        <v>197049</v>
      </c>
      <c r="F16" s="217">
        <v>202531</v>
      </c>
      <c r="G16" s="217">
        <v>393746</v>
      </c>
      <c r="H16" s="217">
        <v>951653</v>
      </c>
      <c r="I16" s="217">
        <v>200690</v>
      </c>
      <c r="J16" s="217">
        <v>193035</v>
      </c>
      <c r="K16" s="217">
        <v>289186</v>
      </c>
      <c r="L16" s="217">
        <v>55154</v>
      </c>
      <c r="M16" s="217">
        <v>42022</v>
      </c>
      <c r="N16" s="217">
        <v>19724</v>
      </c>
      <c r="O16" s="217">
        <v>168450</v>
      </c>
      <c r="P16" s="217">
        <v>98596</v>
      </c>
      <c r="Q16" s="217">
        <v>20494</v>
      </c>
      <c r="R16" s="217">
        <v>27912</v>
      </c>
      <c r="S16" s="217">
        <v>35184</v>
      </c>
      <c r="T16" s="218">
        <f>SUM(B16:S16)</f>
        <v>3866320</v>
      </c>
    </row>
    <row r="17" spans="1:207" s="28" customFormat="1" ht="19.95" customHeight="1">
      <c r="A17" s="220" t="s">
        <v>112</v>
      </c>
      <c r="B17" s="217">
        <v>0</v>
      </c>
      <c r="C17" s="217">
        <v>0</v>
      </c>
      <c r="D17" s="217">
        <v>0</v>
      </c>
      <c r="E17" s="217">
        <v>0</v>
      </c>
      <c r="F17" s="217">
        <v>0</v>
      </c>
      <c r="G17" s="217">
        <v>0</v>
      </c>
      <c r="H17" s="217">
        <v>0</v>
      </c>
      <c r="I17" s="217">
        <v>0</v>
      </c>
      <c r="J17" s="217">
        <v>0</v>
      </c>
      <c r="K17" s="217">
        <v>0</v>
      </c>
      <c r="L17" s="217">
        <v>0</v>
      </c>
      <c r="M17" s="217">
        <v>0</v>
      </c>
      <c r="N17" s="217">
        <v>0</v>
      </c>
      <c r="O17" s="217">
        <v>0</v>
      </c>
      <c r="P17" s="217">
        <v>0</v>
      </c>
      <c r="Q17" s="217">
        <v>0</v>
      </c>
      <c r="R17" s="217">
        <v>0</v>
      </c>
      <c r="S17" s="217">
        <v>0</v>
      </c>
      <c r="T17" s="218">
        <f>SUM(B17:S17)</f>
        <v>0</v>
      </c>
    </row>
    <row r="18" spans="1:207" s="28" customFormat="1" ht="19.95" customHeight="1">
      <c r="A18" s="221" t="s">
        <v>67</v>
      </c>
      <c r="B18" s="218">
        <v>6604610</v>
      </c>
      <c r="C18" s="218">
        <v>11492250</v>
      </c>
      <c r="D18" s="218">
        <v>8590186</v>
      </c>
      <c r="E18" s="218">
        <v>5104504</v>
      </c>
      <c r="F18" s="218">
        <v>7937365</v>
      </c>
      <c r="G18" s="218">
        <v>14860188</v>
      </c>
      <c r="H18" s="218">
        <v>10273950</v>
      </c>
      <c r="I18" s="218">
        <v>3155829</v>
      </c>
      <c r="J18" s="218">
        <v>5680094</v>
      </c>
      <c r="K18" s="218">
        <v>11226487</v>
      </c>
      <c r="L18" s="218">
        <v>1439952</v>
      </c>
      <c r="M18" s="218">
        <v>1404075</v>
      </c>
      <c r="N18" s="218">
        <v>991752</v>
      </c>
      <c r="O18" s="218">
        <v>3597587</v>
      </c>
      <c r="P18" s="218">
        <v>1425397</v>
      </c>
      <c r="Q18" s="218">
        <v>1267982</v>
      </c>
      <c r="R18" s="218">
        <v>2203387</v>
      </c>
      <c r="S18" s="218">
        <v>471942</v>
      </c>
      <c r="T18" s="218">
        <f>SUM(B18:S18)</f>
        <v>97727537</v>
      </c>
    </row>
    <row r="19" spans="1:207" s="28" customFormat="1" ht="19.95" customHeight="1">
      <c r="A19" s="220" t="s">
        <v>116</v>
      </c>
      <c r="B19" s="217">
        <v>0</v>
      </c>
      <c r="C19" s="217">
        <v>0</v>
      </c>
      <c r="D19" s="217">
        <v>0</v>
      </c>
      <c r="E19" s="217">
        <v>0</v>
      </c>
      <c r="F19" s="217">
        <v>0</v>
      </c>
      <c r="G19" s="217">
        <v>0</v>
      </c>
      <c r="H19" s="217">
        <v>0</v>
      </c>
      <c r="I19" s="217">
        <v>0</v>
      </c>
      <c r="J19" s="217">
        <v>0</v>
      </c>
      <c r="K19" s="217">
        <v>0</v>
      </c>
      <c r="L19" s="217">
        <v>0</v>
      </c>
      <c r="M19" s="217">
        <v>0</v>
      </c>
      <c r="N19" s="217">
        <v>0</v>
      </c>
      <c r="O19" s="217">
        <v>0</v>
      </c>
      <c r="P19" s="217">
        <v>0</v>
      </c>
      <c r="Q19" s="217">
        <v>0</v>
      </c>
      <c r="R19" s="217">
        <v>0</v>
      </c>
      <c r="S19" s="217">
        <v>0</v>
      </c>
      <c r="T19" s="218">
        <f>SUM(B19:S19)</f>
        <v>0</v>
      </c>
    </row>
    <row r="20" spans="1:207" s="28" customFormat="1" ht="19.95" customHeight="1">
      <c r="A20" s="220" t="s">
        <v>117</v>
      </c>
      <c r="B20" s="217">
        <v>0</v>
      </c>
      <c r="C20" s="217">
        <v>0</v>
      </c>
      <c r="D20" s="217">
        <v>0</v>
      </c>
      <c r="E20" s="217">
        <v>0</v>
      </c>
      <c r="F20" s="217">
        <v>0</v>
      </c>
      <c r="G20" s="217">
        <v>0</v>
      </c>
      <c r="H20" s="217">
        <v>0</v>
      </c>
      <c r="I20" s="217">
        <v>0</v>
      </c>
      <c r="J20" s="217">
        <v>0</v>
      </c>
      <c r="K20" s="217">
        <v>0</v>
      </c>
      <c r="L20" s="217">
        <v>0</v>
      </c>
      <c r="M20" s="217">
        <v>0</v>
      </c>
      <c r="N20" s="217">
        <v>0</v>
      </c>
      <c r="O20" s="217">
        <v>0</v>
      </c>
      <c r="P20" s="217">
        <v>0</v>
      </c>
      <c r="Q20" s="217">
        <v>0</v>
      </c>
      <c r="R20" s="217">
        <v>0</v>
      </c>
      <c r="S20" s="217">
        <v>0</v>
      </c>
      <c r="T20" s="218">
        <f>SUM(B20:S20)</f>
        <v>0</v>
      </c>
    </row>
    <row r="21" spans="1:207" s="28" customFormat="1" ht="19.95" customHeight="1">
      <c r="A21" s="221" t="s">
        <v>115</v>
      </c>
      <c r="B21" s="218">
        <f>SUM(B19:B20)</f>
        <v>0</v>
      </c>
      <c r="C21" s="218">
        <f t="shared" ref="C21:S21" si="0">SUM(C19:C20)</f>
        <v>0</v>
      </c>
      <c r="D21" s="218">
        <f t="shared" si="0"/>
        <v>0</v>
      </c>
      <c r="E21" s="218">
        <f t="shared" si="0"/>
        <v>0</v>
      </c>
      <c r="F21" s="218">
        <f t="shared" si="0"/>
        <v>0</v>
      </c>
      <c r="G21" s="218">
        <f t="shared" si="0"/>
        <v>0</v>
      </c>
      <c r="H21" s="218">
        <f t="shared" si="0"/>
        <v>0</v>
      </c>
      <c r="I21" s="218">
        <f t="shared" si="0"/>
        <v>0</v>
      </c>
      <c r="J21" s="218">
        <f t="shared" si="0"/>
        <v>0</v>
      </c>
      <c r="K21" s="218">
        <f t="shared" si="0"/>
        <v>0</v>
      </c>
      <c r="L21" s="218">
        <f t="shared" si="0"/>
        <v>0</v>
      </c>
      <c r="M21" s="218">
        <f t="shared" si="0"/>
        <v>0</v>
      </c>
      <c r="N21" s="218">
        <f t="shared" si="0"/>
        <v>0</v>
      </c>
      <c r="O21" s="218">
        <f t="shared" si="0"/>
        <v>0</v>
      </c>
      <c r="P21" s="218">
        <f t="shared" si="0"/>
        <v>0</v>
      </c>
      <c r="Q21" s="218">
        <f t="shared" si="0"/>
        <v>0</v>
      </c>
      <c r="R21" s="218">
        <f t="shared" si="0"/>
        <v>0</v>
      </c>
      <c r="S21" s="218">
        <f t="shared" si="0"/>
        <v>0</v>
      </c>
      <c r="T21" s="218">
        <f>SUM(B21:S21)</f>
        <v>0</v>
      </c>
    </row>
    <row r="22" spans="1:207" s="28" customFormat="1" ht="19.95" customHeight="1">
      <c r="A22" s="222" t="s">
        <v>12</v>
      </c>
      <c r="B22" s="217">
        <v>100000</v>
      </c>
      <c r="C22" s="217">
        <v>320000</v>
      </c>
      <c r="D22" s="217">
        <v>203710</v>
      </c>
      <c r="E22" s="217">
        <v>225000</v>
      </c>
      <c r="F22" s="217">
        <v>132405</v>
      </c>
      <c r="G22" s="217">
        <v>170000</v>
      </c>
      <c r="H22" s="217">
        <v>776875</v>
      </c>
      <c r="I22" s="217">
        <v>100008</v>
      </c>
      <c r="J22" s="217">
        <v>172800</v>
      </c>
      <c r="K22" s="217">
        <v>238000</v>
      </c>
      <c r="L22" s="217">
        <v>200000</v>
      </c>
      <c r="M22" s="217">
        <v>260000</v>
      </c>
      <c r="N22" s="217">
        <v>90000</v>
      </c>
      <c r="O22" s="217">
        <v>175367</v>
      </c>
      <c r="P22" s="217">
        <v>60000</v>
      </c>
      <c r="Q22" s="217">
        <v>68000</v>
      </c>
      <c r="R22" s="217">
        <v>120000</v>
      </c>
      <c r="S22" s="217">
        <v>150000</v>
      </c>
      <c r="T22" s="218">
        <f>SUM(B22:S22)</f>
        <v>3562165</v>
      </c>
    </row>
    <row r="23" spans="1:207" s="28" customFormat="1" ht="19.95" customHeight="1">
      <c r="A23" s="222" t="s">
        <v>13</v>
      </c>
      <c r="B23" s="70">
        <v>0</v>
      </c>
      <c r="C23" s="217">
        <v>0</v>
      </c>
      <c r="D23" s="217">
        <v>0</v>
      </c>
      <c r="E23" s="217">
        <v>0</v>
      </c>
      <c r="F23" s="217">
        <v>0</v>
      </c>
      <c r="G23" s="217">
        <v>0</v>
      </c>
      <c r="H23" s="217">
        <v>117000</v>
      </c>
      <c r="I23" s="217">
        <v>0</v>
      </c>
      <c r="J23" s="217">
        <v>0</v>
      </c>
      <c r="K23" s="217">
        <v>0</v>
      </c>
      <c r="L23" s="217">
        <v>0</v>
      </c>
      <c r="M23" s="217">
        <v>0</v>
      </c>
      <c r="N23" s="217">
        <v>0</v>
      </c>
      <c r="O23" s="217">
        <v>0</v>
      </c>
      <c r="P23" s="217">
        <v>0</v>
      </c>
      <c r="Q23" s="217">
        <v>0</v>
      </c>
      <c r="R23" s="217">
        <v>0</v>
      </c>
      <c r="S23" s="217">
        <v>0</v>
      </c>
      <c r="T23" s="218">
        <f>SUM(B23:S23)</f>
        <v>117000</v>
      </c>
    </row>
    <row r="24" spans="1:207" s="28" customFormat="1" ht="19.95" customHeight="1">
      <c r="A24" s="222" t="s">
        <v>14</v>
      </c>
      <c r="B24" s="217">
        <v>438687</v>
      </c>
      <c r="C24" s="217">
        <v>1037742</v>
      </c>
      <c r="D24" s="217">
        <v>270685</v>
      </c>
      <c r="E24" s="217">
        <v>555283</v>
      </c>
      <c r="F24" s="217">
        <v>736529</v>
      </c>
      <c r="G24" s="217">
        <v>595910</v>
      </c>
      <c r="H24" s="217">
        <v>466461</v>
      </c>
      <c r="I24" s="217">
        <v>229958</v>
      </c>
      <c r="J24" s="217">
        <v>329129</v>
      </c>
      <c r="K24" s="217">
        <v>601032</v>
      </c>
      <c r="L24" s="217">
        <v>61769</v>
      </c>
      <c r="M24" s="217">
        <v>647</v>
      </c>
      <c r="N24" s="217">
        <v>47572</v>
      </c>
      <c r="O24" s="217">
        <v>65954</v>
      </c>
      <c r="P24" s="217">
        <v>7504</v>
      </c>
      <c r="Q24" s="217">
        <v>1637</v>
      </c>
      <c r="R24" s="217">
        <v>38654</v>
      </c>
      <c r="S24" s="217">
        <v>20542</v>
      </c>
      <c r="T24" s="218">
        <f>SUM(B24:S24)</f>
        <v>5505695</v>
      </c>
    </row>
    <row r="25" spans="1:207" s="28" customFormat="1" ht="19.95" customHeight="1">
      <c r="A25" s="222" t="s">
        <v>15</v>
      </c>
      <c r="B25" s="217">
        <v>0</v>
      </c>
      <c r="C25" s="217">
        <v>-1339</v>
      </c>
      <c r="D25" s="217">
        <v>0</v>
      </c>
      <c r="E25" s="217">
        <v>0</v>
      </c>
      <c r="F25" s="217">
        <v>0</v>
      </c>
      <c r="G25" s="217">
        <v>0</v>
      </c>
      <c r="H25" s="217">
        <v>-5509</v>
      </c>
      <c r="I25" s="217">
        <v>0</v>
      </c>
      <c r="J25" s="217">
        <v>0</v>
      </c>
      <c r="K25" s="217">
        <v>0</v>
      </c>
      <c r="L25" s="217">
        <v>0</v>
      </c>
      <c r="M25" s="217">
        <v>0</v>
      </c>
      <c r="N25" s="217">
        <v>-840</v>
      </c>
      <c r="O25" s="217">
        <v>0</v>
      </c>
      <c r="P25" s="217">
        <v>0</v>
      </c>
      <c r="Q25" s="217">
        <v>0</v>
      </c>
      <c r="R25" s="217">
        <v>0</v>
      </c>
      <c r="S25" s="217">
        <v>-695</v>
      </c>
      <c r="T25" s="218">
        <f>SUM(B25:S25)</f>
        <v>-8383</v>
      </c>
    </row>
    <row r="26" spans="1:207" s="28" customFormat="1" ht="19.95" customHeight="1">
      <c r="A26" s="222" t="s">
        <v>16</v>
      </c>
      <c r="B26" s="217">
        <v>0</v>
      </c>
      <c r="C26" s="217">
        <v>43098</v>
      </c>
      <c r="D26" s="217">
        <v>3646</v>
      </c>
      <c r="E26" s="217">
        <v>0</v>
      </c>
      <c r="F26" s="217">
        <v>423</v>
      </c>
      <c r="G26" s="217">
        <v>3</v>
      </c>
      <c r="H26" s="217">
        <v>24042</v>
      </c>
      <c r="I26" s="217">
        <v>3</v>
      </c>
      <c r="J26" s="217">
        <v>0</v>
      </c>
      <c r="K26" s="217">
        <v>414</v>
      </c>
      <c r="L26" s="217">
        <v>922</v>
      </c>
      <c r="M26" s="217">
        <v>0</v>
      </c>
      <c r="N26" s="217">
        <v>0</v>
      </c>
      <c r="O26" s="217">
        <v>75000</v>
      </c>
      <c r="P26" s="217">
        <v>0</v>
      </c>
      <c r="Q26" s="217">
        <v>0</v>
      </c>
      <c r="R26" s="217">
        <v>0</v>
      </c>
      <c r="S26" s="217">
        <v>16106</v>
      </c>
      <c r="T26" s="218">
        <f>SUM(B26:S26)</f>
        <v>163657</v>
      </c>
    </row>
    <row r="27" spans="1:207" s="28" customFormat="1" ht="19.95" customHeight="1">
      <c r="A27" s="222" t="s">
        <v>17</v>
      </c>
      <c r="B27" s="217">
        <v>767</v>
      </c>
      <c r="C27" s="217">
        <v>10</v>
      </c>
      <c r="D27" s="217">
        <v>68033</v>
      </c>
      <c r="E27" s="217">
        <v>2793</v>
      </c>
      <c r="F27" s="217">
        <v>26</v>
      </c>
      <c r="G27" s="217">
        <v>372659</v>
      </c>
      <c r="H27" s="217">
        <v>-508306</v>
      </c>
      <c r="I27" s="217">
        <v>0</v>
      </c>
      <c r="J27" s="217">
        <v>4507</v>
      </c>
      <c r="K27" s="217">
        <v>1</v>
      </c>
      <c r="L27" s="217">
        <v>-129345</v>
      </c>
      <c r="M27" s="217">
        <v>-77960</v>
      </c>
      <c r="N27" s="217">
        <v>-5622</v>
      </c>
      <c r="O27" s="217">
        <v>4899</v>
      </c>
      <c r="P27" s="217">
        <v>11558</v>
      </c>
      <c r="Q27" s="217">
        <v>6642</v>
      </c>
      <c r="R27" s="217">
        <v>0</v>
      </c>
      <c r="S27" s="217">
        <v>-4952</v>
      </c>
      <c r="T27" s="218">
        <f>SUM(B27:S27)</f>
        <v>-254290</v>
      </c>
    </row>
    <row r="28" spans="1:207" s="28" customFormat="1" ht="19.95" customHeight="1">
      <c r="A28" s="222" t="s">
        <v>18</v>
      </c>
      <c r="B28" s="70">
        <v>0</v>
      </c>
      <c r="C28" s="217">
        <v>0</v>
      </c>
      <c r="D28" s="217">
        <v>0</v>
      </c>
      <c r="E28" s="217">
        <v>0</v>
      </c>
      <c r="F28" s="28">
        <v>0</v>
      </c>
      <c r="G28" s="217">
        <v>0</v>
      </c>
      <c r="H28" s="217">
        <v>0</v>
      </c>
      <c r="I28" s="217">
        <v>0</v>
      </c>
      <c r="J28" s="217">
        <v>0</v>
      </c>
      <c r="K28" s="217">
        <v>0</v>
      </c>
      <c r="L28" s="217">
        <v>0</v>
      </c>
      <c r="M28" s="217">
        <v>0</v>
      </c>
      <c r="N28" s="217">
        <v>0</v>
      </c>
      <c r="O28" s="217">
        <v>0</v>
      </c>
      <c r="P28" s="217">
        <v>0</v>
      </c>
      <c r="Q28" s="217">
        <v>0</v>
      </c>
      <c r="R28" s="217">
        <v>0</v>
      </c>
      <c r="S28" s="217">
        <v>0</v>
      </c>
      <c r="T28" s="218">
        <f>SUM(B28:S28)</f>
        <v>0</v>
      </c>
    </row>
    <row r="29" spans="1:207" s="28" customFormat="1" ht="19.95" customHeight="1">
      <c r="A29" s="222" t="s">
        <v>19</v>
      </c>
      <c r="B29" s="217">
        <v>6300</v>
      </c>
      <c r="C29" s="217">
        <v>123433</v>
      </c>
      <c r="D29" s="217">
        <v>174196</v>
      </c>
      <c r="E29" s="217">
        <v>135290</v>
      </c>
      <c r="F29" s="217">
        <v>145165</v>
      </c>
      <c r="G29" s="217">
        <v>333006</v>
      </c>
      <c r="H29" s="217">
        <v>157347</v>
      </c>
      <c r="I29" s="217">
        <v>57498</v>
      </c>
      <c r="J29" s="217">
        <v>117058</v>
      </c>
      <c r="K29" s="217">
        <v>141642</v>
      </c>
      <c r="L29" s="217">
        <v>-30910</v>
      </c>
      <c r="M29" s="217">
        <v>-46673</v>
      </c>
      <c r="N29" s="217">
        <v>5913</v>
      </c>
      <c r="O29" s="217">
        <v>24324</v>
      </c>
      <c r="P29" s="217">
        <v>9174</v>
      </c>
      <c r="Q29" s="217">
        <v>4463</v>
      </c>
      <c r="R29" s="217">
        <v>15031</v>
      </c>
      <c r="S29" s="217">
        <v>-22008</v>
      </c>
      <c r="T29" s="218">
        <f>SUM(B29:S29)</f>
        <v>1350249</v>
      </c>
    </row>
    <row r="30" spans="1:207" s="43" customFormat="1" ht="19.95" customHeight="1">
      <c r="A30" s="221" t="s">
        <v>20</v>
      </c>
      <c r="B30" s="218">
        <v>545754</v>
      </c>
      <c r="C30" s="218">
        <v>1522944</v>
      </c>
      <c r="D30" s="218">
        <v>720270</v>
      </c>
      <c r="E30" s="218">
        <v>918366</v>
      </c>
      <c r="F30" s="218">
        <v>1014548</v>
      </c>
      <c r="G30" s="218">
        <v>1471578</v>
      </c>
      <c r="H30" s="218">
        <v>1027910</v>
      </c>
      <c r="I30" s="218">
        <v>387467</v>
      </c>
      <c r="J30" s="218">
        <v>623494</v>
      </c>
      <c r="K30" s="218">
        <v>981089</v>
      </c>
      <c r="L30" s="218">
        <v>102436</v>
      </c>
      <c r="M30" s="218">
        <v>136014</v>
      </c>
      <c r="N30" s="218">
        <v>137023</v>
      </c>
      <c r="O30" s="218">
        <v>345544</v>
      </c>
      <c r="P30" s="218">
        <v>88236</v>
      </c>
      <c r="Q30" s="218">
        <v>80742</v>
      </c>
      <c r="R30" s="218">
        <v>173685</v>
      </c>
      <c r="S30" s="218">
        <v>158993</v>
      </c>
      <c r="T30" s="218">
        <f>SUM(B30:S30)</f>
        <v>10436093</v>
      </c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</row>
    <row r="31" spans="1:207" s="43" customFormat="1" ht="19.95" customHeight="1">
      <c r="A31" s="221" t="s">
        <v>154</v>
      </c>
      <c r="B31" s="218">
        <v>7150364</v>
      </c>
      <c r="C31" s="218">
        <v>13015194</v>
      </c>
      <c r="D31" s="218">
        <v>9310456</v>
      </c>
      <c r="E31" s="218">
        <v>6022870</v>
      </c>
      <c r="F31" s="218">
        <v>8951913</v>
      </c>
      <c r="G31" s="218">
        <v>16331766</v>
      </c>
      <c r="H31" s="218">
        <v>11301860</v>
      </c>
      <c r="I31" s="218">
        <v>3543296</v>
      </c>
      <c r="J31" s="218">
        <v>6303588</v>
      </c>
      <c r="K31" s="218">
        <v>12207576</v>
      </c>
      <c r="L31" s="218">
        <v>1542388</v>
      </c>
      <c r="M31" s="218">
        <v>1540089</v>
      </c>
      <c r="N31" s="218">
        <v>1128775</v>
      </c>
      <c r="O31" s="218">
        <v>3943131</v>
      </c>
      <c r="P31" s="218">
        <v>1513633</v>
      </c>
      <c r="Q31" s="218">
        <v>1348724</v>
      </c>
      <c r="R31" s="218">
        <v>2377072</v>
      </c>
      <c r="S31" s="218">
        <v>630935</v>
      </c>
      <c r="T31" s="218">
        <f>SUM(B31:S31)</f>
        <v>108163630</v>
      </c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</row>
    <row r="32" spans="1:207" s="28" customFormat="1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9"/>
    </row>
    <row r="33" spans="1:20" s="28" customFormat="1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9"/>
    </row>
    <row r="34" spans="1:20" s="28" customFormat="1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9"/>
    </row>
    <row r="35" spans="1:20" s="28" customFormat="1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9"/>
    </row>
    <row r="36" spans="1:20" s="28" customFormat="1" ht="12.6">
      <c r="A36" s="428" t="s">
        <v>65</v>
      </c>
      <c r="B36" s="215">
        <f t="shared" ref="B36:T36" si="1">SUM(B2:B10)</f>
        <v>7150364</v>
      </c>
      <c r="C36" s="215">
        <f t="shared" si="1"/>
        <v>13015194</v>
      </c>
      <c r="D36" s="215">
        <f t="shared" si="1"/>
        <v>9310456</v>
      </c>
      <c r="E36" s="215">
        <f t="shared" si="1"/>
        <v>6022870</v>
      </c>
      <c r="F36" s="215">
        <f t="shared" si="1"/>
        <v>8951913</v>
      </c>
      <c r="G36" s="215">
        <f t="shared" si="1"/>
        <v>16331766</v>
      </c>
      <c r="H36" s="215">
        <f t="shared" si="1"/>
        <v>11301860</v>
      </c>
      <c r="I36" s="215">
        <f t="shared" si="1"/>
        <v>3543296</v>
      </c>
      <c r="J36" s="215">
        <f t="shared" si="1"/>
        <v>6303588</v>
      </c>
      <c r="K36" s="215">
        <f t="shared" si="1"/>
        <v>12207576</v>
      </c>
      <c r="L36" s="215">
        <f t="shared" si="1"/>
        <v>1542388</v>
      </c>
      <c r="M36" s="215">
        <f t="shared" si="1"/>
        <v>1540089</v>
      </c>
      <c r="N36" s="215">
        <f t="shared" si="1"/>
        <v>1128775</v>
      </c>
      <c r="O36" s="215">
        <f t="shared" si="1"/>
        <v>3943131</v>
      </c>
      <c r="P36" s="215">
        <f t="shared" si="1"/>
        <v>1513633</v>
      </c>
      <c r="Q36" s="215">
        <f t="shared" si="1"/>
        <v>1348724</v>
      </c>
      <c r="R36" s="215">
        <f t="shared" si="1"/>
        <v>2377072</v>
      </c>
      <c r="S36" s="215">
        <f t="shared" si="1"/>
        <v>630935</v>
      </c>
      <c r="T36" s="215">
        <f t="shared" si="1"/>
        <v>108163630</v>
      </c>
    </row>
    <row r="37" spans="1:20" s="28" customFormat="1" ht="12.6">
      <c r="A37" s="428"/>
      <c r="B37" s="216">
        <f t="shared" ref="B37:T37" si="2">B36-B11</f>
        <v>0</v>
      </c>
      <c r="C37" s="69">
        <f t="shared" si="2"/>
        <v>0</v>
      </c>
      <c r="D37" s="69">
        <f t="shared" si="2"/>
        <v>0</v>
      </c>
      <c r="E37" s="69">
        <f t="shared" si="2"/>
        <v>0</v>
      </c>
      <c r="F37" s="69">
        <f t="shared" si="2"/>
        <v>0</v>
      </c>
      <c r="G37" s="69">
        <f t="shared" si="2"/>
        <v>0</v>
      </c>
      <c r="H37" s="69">
        <f t="shared" si="2"/>
        <v>0</v>
      </c>
      <c r="I37" s="69">
        <f t="shared" si="2"/>
        <v>0</v>
      </c>
      <c r="J37" s="69">
        <f t="shared" si="2"/>
        <v>0</v>
      </c>
      <c r="K37" s="69">
        <f t="shared" si="2"/>
        <v>0</v>
      </c>
      <c r="L37" s="69">
        <f t="shared" si="2"/>
        <v>0</v>
      </c>
      <c r="M37" s="69">
        <f t="shared" si="2"/>
        <v>0</v>
      </c>
      <c r="N37" s="69">
        <f t="shared" si="2"/>
        <v>0</v>
      </c>
      <c r="O37" s="69">
        <f t="shared" si="2"/>
        <v>0</v>
      </c>
      <c r="P37" s="69">
        <f t="shared" si="2"/>
        <v>0</v>
      </c>
      <c r="Q37" s="69">
        <f t="shared" si="2"/>
        <v>0</v>
      </c>
      <c r="R37" s="69">
        <f t="shared" si="2"/>
        <v>0</v>
      </c>
      <c r="S37" s="69">
        <f t="shared" si="2"/>
        <v>0</v>
      </c>
      <c r="T37" s="69">
        <f t="shared" si="2"/>
        <v>0</v>
      </c>
    </row>
    <row r="38" spans="1:20" s="28" customFormat="1" ht="12.6">
      <c r="A38" s="428"/>
      <c r="B38" s="215">
        <f t="shared" ref="B38:T38" si="3">SUM(B12:B17)</f>
        <v>6604610</v>
      </c>
      <c r="C38" s="215">
        <f t="shared" si="3"/>
        <v>11492250</v>
      </c>
      <c r="D38" s="215">
        <f t="shared" si="3"/>
        <v>8590186</v>
      </c>
      <c r="E38" s="215">
        <f t="shared" si="3"/>
        <v>5104504</v>
      </c>
      <c r="F38" s="215">
        <f t="shared" si="3"/>
        <v>7937365</v>
      </c>
      <c r="G38" s="215">
        <f t="shared" si="3"/>
        <v>14860188</v>
      </c>
      <c r="H38" s="215">
        <f t="shared" si="3"/>
        <v>10273950</v>
      </c>
      <c r="I38" s="215">
        <f t="shared" si="3"/>
        <v>3155829</v>
      </c>
      <c r="J38" s="215">
        <f t="shared" si="3"/>
        <v>5680094</v>
      </c>
      <c r="K38" s="215">
        <f t="shared" si="3"/>
        <v>11226487</v>
      </c>
      <c r="L38" s="215">
        <f t="shared" si="3"/>
        <v>1439952</v>
      </c>
      <c r="M38" s="215">
        <f t="shared" si="3"/>
        <v>1404075</v>
      </c>
      <c r="N38" s="215">
        <f t="shared" si="3"/>
        <v>991752</v>
      </c>
      <c r="O38" s="215">
        <f t="shared" si="3"/>
        <v>3597587</v>
      </c>
      <c r="P38" s="215">
        <f t="shared" si="3"/>
        <v>1425397</v>
      </c>
      <c r="Q38" s="215">
        <f t="shared" si="3"/>
        <v>1267982</v>
      </c>
      <c r="R38" s="215">
        <f t="shared" si="3"/>
        <v>2203387</v>
      </c>
      <c r="S38" s="215">
        <f t="shared" si="3"/>
        <v>471942</v>
      </c>
      <c r="T38" s="215">
        <f t="shared" si="3"/>
        <v>97727537</v>
      </c>
    </row>
    <row r="39" spans="1:20" s="28" customFormat="1" ht="12.6">
      <c r="A39" s="428"/>
      <c r="B39" s="215">
        <f t="shared" ref="B39:T39" si="4">B18</f>
        <v>6604610</v>
      </c>
      <c r="C39" s="215">
        <f t="shared" si="4"/>
        <v>11492250</v>
      </c>
      <c r="D39" s="215">
        <f t="shared" si="4"/>
        <v>8590186</v>
      </c>
      <c r="E39" s="215">
        <f t="shared" si="4"/>
        <v>5104504</v>
      </c>
      <c r="F39" s="215">
        <f t="shared" si="4"/>
        <v>7937365</v>
      </c>
      <c r="G39" s="215">
        <f t="shared" si="4"/>
        <v>14860188</v>
      </c>
      <c r="H39" s="215">
        <f t="shared" si="4"/>
        <v>10273950</v>
      </c>
      <c r="I39" s="215">
        <f t="shared" si="4"/>
        <v>3155829</v>
      </c>
      <c r="J39" s="215">
        <f t="shared" si="4"/>
        <v>5680094</v>
      </c>
      <c r="K39" s="215">
        <f t="shared" si="4"/>
        <v>11226487</v>
      </c>
      <c r="L39" s="215">
        <f t="shared" si="4"/>
        <v>1439952</v>
      </c>
      <c r="M39" s="215">
        <f t="shared" si="4"/>
        <v>1404075</v>
      </c>
      <c r="N39" s="215">
        <f t="shared" si="4"/>
        <v>991752</v>
      </c>
      <c r="O39" s="215">
        <f t="shared" si="4"/>
        <v>3597587</v>
      </c>
      <c r="P39" s="215">
        <f t="shared" si="4"/>
        <v>1425397</v>
      </c>
      <c r="Q39" s="215">
        <f t="shared" si="4"/>
        <v>1267982</v>
      </c>
      <c r="R39" s="215">
        <f t="shared" si="4"/>
        <v>2203387</v>
      </c>
      <c r="S39" s="215">
        <f t="shared" si="4"/>
        <v>471942</v>
      </c>
      <c r="T39" s="215">
        <f t="shared" si="4"/>
        <v>97727537</v>
      </c>
    </row>
    <row r="40" spans="1:20" s="28" customFormat="1" ht="12.6">
      <c r="A40" s="428"/>
      <c r="B40" s="69">
        <f>B38-B39</f>
        <v>0</v>
      </c>
      <c r="C40" s="69">
        <f t="shared" ref="C40:T40" si="5">C38-C39</f>
        <v>0</v>
      </c>
      <c r="D40" s="69">
        <f t="shared" si="5"/>
        <v>0</v>
      </c>
      <c r="E40" s="69">
        <f t="shared" si="5"/>
        <v>0</v>
      </c>
      <c r="F40" s="69">
        <f t="shared" si="5"/>
        <v>0</v>
      </c>
      <c r="G40" s="69">
        <f t="shared" si="5"/>
        <v>0</v>
      </c>
      <c r="H40" s="69">
        <f t="shared" si="5"/>
        <v>0</v>
      </c>
      <c r="I40" s="69">
        <f t="shared" si="5"/>
        <v>0</v>
      </c>
      <c r="J40" s="69">
        <f t="shared" si="5"/>
        <v>0</v>
      </c>
      <c r="K40" s="69">
        <f t="shared" si="5"/>
        <v>0</v>
      </c>
      <c r="L40" s="69">
        <f t="shared" si="5"/>
        <v>0</v>
      </c>
      <c r="M40" s="69">
        <f t="shared" si="5"/>
        <v>0</v>
      </c>
      <c r="N40" s="69">
        <f t="shared" si="5"/>
        <v>0</v>
      </c>
      <c r="O40" s="69">
        <f t="shared" si="5"/>
        <v>0</v>
      </c>
      <c r="P40" s="69">
        <f t="shared" si="5"/>
        <v>0</v>
      </c>
      <c r="Q40" s="69">
        <f t="shared" si="5"/>
        <v>0</v>
      </c>
      <c r="R40" s="69">
        <f t="shared" si="5"/>
        <v>0</v>
      </c>
      <c r="S40" s="69">
        <f t="shared" si="5"/>
        <v>0</v>
      </c>
      <c r="T40" s="69">
        <f t="shared" si="5"/>
        <v>0</v>
      </c>
    </row>
    <row r="41" spans="1:20" s="28" customFormat="1" ht="12.6">
      <c r="A41" s="428"/>
      <c r="B41" s="68">
        <f t="shared" ref="B41:T41" si="6">SUM(B22:B29)</f>
        <v>545754</v>
      </c>
      <c r="C41" s="68">
        <f t="shared" si="6"/>
        <v>1522944</v>
      </c>
      <c r="D41" s="215">
        <f t="shared" si="6"/>
        <v>720270</v>
      </c>
      <c r="E41" s="68">
        <f t="shared" si="6"/>
        <v>918366</v>
      </c>
      <c r="F41" s="298">
        <f t="shared" si="6"/>
        <v>1014548</v>
      </c>
      <c r="G41" s="68">
        <f t="shared" si="6"/>
        <v>1471578</v>
      </c>
      <c r="H41" s="215">
        <f t="shared" si="6"/>
        <v>1027910</v>
      </c>
      <c r="I41" s="68">
        <f t="shared" si="6"/>
        <v>387467</v>
      </c>
      <c r="J41" s="68">
        <f t="shared" si="6"/>
        <v>623494</v>
      </c>
      <c r="K41" s="68">
        <f t="shared" si="6"/>
        <v>981089</v>
      </c>
      <c r="L41" s="215">
        <f t="shared" si="6"/>
        <v>102436</v>
      </c>
      <c r="M41" s="215">
        <f t="shared" si="6"/>
        <v>136014</v>
      </c>
      <c r="N41" s="215">
        <f t="shared" si="6"/>
        <v>137023</v>
      </c>
      <c r="O41" s="215">
        <f t="shared" si="6"/>
        <v>345544</v>
      </c>
      <c r="P41" s="215">
        <f t="shared" si="6"/>
        <v>88236</v>
      </c>
      <c r="Q41" s="215">
        <f t="shared" si="6"/>
        <v>80742</v>
      </c>
      <c r="R41" s="215">
        <f t="shared" si="6"/>
        <v>173685</v>
      </c>
      <c r="S41" s="215">
        <f t="shared" si="6"/>
        <v>158993</v>
      </c>
      <c r="T41" s="215">
        <f t="shared" si="6"/>
        <v>10436093</v>
      </c>
    </row>
    <row r="42" spans="1:20" s="28" customFormat="1" ht="12.6">
      <c r="A42" s="428"/>
      <c r="B42" s="68">
        <f>B30</f>
        <v>545754</v>
      </c>
      <c r="C42" s="68">
        <f t="shared" ref="C42:T42" si="7">C30</f>
        <v>1522944</v>
      </c>
      <c r="D42" s="68">
        <f t="shared" si="7"/>
        <v>720270</v>
      </c>
      <c r="E42" s="68">
        <f t="shared" si="7"/>
        <v>918366</v>
      </c>
      <c r="F42" s="68">
        <f t="shared" si="7"/>
        <v>1014548</v>
      </c>
      <c r="G42" s="68">
        <f t="shared" si="7"/>
        <v>1471578</v>
      </c>
      <c r="H42" s="68">
        <f t="shared" si="7"/>
        <v>1027910</v>
      </c>
      <c r="I42" s="68">
        <f t="shared" si="7"/>
        <v>387467</v>
      </c>
      <c r="J42" s="68">
        <f t="shared" si="7"/>
        <v>623494</v>
      </c>
      <c r="K42" s="68">
        <f t="shared" si="7"/>
        <v>981089</v>
      </c>
      <c r="L42" s="215">
        <f t="shared" si="7"/>
        <v>102436</v>
      </c>
      <c r="M42" s="215">
        <f t="shared" si="7"/>
        <v>136014</v>
      </c>
      <c r="N42" s="215">
        <f t="shared" si="7"/>
        <v>137023</v>
      </c>
      <c r="O42" s="215">
        <f t="shared" si="7"/>
        <v>345544</v>
      </c>
      <c r="P42" s="215">
        <f t="shared" si="7"/>
        <v>88236</v>
      </c>
      <c r="Q42" s="215">
        <f t="shared" si="7"/>
        <v>80742</v>
      </c>
      <c r="R42" s="215">
        <f t="shared" si="7"/>
        <v>173685</v>
      </c>
      <c r="S42" s="215">
        <f t="shared" si="7"/>
        <v>158993</v>
      </c>
      <c r="T42" s="215">
        <f t="shared" si="7"/>
        <v>10436093</v>
      </c>
    </row>
    <row r="43" spans="1:20" s="28" customFormat="1" ht="12.6">
      <c r="A43" s="428"/>
      <c r="B43" s="69">
        <f>B41-B42</f>
        <v>0</v>
      </c>
      <c r="C43" s="69">
        <f t="shared" ref="C43:T43" si="8">C41-C42</f>
        <v>0</v>
      </c>
      <c r="D43" s="69">
        <f t="shared" si="8"/>
        <v>0</v>
      </c>
      <c r="E43" s="69">
        <f t="shared" si="8"/>
        <v>0</v>
      </c>
      <c r="F43" s="69">
        <f>F41-F42</f>
        <v>0</v>
      </c>
      <c r="G43" s="69">
        <f t="shared" si="8"/>
        <v>0</v>
      </c>
      <c r="H43" s="69">
        <f t="shared" si="8"/>
        <v>0</v>
      </c>
      <c r="I43" s="69">
        <f t="shared" si="8"/>
        <v>0</v>
      </c>
      <c r="J43" s="69">
        <f t="shared" si="8"/>
        <v>0</v>
      </c>
      <c r="K43" s="69">
        <f t="shared" si="8"/>
        <v>0</v>
      </c>
      <c r="L43" s="69">
        <f t="shared" si="8"/>
        <v>0</v>
      </c>
      <c r="M43" s="69">
        <f t="shared" si="8"/>
        <v>0</v>
      </c>
      <c r="N43" s="69">
        <f t="shared" si="8"/>
        <v>0</v>
      </c>
      <c r="O43" s="69">
        <f t="shared" si="8"/>
        <v>0</v>
      </c>
      <c r="P43" s="69">
        <f t="shared" si="8"/>
        <v>0</v>
      </c>
      <c r="Q43" s="69">
        <f t="shared" si="8"/>
        <v>0</v>
      </c>
      <c r="R43" s="69">
        <f t="shared" si="8"/>
        <v>0</v>
      </c>
      <c r="S43" s="69">
        <f t="shared" si="8"/>
        <v>0</v>
      </c>
      <c r="T43" s="69">
        <f t="shared" si="8"/>
        <v>0</v>
      </c>
    </row>
    <row r="44" spans="1:20" s="28" customFormat="1" ht="12.6">
      <c r="A44" s="428"/>
      <c r="B44" s="69">
        <f>B31-B36</f>
        <v>0</v>
      </c>
      <c r="C44" s="69">
        <f t="shared" ref="C44:S44" si="9">C31-C36</f>
        <v>0</v>
      </c>
      <c r="D44" s="216">
        <f>D31-D36</f>
        <v>0</v>
      </c>
      <c r="E44" s="69">
        <f t="shared" si="9"/>
        <v>0</v>
      </c>
      <c r="F44" s="69">
        <f t="shared" si="9"/>
        <v>0</v>
      </c>
      <c r="G44" s="69">
        <f t="shared" si="9"/>
        <v>0</v>
      </c>
      <c r="H44" s="69">
        <f t="shared" si="9"/>
        <v>0</v>
      </c>
      <c r="I44" s="69">
        <f t="shared" si="9"/>
        <v>0</v>
      </c>
      <c r="J44" s="69">
        <f t="shared" si="9"/>
        <v>0</v>
      </c>
      <c r="K44" s="69">
        <f t="shared" si="9"/>
        <v>0</v>
      </c>
      <c r="L44" s="69">
        <f t="shared" si="9"/>
        <v>0</v>
      </c>
      <c r="M44" s="69">
        <f t="shared" si="9"/>
        <v>0</v>
      </c>
      <c r="N44" s="69">
        <f t="shared" si="9"/>
        <v>0</v>
      </c>
      <c r="O44" s="69">
        <f t="shared" si="9"/>
        <v>0</v>
      </c>
      <c r="P44" s="69">
        <f t="shared" si="9"/>
        <v>0</v>
      </c>
      <c r="Q44" s="69">
        <f t="shared" si="9"/>
        <v>0</v>
      </c>
      <c r="R44" s="69">
        <f t="shared" si="9"/>
        <v>0</v>
      </c>
      <c r="S44" s="69">
        <f t="shared" si="9"/>
        <v>0</v>
      </c>
      <c r="T44" s="216">
        <f>T31-T36</f>
        <v>0</v>
      </c>
    </row>
    <row r="45" spans="1:20" s="28" customFormat="1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</row>
    <row r="46" spans="1:20" s="28" customFormat="1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</row>
    <row r="47" spans="1:20" s="28" customFormat="1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</row>
    <row r="48" spans="1:20" s="28" customFormat="1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</row>
    <row r="49" spans="2:19" s="28" customFormat="1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</row>
    <row r="50" spans="2:19" s="28" customFormat="1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</row>
    <row r="51" spans="2:19" s="28" customFormat="1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</row>
    <row r="52" spans="2:19" s="28" customFormat="1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</row>
    <row r="53" spans="2:19" s="28" customFormat="1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pans="2:19" s="28" customFormat="1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</row>
    <row r="55" spans="2:19" s="28" customFormat="1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r="56" spans="2:19" s="28" customFormat="1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</row>
    <row r="57" spans="2:19" s="28" customFormat="1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</row>
    <row r="58" spans="2:19" s="28" customFormat="1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2:19" s="28" customFormat="1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</row>
    <row r="60" spans="2:19" s="28" customFormat="1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</row>
    <row r="61" spans="2:19" s="28" customFormat="1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</row>
    <row r="62" spans="2:19" s="28" customFormat="1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</row>
    <row r="63" spans="2:19" s="28" customFormat="1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</row>
    <row r="64" spans="2:19" s="28" customFormat="1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</row>
    <row r="65" spans="2:19" s="28" customFormat="1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</row>
    <row r="66" spans="2:19" s="28" customFormat="1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</row>
    <row r="67" spans="2:19" s="28" customFormat="1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2:19" s="28" customFormat="1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</row>
    <row r="69" spans="2:19" s="28" customFormat="1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</row>
    <row r="70" spans="2:19" s="28" customFormat="1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</row>
    <row r="71" spans="2:19" s="28" customFormat="1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</row>
    <row r="72" spans="2:19" s="28" customFormat="1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</row>
    <row r="73" spans="2:19" s="28" customFormat="1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</row>
    <row r="74" spans="2:19" s="28" customFormat="1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</row>
    <row r="75" spans="2:19" s="28" customFormat="1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</row>
    <row r="76" spans="2:19" s="28" customFormat="1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</row>
    <row r="77" spans="2:19" s="28" customFormat="1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</row>
    <row r="78" spans="2:19" s="28" customFormat="1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</row>
    <row r="79" spans="2:19" s="28" customForma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</row>
    <row r="80" spans="2:19" s="28" customFormat="1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</row>
    <row r="81" spans="2:19" s="28" customFormat="1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</row>
    <row r="82" spans="2:19" s="28" customFormat="1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</row>
    <row r="83" spans="2:19" s="28" customFormat="1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</row>
    <row r="84" spans="2:19" s="28" customFormat="1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</row>
    <row r="85" spans="2:19" s="28" customFormat="1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2:19" s="28" customFormat="1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</row>
    <row r="87" spans="2:19" s="28" customFormat="1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</row>
    <row r="88" spans="2:19" s="28" customFormat="1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</row>
    <row r="89" spans="2:19" s="28" customFormat="1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</row>
    <row r="90" spans="2:19" s="28" customFormat="1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</row>
    <row r="91" spans="2:19" s="28" customFormat="1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</row>
    <row r="92" spans="2:19" s="28" customFormat="1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</row>
    <row r="93" spans="2:19" s="28" customFormat="1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</row>
    <row r="94" spans="2:19" s="28" customFormat="1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</row>
    <row r="95" spans="2:19" s="28" customFormat="1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</row>
    <row r="96" spans="2:19" s="28" customFormat="1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</row>
    <row r="97" spans="2:19" s="28" customFormat="1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</row>
    <row r="98" spans="2:19" s="28" customFormat="1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</row>
    <row r="99" spans="2:19" s="28" customFormat="1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</row>
    <row r="100" spans="2:19" s="28" customFormat="1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2:19" s="28" customFormat="1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</row>
    <row r="102" spans="2:19" s="28" customFormat="1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</row>
    <row r="103" spans="2:19" s="28" customFormat="1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</row>
    <row r="104" spans="2:19" s="28" customFormat="1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</row>
    <row r="105" spans="2:19" s="28" customFormat="1"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</row>
    <row r="106" spans="2:19" s="28" customFormat="1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</row>
    <row r="107" spans="2:19" s="28" customFormat="1"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</row>
    <row r="108" spans="2:19" s="28" customFormat="1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</row>
    <row r="109" spans="2:19" s="28" customFormat="1"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</row>
    <row r="110" spans="2:19" s="28" customFormat="1"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</row>
    <row r="111" spans="2:19" s="28" customFormat="1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</row>
    <row r="112" spans="2:19" s="28" customFormat="1"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</row>
    <row r="113" spans="2:19" s="28" customFormat="1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</row>
    <row r="114" spans="2:19" s="28" customFormat="1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</row>
    <row r="115" spans="2:19" s="28" customFormat="1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</row>
    <row r="116" spans="2:19" s="28" customFormat="1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</row>
    <row r="117" spans="2:19" s="28" customFormat="1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</row>
    <row r="118" spans="2:19" s="28" customFormat="1"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</row>
    <row r="119" spans="2:19" s="28" customFormat="1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</row>
    <row r="120" spans="2:19" s="28" customFormat="1"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</row>
    <row r="121" spans="2:19" s="28" customFormat="1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</row>
    <row r="122" spans="2:19" s="28" customFormat="1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</row>
    <row r="123" spans="2:19" s="28" customFormat="1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</row>
    <row r="124" spans="2:19" s="28" customFormat="1"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</row>
    <row r="125" spans="2:19" s="28" customFormat="1"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</row>
    <row r="126" spans="2:19" s="28" customFormat="1"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</row>
    <row r="127" spans="2:19" s="28" customFormat="1"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</row>
    <row r="128" spans="2:19" s="28" customFormat="1"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</row>
    <row r="129" spans="2:19" s="28" customFormat="1"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</row>
    <row r="130" spans="2:19" s="28" customFormat="1"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</row>
    <row r="131" spans="2:19" s="28" customFormat="1"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  <row r="132" spans="2:19" s="28" customFormat="1"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</row>
    <row r="133" spans="2:19" s="28" customFormat="1"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</row>
    <row r="134" spans="2:19" s="28" customFormat="1"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</row>
    <row r="135" spans="2:19" s="28" customFormat="1"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</row>
    <row r="136" spans="2:19" s="28" customFormat="1"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</row>
    <row r="137" spans="2:19" s="28" customFormat="1"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</row>
    <row r="138" spans="2:19" s="28" customFormat="1"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</row>
    <row r="139" spans="2:19" s="28" customFormat="1"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</row>
    <row r="140" spans="2:19" s="28" customFormat="1"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</row>
    <row r="141" spans="2:19" s="28" customFormat="1"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</row>
    <row r="142" spans="2:19" s="28" customFormat="1"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</row>
    <row r="143" spans="2:19" s="28" customFormat="1"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</row>
    <row r="144" spans="2:19" s="28" customFormat="1"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</row>
    <row r="145" spans="2:19" s="28" customFormat="1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</row>
    <row r="146" spans="2:19" s="28" customFormat="1"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</row>
    <row r="147" spans="2:19" s="28" customFormat="1"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pans="2:19" s="28" customFormat="1"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</row>
    <row r="149" spans="2:19" s="28" customFormat="1"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</row>
    <row r="150" spans="2:19" s="28" customFormat="1"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</row>
    <row r="151" spans="2:19" s="28" customFormat="1"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</row>
    <row r="152" spans="2:19" s="28" customFormat="1"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</row>
    <row r="153" spans="2:19" s="28" customFormat="1"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</row>
    <row r="154" spans="2:19" s="28" customFormat="1"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</row>
    <row r="155" spans="2:19" s="28" customFormat="1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</row>
    <row r="156" spans="2:19" s="28" customFormat="1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</row>
    <row r="157" spans="2:19" s="28" customForma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</row>
    <row r="158" spans="2:19" s="28" customFormat="1"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</row>
    <row r="159" spans="2:19" s="28" customFormat="1"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</row>
    <row r="160" spans="2:19" s="28" customFormat="1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</row>
    <row r="161" spans="2:19" s="28" customFormat="1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</row>
    <row r="162" spans="2:19" s="28" customFormat="1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pans="2:19" s="28" customFormat="1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</row>
    <row r="164" spans="2:19" s="28" customFormat="1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</row>
    <row r="165" spans="2:19" s="28" customFormat="1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</row>
    <row r="166" spans="2:19" s="28" customFormat="1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</row>
    <row r="167" spans="2:19" s="28" customFormat="1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</row>
    <row r="168" spans="2:19" s="28" customFormat="1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</row>
    <row r="169" spans="2:19" s="28" customFormat="1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</row>
    <row r="170" spans="2:19" s="28" customFormat="1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</row>
    <row r="171" spans="2:19" s="28" customFormat="1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</row>
    <row r="172" spans="2:19" s="28" customFormat="1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</row>
    <row r="173" spans="2:19" s="28" customFormat="1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</row>
    <row r="174" spans="2:19" s="28" customFormat="1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</row>
    <row r="175" spans="2:19" s="28" customFormat="1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</row>
    <row r="176" spans="2:19" s="28" customFormat="1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</row>
    <row r="177" spans="2:19" s="28" customFormat="1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</row>
    <row r="178" spans="2:19" s="28" customFormat="1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2:19" s="28" customFormat="1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</row>
    <row r="180" spans="2:19" s="28" customFormat="1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</row>
    <row r="181" spans="2:19" s="28" customFormat="1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</row>
    <row r="182" spans="2:19" s="28" customFormat="1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</row>
    <row r="183" spans="2:19" s="28" customFormat="1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</row>
    <row r="184" spans="2:19" s="28" customFormat="1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</row>
    <row r="185" spans="2:19" s="28" customFormat="1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</row>
    <row r="186" spans="2:19" s="28" customFormat="1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</row>
    <row r="187" spans="2:19" s="28" customFormat="1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</row>
    <row r="188" spans="2:19" s="28" customFormat="1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</row>
    <row r="189" spans="2:19" s="28" customFormat="1"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</row>
    <row r="190" spans="2:19" s="28" customFormat="1"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</row>
    <row r="191" spans="2:19" s="28" customFormat="1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</row>
    <row r="192" spans="2:19" s="28" customFormat="1"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</row>
    <row r="193" spans="2:19" s="28" customFormat="1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2:19" s="28" customFormat="1"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</row>
    <row r="195" spans="2:19" s="28" customFormat="1"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</row>
    <row r="196" spans="2:19" s="28" customFormat="1"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</row>
    <row r="197" spans="2:19" s="28" customFormat="1"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</row>
    <row r="198" spans="2:19" s="28" customFormat="1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</row>
    <row r="199" spans="2:19" s="28" customFormat="1"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</row>
    <row r="200" spans="2:19" s="28" customFormat="1"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</row>
    <row r="201" spans="2:19" s="28" customFormat="1"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</row>
    <row r="202" spans="2:19" s="28" customFormat="1"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</row>
    <row r="203" spans="2:19" s="28" customFormat="1"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</row>
    <row r="204" spans="2:19" s="28" customFormat="1"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</row>
    <row r="205" spans="2:19" s="28" customFormat="1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</row>
    <row r="206" spans="2:19" s="28" customFormat="1"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</row>
    <row r="207" spans="2:19" s="28" customFormat="1"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</row>
    <row r="208" spans="2:19" s="28" customFormat="1"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</row>
    <row r="209" spans="2:19" s="28" customFormat="1"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pans="2:19" s="28" customFormat="1"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</row>
    <row r="211" spans="2:19" s="28" customFormat="1"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</row>
    <row r="212" spans="2:19" s="28" customFormat="1"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</row>
    <row r="213" spans="2:19" s="28" customFormat="1"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</row>
    <row r="214" spans="2:19" s="28" customFormat="1"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</row>
    <row r="215" spans="2:19" s="28" customFormat="1"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</row>
    <row r="216" spans="2:19" s="28" customFormat="1"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</row>
    <row r="217" spans="2:19" s="28" customFormat="1"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</row>
    <row r="218" spans="2:19" s="28" customFormat="1"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</row>
    <row r="219" spans="2:19" s="28" customFormat="1"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</row>
    <row r="220" spans="2:19" s="28" customFormat="1"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</row>
    <row r="221" spans="2:19" s="28" customFormat="1"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</row>
    <row r="222" spans="2:19" s="28" customFormat="1"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</row>
    <row r="223" spans="2:19" s="28" customFormat="1"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</row>
    <row r="224" spans="2:19" s="28" customFormat="1"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</row>
    <row r="225" spans="2:19" s="28" customFormat="1"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</row>
    <row r="226" spans="2:19" s="28" customFormat="1"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</row>
    <row r="227" spans="2:19" s="28" customFormat="1"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</row>
    <row r="228" spans="2:19" s="28" customFormat="1"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</row>
    <row r="229" spans="2:19" s="28" customFormat="1"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</row>
    <row r="230" spans="2:19" s="28" customFormat="1"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</row>
    <row r="231" spans="2:19" s="28" customFormat="1"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</row>
    <row r="232" spans="2:19" s="28" customFormat="1"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</row>
    <row r="233" spans="2:19" s="28" customFormat="1"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</row>
    <row r="234" spans="2:19" s="28" customFormat="1"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</row>
    <row r="235" spans="2:19" s="28" customFormat="1"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</row>
    <row r="236" spans="2:19" s="28" customFormat="1"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</row>
    <row r="237" spans="2:19" s="28" customFormat="1"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</row>
    <row r="238" spans="2:19" s="28" customFormat="1"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</row>
    <row r="239" spans="2:19" s="28" customFormat="1"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</row>
    <row r="240" spans="2:19" s="28" customFormat="1"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2:19" s="28" customFormat="1"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</row>
    <row r="242" spans="2:19" s="28" customFormat="1"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</row>
    <row r="243" spans="2:19" s="28" customFormat="1"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</row>
    <row r="244" spans="2:19" s="28" customFormat="1"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</row>
    <row r="245" spans="2:19" s="28" customFormat="1"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</row>
    <row r="246" spans="2:19" s="28" customFormat="1"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</row>
    <row r="247" spans="2:19" s="28" customFormat="1"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</row>
    <row r="248" spans="2:19" s="28" customFormat="1"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</row>
    <row r="249" spans="2:19" s="28" customFormat="1"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</row>
    <row r="250" spans="2:19" s="28" customFormat="1"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</row>
    <row r="251" spans="2:19" s="28" customFormat="1"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</row>
    <row r="252" spans="2:19" s="28" customFormat="1"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</row>
    <row r="253" spans="2:19" s="28" customFormat="1"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</row>
    <row r="254" spans="2:19" s="28" customFormat="1"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</row>
    <row r="255" spans="2:19" s="28" customFormat="1"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2:19" s="28" customFormat="1"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</row>
    <row r="257" spans="2:19" s="28" customFormat="1"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</row>
    <row r="258" spans="2:19" s="28" customFormat="1"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</row>
    <row r="259" spans="2:19" s="28" customFormat="1"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</row>
    <row r="260" spans="2:19" s="28" customFormat="1"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</row>
    <row r="261" spans="2:19" s="28" customFormat="1"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</row>
    <row r="262" spans="2:19" s="28" customFormat="1"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</row>
    <row r="263" spans="2:19" s="28" customFormat="1"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</row>
    <row r="264" spans="2:19" s="28" customFormat="1"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</row>
    <row r="265" spans="2:19" s="28" customFormat="1"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</row>
    <row r="266" spans="2:19" s="28" customFormat="1"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</row>
    <row r="267" spans="2:19" s="28" customFormat="1"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</row>
    <row r="268" spans="2:19" s="28" customFormat="1"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</row>
    <row r="269" spans="2:19" s="28" customFormat="1"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</row>
    <row r="270" spans="2:19" s="28" customFormat="1"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</row>
    <row r="271" spans="2:19" s="28" customFormat="1"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2:19" s="28" customFormat="1"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</row>
    <row r="273" spans="2:19" s="28" customFormat="1"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</row>
    <row r="274" spans="2:19" s="28" customFormat="1"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</row>
    <row r="275" spans="2:19" s="28" customFormat="1"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</row>
    <row r="276" spans="2:19" s="28" customFormat="1"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</row>
    <row r="277" spans="2:19" s="28" customFormat="1"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</row>
    <row r="278" spans="2:19" s="28" customFormat="1"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</row>
    <row r="279" spans="2:19" s="28" customFormat="1"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</row>
    <row r="280" spans="2:19" s="28" customFormat="1"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</row>
    <row r="281" spans="2:19" s="28" customFormat="1"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</row>
    <row r="282" spans="2:19" s="28" customFormat="1"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</row>
    <row r="283" spans="2:19" s="28" customFormat="1"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</row>
    <row r="284" spans="2:19" s="28" customFormat="1"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</row>
    <row r="285" spans="2:19" s="28" customFormat="1"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</row>
    <row r="286" spans="2:19" s="28" customFormat="1"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</row>
    <row r="287" spans="2:19" s="28" customFormat="1"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</row>
    <row r="288" spans="2:19" s="28" customFormat="1"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</row>
    <row r="289" spans="2:19" s="28" customFormat="1"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</row>
    <row r="290" spans="2:19" s="28" customFormat="1"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</row>
    <row r="291" spans="2:19" s="28" customFormat="1"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</row>
    <row r="292" spans="2:19" s="28" customFormat="1"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</row>
    <row r="293" spans="2:19" s="28" customFormat="1"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</row>
    <row r="294" spans="2:19" s="28" customFormat="1"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</row>
    <row r="295" spans="2:19" s="28" customFormat="1"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</row>
    <row r="296" spans="2:19" s="28" customFormat="1"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</row>
    <row r="297" spans="2:19" s="28" customFormat="1"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</row>
    <row r="298" spans="2:19" s="28" customFormat="1"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</row>
    <row r="299" spans="2:19" s="28" customFormat="1"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</row>
    <row r="300" spans="2:19" s="28" customFormat="1"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</row>
    <row r="301" spans="2:19" s="28" customFormat="1"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</row>
    <row r="302" spans="2:19" s="28" customFormat="1"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</row>
    <row r="303" spans="2:19" s="28" customFormat="1"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</row>
    <row r="304" spans="2:19" s="28" customFormat="1"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</row>
    <row r="305" spans="2:19" s="28" customFormat="1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</row>
    <row r="306" spans="2:19" s="28" customFormat="1"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</row>
    <row r="307" spans="2:19" s="28" customFormat="1"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</row>
    <row r="308" spans="2:19" s="28" customFormat="1"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</row>
    <row r="309" spans="2:19" s="28" customFormat="1"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</row>
    <row r="310" spans="2:19" s="28" customFormat="1"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</row>
    <row r="311" spans="2:19" s="28" customFormat="1"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</row>
    <row r="312" spans="2:19" s="28" customFormat="1"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</row>
    <row r="313" spans="2:19" s="28" customFormat="1"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</row>
    <row r="314" spans="2:19" s="28" customFormat="1"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</row>
    <row r="315" spans="2:19" s="28" customFormat="1"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</row>
    <row r="316" spans="2:19" s="28" customFormat="1"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</row>
    <row r="317" spans="2:19" s="28" customFormat="1"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</row>
    <row r="318" spans="2:19" s="28" customFormat="1"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</row>
    <row r="319" spans="2:19" s="28" customFormat="1"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</row>
    <row r="320" spans="2:19" s="28" customFormat="1"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</row>
    <row r="321" spans="2:19" s="28" customFormat="1"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</row>
    <row r="322" spans="2:19" s="28" customFormat="1"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</row>
    <row r="323" spans="2:19" s="28" customFormat="1"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</row>
    <row r="324" spans="2:19" s="28" customFormat="1"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</row>
    <row r="325" spans="2:19" s="28" customFormat="1"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</row>
    <row r="326" spans="2:19" s="28" customFormat="1"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</row>
    <row r="327" spans="2:19" s="28" customFormat="1"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</row>
  </sheetData>
  <mergeCells count="1">
    <mergeCell ref="A36:A44"/>
  </mergeCells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B8C6-A2D0-427B-8E36-221CDD582847}">
  <sheetPr codeName="Sheet20">
    <tabColor theme="3" tint="0.79998168889431442"/>
  </sheetPr>
  <dimension ref="A1:DT54"/>
  <sheetViews>
    <sheetView topLeftCell="B1" zoomScale="85" zoomScaleNormal="85" workbookViewId="0">
      <pane xSplit="1" topLeftCell="L1" activePane="topRight" state="frozen"/>
      <selection activeCell="B1" sqref="B1"/>
      <selection pane="topRight" activeCell="N1" sqref="N1:N1048576"/>
    </sheetView>
  </sheetViews>
  <sheetFormatPr baseColWidth="10" defaultColWidth="11.44140625" defaultRowHeight="10.199999999999999"/>
  <cols>
    <col min="1" max="1" width="4" style="23" hidden="1" customWidth="1"/>
    <col min="2" max="2" width="45.6640625" style="111" customWidth="1"/>
    <col min="3" max="20" width="15.6640625" style="23" customWidth="1"/>
    <col min="21" max="21" width="10.6640625" style="23" bestFit="1" customWidth="1"/>
    <col min="22" max="16384" width="11.44140625" style="23"/>
  </cols>
  <sheetData>
    <row r="1" spans="1:124" s="24" customFormat="1" ht="19.95" customHeight="1">
      <c r="A1" s="23"/>
      <c r="B1" s="112" t="s">
        <v>132</v>
      </c>
      <c r="C1" s="21" t="s">
        <v>21</v>
      </c>
      <c r="D1" s="21" t="s">
        <v>22</v>
      </c>
      <c r="E1" s="21" t="s">
        <v>38</v>
      </c>
      <c r="F1" s="21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28</v>
      </c>
      <c r="L1" s="21" t="s">
        <v>29</v>
      </c>
      <c r="M1" s="21" t="s">
        <v>30</v>
      </c>
      <c r="N1" s="21" t="s">
        <v>32</v>
      </c>
      <c r="O1" s="21" t="s">
        <v>33</v>
      </c>
      <c r="P1" s="21" t="s">
        <v>34</v>
      </c>
      <c r="Q1" s="21" t="s">
        <v>36</v>
      </c>
      <c r="R1" s="21" t="s">
        <v>37</v>
      </c>
      <c r="S1" s="21" t="s">
        <v>39</v>
      </c>
      <c r="T1" s="22" t="s">
        <v>76</v>
      </c>
      <c r="U1" s="22" t="s">
        <v>71</v>
      </c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</row>
    <row r="2" spans="1:124" s="24" customFormat="1" ht="19.95" customHeight="1">
      <c r="A2" s="23" t="s">
        <v>95</v>
      </c>
      <c r="B2" s="114" t="s">
        <v>40</v>
      </c>
      <c r="C2" s="115">
        <v>410298</v>
      </c>
      <c r="D2" s="115">
        <v>1073394</v>
      </c>
      <c r="E2" s="115">
        <v>585267</v>
      </c>
      <c r="F2" s="115">
        <v>473871</v>
      </c>
      <c r="G2" s="115">
        <v>645620</v>
      </c>
      <c r="H2" s="115">
        <v>1093784</v>
      </c>
      <c r="I2" s="115">
        <v>803026</v>
      </c>
      <c r="J2" s="115">
        <v>262443</v>
      </c>
      <c r="K2" s="115">
        <v>524792</v>
      </c>
      <c r="L2" s="115">
        <v>930649</v>
      </c>
      <c r="M2" s="115">
        <v>120273</v>
      </c>
      <c r="N2" s="115">
        <v>116436</v>
      </c>
      <c r="O2" s="115">
        <v>81227</v>
      </c>
      <c r="P2" s="115">
        <v>256387</v>
      </c>
      <c r="Q2" s="115">
        <v>51859</v>
      </c>
      <c r="R2" s="115">
        <v>47876</v>
      </c>
      <c r="S2" s="115">
        <v>95224</v>
      </c>
      <c r="T2" s="116">
        <v>39309</v>
      </c>
      <c r="U2" s="117">
        <f>SUM(C2:T2)</f>
        <v>7611735</v>
      </c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</row>
    <row r="3" spans="1:124" s="24" customFormat="1" ht="19.95" customHeight="1">
      <c r="A3" s="23" t="s">
        <v>96</v>
      </c>
      <c r="B3" s="114" t="s">
        <v>41</v>
      </c>
      <c r="C3" s="115">
        <v>65169</v>
      </c>
      <c r="D3" s="115">
        <v>126747</v>
      </c>
      <c r="E3" s="115">
        <v>121598</v>
      </c>
      <c r="F3" s="115">
        <v>60661</v>
      </c>
      <c r="G3" s="115">
        <v>111130</v>
      </c>
      <c r="H3" s="115">
        <v>201640</v>
      </c>
      <c r="I3" s="115">
        <v>108033</v>
      </c>
      <c r="J3" s="115">
        <v>58918</v>
      </c>
      <c r="K3" s="115">
        <v>130344</v>
      </c>
      <c r="L3" s="115">
        <v>108992</v>
      </c>
      <c r="M3" s="115">
        <v>18708</v>
      </c>
      <c r="N3" s="115">
        <v>8117</v>
      </c>
      <c r="O3" s="115">
        <v>19845</v>
      </c>
      <c r="P3" s="115">
        <v>42465</v>
      </c>
      <c r="Q3" s="115">
        <v>6256</v>
      </c>
      <c r="R3" s="115">
        <v>7371</v>
      </c>
      <c r="S3" s="115">
        <v>17351</v>
      </c>
      <c r="T3" s="116">
        <v>7449</v>
      </c>
      <c r="U3" s="117">
        <f>SUM(C3:T3)</f>
        <v>1220794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</row>
    <row r="4" spans="1:124" s="24" customFormat="1" ht="19.95" customHeight="1">
      <c r="A4" s="23" t="s">
        <v>97</v>
      </c>
      <c r="B4" s="114" t="s">
        <v>42</v>
      </c>
      <c r="C4" s="309">
        <v>22253</v>
      </c>
      <c r="D4" s="115">
        <v>28618</v>
      </c>
      <c r="E4" s="115">
        <v>64488</v>
      </c>
      <c r="F4" s="115">
        <v>31822</v>
      </c>
      <c r="G4" s="115">
        <v>55439</v>
      </c>
      <c r="H4" s="115">
        <v>106379</v>
      </c>
      <c r="I4" s="115">
        <v>63899</v>
      </c>
      <c r="J4" s="115">
        <v>32407</v>
      </c>
      <c r="K4" s="115">
        <v>36279</v>
      </c>
      <c r="L4" s="115">
        <v>54828</v>
      </c>
      <c r="M4" s="115">
        <v>7303</v>
      </c>
      <c r="N4" s="115">
        <v>9934</v>
      </c>
      <c r="O4" s="115">
        <v>3531</v>
      </c>
      <c r="P4" s="115">
        <v>16262</v>
      </c>
      <c r="Q4" s="115">
        <v>3</v>
      </c>
      <c r="R4" s="115">
        <v>1086</v>
      </c>
      <c r="S4" s="115">
        <v>17871</v>
      </c>
      <c r="T4" s="116">
        <v>1586</v>
      </c>
      <c r="U4" s="117">
        <f>SUM(C4:T4)</f>
        <v>553988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</row>
    <row r="5" spans="1:124" s="24" customFormat="1" ht="19.95" customHeight="1">
      <c r="A5" s="23" t="s">
        <v>99</v>
      </c>
      <c r="B5" s="114" t="s">
        <v>43</v>
      </c>
      <c r="C5" s="115">
        <v>76643</v>
      </c>
      <c r="D5" s="115">
        <v>96018</v>
      </c>
      <c r="E5" s="115">
        <v>57221</v>
      </c>
      <c r="F5" s="115">
        <v>54491</v>
      </c>
      <c r="G5" s="115">
        <v>95912</v>
      </c>
      <c r="H5" s="115">
        <v>114036</v>
      </c>
      <c r="I5" s="115">
        <v>73083</v>
      </c>
      <c r="J5" s="115">
        <v>26272</v>
      </c>
      <c r="K5" s="115">
        <v>12338</v>
      </c>
      <c r="L5" s="115">
        <v>66341</v>
      </c>
      <c r="M5" s="115">
        <v>9145</v>
      </c>
      <c r="N5" s="115">
        <v>9370</v>
      </c>
      <c r="O5" s="115">
        <v>6018</v>
      </c>
      <c r="P5" s="115">
        <v>268</v>
      </c>
      <c r="Q5" s="115">
        <v>0</v>
      </c>
      <c r="R5" s="115">
        <v>4016</v>
      </c>
      <c r="S5" s="115">
        <v>2848</v>
      </c>
      <c r="T5" s="116">
        <v>803</v>
      </c>
      <c r="U5" s="117">
        <f>SUM(C5:T5)</f>
        <v>704823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</row>
    <row r="6" spans="1:124" s="24" customFormat="1" ht="19.95" customHeight="1">
      <c r="A6" s="23"/>
      <c r="B6" s="113" t="s">
        <v>44</v>
      </c>
      <c r="C6" s="37">
        <v>574363</v>
      </c>
      <c r="D6" s="37">
        <v>1324777</v>
      </c>
      <c r="E6" s="37">
        <v>828574</v>
      </c>
      <c r="F6" s="37">
        <v>620845</v>
      </c>
      <c r="G6" s="37">
        <v>908101</v>
      </c>
      <c r="H6" s="37">
        <v>1515839</v>
      </c>
      <c r="I6" s="37">
        <v>1048041</v>
      </c>
      <c r="J6" s="37">
        <v>380040</v>
      </c>
      <c r="K6" s="37">
        <v>703753</v>
      </c>
      <c r="L6" s="37">
        <v>1160810</v>
      </c>
      <c r="M6" s="37">
        <v>155429</v>
      </c>
      <c r="N6" s="37">
        <v>143857</v>
      </c>
      <c r="O6" s="37">
        <v>110621</v>
      </c>
      <c r="P6" s="37">
        <v>315382</v>
      </c>
      <c r="Q6" s="37">
        <v>58118</v>
      </c>
      <c r="R6" s="37">
        <v>60349</v>
      </c>
      <c r="S6" s="37">
        <v>133294</v>
      </c>
      <c r="T6" s="37">
        <v>49147</v>
      </c>
      <c r="U6" s="37">
        <f>SUM(C6:T6)</f>
        <v>10091340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</row>
    <row r="7" spans="1:124" s="24" customFormat="1" ht="19.95" customHeight="1">
      <c r="A7" s="23" t="s">
        <v>100</v>
      </c>
      <c r="B7" s="114" t="s">
        <v>45</v>
      </c>
      <c r="C7" s="115">
        <v>321554</v>
      </c>
      <c r="D7" s="115">
        <v>667087</v>
      </c>
      <c r="E7" s="115">
        <v>333572</v>
      </c>
      <c r="F7" s="115">
        <v>256272</v>
      </c>
      <c r="G7" s="115">
        <v>490703</v>
      </c>
      <c r="H7" s="115">
        <v>555928</v>
      </c>
      <c r="I7" s="115">
        <v>440067</v>
      </c>
      <c r="J7" s="115">
        <v>117257</v>
      </c>
      <c r="K7" s="115">
        <v>278132</v>
      </c>
      <c r="L7" s="115">
        <v>657848</v>
      </c>
      <c r="M7" s="115">
        <v>101703</v>
      </c>
      <c r="N7" s="115">
        <v>88505</v>
      </c>
      <c r="O7" s="115">
        <v>56619</v>
      </c>
      <c r="P7" s="115">
        <v>141983</v>
      </c>
      <c r="Q7" s="115">
        <v>6140</v>
      </c>
      <c r="R7" s="115">
        <v>24789</v>
      </c>
      <c r="S7" s="115">
        <v>45794</v>
      </c>
      <c r="T7" s="115">
        <v>25188</v>
      </c>
      <c r="U7" s="117">
        <f>SUM(C7:T7)</f>
        <v>4609141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</row>
    <row r="8" spans="1:124" s="24" customFormat="1" ht="19.95" customHeight="1">
      <c r="A8" s="23" t="s">
        <v>101</v>
      </c>
      <c r="B8" s="114" t="s">
        <v>46</v>
      </c>
      <c r="C8" s="115">
        <v>13389</v>
      </c>
      <c r="D8" s="115">
        <v>3396</v>
      </c>
      <c r="E8" s="115">
        <v>10791</v>
      </c>
      <c r="F8" s="115">
        <v>3459</v>
      </c>
      <c r="G8" s="115">
        <v>12696</v>
      </c>
      <c r="H8" s="115">
        <v>3022</v>
      </c>
      <c r="I8" s="115">
        <v>6833</v>
      </c>
      <c r="J8" s="115">
        <v>7774</v>
      </c>
      <c r="K8" s="115">
        <v>6215</v>
      </c>
      <c r="L8" s="191">
        <v>10033</v>
      </c>
      <c r="M8" s="115">
        <v>870</v>
      </c>
      <c r="N8" s="115">
        <v>785</v>
      </c>
      <c r="O8" s="115">
        <v>733</v>
      </c>
      <c r="P8" s="115">
        <v>3973</v>
      </c>
      <c r="Q8" s="115">
        <v>0</v>
      </c>
      <c r="R8" s="115">
        <v>1886</v>
      </c>
      <c r="S8" s="115">
        <v>2996</v>
      </c>
      <c r="T8" s="115">
        <v>1589</v>
      </c>
      <c r="U8" s="117">
        <f>SUM(C8:T8)</f>
        <v>90440</v>
      </c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</row>
    <row r="9" spans="1:124" s="24" customFormat="1" ht="19.95" customHeight="1">
      <c r="A9" s="23"/>
      <c r="B9" s="114" t="s">
        <v>47</v>
      </c>
      <c r="C9" s="115">
        <v>0</v>
      </c>
      <c r="D9" s="115">
        <v>0</v>
      </c>
      <c r="E9" s="115">
        <v>0</v>
      </c>
      <c r="F9" s="115">
        <v>0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5">
        <v>6250</v>
      </c>
      <c r="O9" s="115">
        <v>0</v>
      </c>
      <c r="P9" s="115">
        <v>0</v>
      </c>
      <c r="Q9" s="115">
        <v>0</v>
      </c>
      <c r="R9" s="115">
        <v>0</v>
      </c>
      <c r="S9" s="115">
        <v>100</v>
      </c>
      <c r="T9" s="115">
        <v>0</v>
      </c>
      <c r="U9" s="117">
        <f>SUM(C9:T9)</f>
        <v>6350</v>
      </c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</row>
    <row r="10" spans="1:124" s="24" customFormat="1" ht="19.95" hidden="1" customHeight="1">
      <c r="A10" s="23"/>
      <c r="B10" s="114" t="s">
        <v>113</v>
      </c>
      <c r="C10" s="115">
        <v>0</v>
      </c>
      <c r="D10" s="115">
        <v>0</v>
      </c>
      <c r="E10" s="115">
        <v>0</v>
      </c>
      <c r="F10" s="115">
        <v>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0</v>
      </c>
      <c r="N10" s="115">
        <v>0</v>
      </c>
      <c r="O10" s="115">
        <v>0</v>
      </c>
      <c r="P10" s="115">
        <v>0</v>
      </c>
      <c r="Q10" s="115">
        <v>0</v>
      </c>
      <c r="R10" s="115">
        <v>0</v>
      </c>
      <c r="S10" s="115">
        <v>0</v>
      </c>
      <c r="T10" s="115">
        <v>0</v>
      </c>
      <c r="U10" s="117">
        <f>SUM(C10:T10)</f>
        <v>0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</row>
    <row r="11" spans="1:124" s="24" customFormat="1" ht="19.95" hidden="1" customHeight="1">
      <c r="A11" s="23"/>
      <c r="B11" s="114" t="s">
        <v>114</v>
      </c>
      <c r="C11" s="115">
        <v>0</v>
      </c>
      <c r="D11" s="115">
        <v>0</v>
      </c>
      <c r="E11" s="115">
        <v>0</v>
      </c>
      <c r="F11" s="115">
        <v>0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115">
        <v>0</v>
      </c>
      <c r="M11" s="115">
        <v>0</v>
      </c>
      <c r="N11" s="115">
        <v>0</v>
      </c>
      <c r="O11" s="115">
        <v>0</v>
      </c>
      <c r="P11" s="115">
        <v>0</v>
      </c>
      <c r="Q11" s="115">
        <v>0</v>
      </c>
      <c r="R11" s="115">
        <v>0</v>
      </c>
      <c r="S11" s="115">
        <v>0</v>
      </c>
      <c r="T11" s="115">
        <v>0</v>
      </c>
      <c r="U11" s="117">
        <f>SUM(C11:T11)</f>
        <v>0</v>
      </c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</row>
    <row r="12" spans="1:124" s="24" customFormat="1" ht="19.95" customHeight="1">
      <c r="A12" s="23"/>
      <c r="B12" s="113" t="s">
        <v>48</v>
      </c>
      <c r="C12" s="37">
        <v>334943</v>
      </c>
      <c r="D12" s="37">
        <v>670483</v>
      </c>
      <c r="E12" s="37">
        <v>344363</v>
      </c>
      <c r="F12" s="37">
        <v>259731</v>
      </c>
      <c r="G12" s="37">
        <v>503399</v>
      </c>
      <c r="H12" s="37">
        <v>558950</v>
      </c>
      <c r="I12" s="37">
        <v>446900</v>
      </c>
      <c r="J12" s="37">
        <v>125031</v>
      </c>
      <c r="K12" s="37">
        <v>284347</v>
      </c>
      <c r="L12" s="37">
        <v>667881</v>
      </c>
      <c r="M12" s="37">
        <v>102573</v>
      </c>
      <c r="N12" s="37">
        <v>95540</v>
      </c>
      <c r="O12" s="37">
        <v>57352</v>
      </c>
      <c r="P12" s="37">
        <v>145956</v>
      </c>
      <c r="Q12" s="37">
        <v>6140</v>
      </c>
      <c r="R12" s="37">
        <v>26675</v>
      </c>
      <c r="S12" s="37">
        <v>48890</v>
      </c>
      <c r="T12" s="37">
        <v>26777</v>
      </c>
      <c r="U12" s="37">
        <f>SUM(C12:T12)</f>
        <v>4705931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</row>
    <row r="13" spans="1:124" s="24" customFormat="1" ht="19.95" customHeight="1">
      <c r="A13" s="23"/>
      <c r="B13" s="113" t="s">
        <v>49</v>
      </c>
      <c r="C13" s="37">
        <v>239420</v>
      </c>
      <c r="D13" s="37">
        <v>654294</v>
      </c>
      <c r="E13" s="37">
        <v>484211</v>
      </c>
      <c r="F13" s="37">
        <v>361114</v>
      </c>
      <c r="G13" s="37">
        <v>404702</v>
      </c>
      <c r="H13" s="37">
        <v>956889</v>
      </c>
      <c r="I13" s="37">
        <v>601141</v>
      </c>
      <c r="J13" s="37">
        <v>255009</v>
      </c>
      <c r="K13" s="37">
        <v>419406</v>
      </c>
      <c r="L13" s="37">
        <v>492929</v>
      </c>
      <c r="M13" s="37">
        <v>52856</v>
      </c>
      <c r="N13" s="37">
        <v>48317</v>
      </c>
      <c r="O13" s="37">
        <v>53269</v>
      </c>
      <c r="P13" s="37">
        <v>169426</v>
      </c>
      <c r="Q13" s="37">
        <v>51978</v>
      </c>
      <c r="R13" s="37">
        <v>33674</v>
      </c>
      <c r="S13" s="37">
        <v>84404</v>
      </c>
      <c r="T13" s="37">
        <v>22370</v>
      </c>
      <c r="U13" s="37">
        <f>SUM(C13:T13)</f>
        <v>5385409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</row>
    <row r="14" spans="1:124" s="24" customFormat="1" ht="19.95" customHeight="1">
      <c r="A14" s="23" t="s">
        <v>102</v>
      </c>
      <c r="B14" s="114" t="s">
        <v>50</v>
      </c>
      <c r="C14" s="115">
        <v>-42545</v>
      </c>
      <c r="D14" s="115">
        <v>-128526</v>
      </c>
      <c r="E14" s="115">
        <v>-18741</v>
      </c>
      <c r="F14" s="115">
        <v>-36147</v>
      </c>
      <c r="G14" s="115">
        <v>-86064</v>
      </c>
      <c r="H14" s="115">
        <v>-105035</v>
      </c>
      <c r="I14" s="115">
        <v>-120770</v>
      </c>
      <c r="J14" s="115">
        <v>-281</v>
      </c>
      <c r="K14" s="115">
        <v>-45250</v>
      </c>
      <c r="L14" s="115">
        <v>-68540</v>
      </c>
      <c r="M14" s="115">
        <v>-25336</v>
      </c>
      <c r="N14" s="115">
        <v>-44574</v>
      </c>
      <c r="O14" s="115">
        <v>-10986</v>
      </c>
      <c r="P14" s="115">
        <v>-12191</v>
      </c>
      <c r="Q14" s="115">
        <v>-5834</v>
      </c>
      <c r="R14" s="115">
        <v>-1233</v>
      </c>
      <c r="S14" s="115">
        <v>-9049</v>
      </c>
      <c r="T14" s="115">
        <v>-12069</v>
      </c>
      <c r="U14" s="117">
        <f>SUM(C14:T14)</f>
        <v>-773171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</row>
    <row r="15" spans="1:124" s="24" customFormat="1" ht="19.95" customHeight="1">
      <c r="A15" s="23" t="s">
        <v>103</v>
      </c>
      <c r="B15" s="114" t="s">
        <v>64</v>
      </c>
      <c r="C15" s="115">
        <v>-11603</v>
      </c>
      <c r="D15" s="115">
        <v>-5569</v>
      </c>
      <c r="E15" s="115">
        <v>627</v>
      </c>
      <c r="F15" s="115">
        <v>-12769</v>
      </c>
      <c r="G15" s="115">
        <v>-124</v>
      </c>
      <c r="H15" s="115">
        <v>-14393</v>
      </c>
      <c r="I15" s="115">
        <v>-21904</v>
      </c>
      <c r="J15" s="115">
        <v>1759</v>
      </c>
      <c r="K15" s="115">
        <v>-206</v>
      </c>
      <c r="L15" s="115">
        <v>-11572</v>
      </c>
      <c r="M15" s="115">
        <v>-538</v>
      </c>
      <c r="N15" s="115">
        <v>0</v>
      </c>
      <c r="O15" s="115">
        <v>5000</v>
      </c>
      <c r="P15" s="115">
        <v>-1000</v>
      </c>
      <c r="Q15" s="115">
        <v>-296</v>
      </c>
      <c r="R15" s="115">
        <v>0</v>
      </c>
      <c r="S15" s="115">
        <v>-281</v>
      </c>
      <c r="T15" s="115">
        <v>-26</v>
      </c>
      <c r="U15" s="117">
        <f>SUM(C15:T15)</f>
        <v>-72895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</row>
    <row r="16" spans="1:124" s="24" customFormat="1" ht="19.95" customHeight="1">
      <c r="A16" s="23" t="s">
        <v>98</v>
      </c>
      <c r="B16" s="114" t="s">
        <v>52</v>
      </c>
      <c r="C16" s="115">
        <v>116</v>
      </c>
      <c r="D16" s="115">
        <v>817</v>
      </c>
      <c r="E16" s="115">
        <v>9840</v>
      </c>
      <c r="F16" s="115">
        <v>1389</v>
      </c>
      <c r="G16" s="115">
        <v>1051</v>
      </c>
      <c r="H16" s="115">
        <v>11567</v>
      </c>
      <c r="I16" s="115">
        <v>7633</v>
      </c>
      <c r="J16" s="115">
        <v>4601</v>
      </c>
      <c r="K16" s="115">
        <v>166</v>
      </c>
      <c r="L16" s="115">
        <v>12542</v>
      </c>
      <c r="M16" s="115">
        <v>574</v>
      </c>
      <c r="N16" s="115">
        <v>9</v>
      </c>
      <c r="O16" s="115">
        <v>0</v>
      </c>
      <c r="P16" s="115">
        <v>259</v>
      </c>
      <c r="Q16" s="115">
        <v>119</v>
      </c>
      <c r="R16" s="115">
        <v>697</v>
      </c>
      <c r="S16" s="115">
        <v>148</v>
      </c>
      <c r="T16" s="115">
        <v>1</v>
      </c>
      <c r="U16" s="117">
        <f>SUM(C16:T16)</f>
        <v>51529</v>
      </c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</row>
    <row r="17" spans="1:124" s="24" customFormat="1" ht="19.95" customHeight="1">
      <c r="A17" s="23" t="s">
        <v>104</v>
      </c>
      <c r="B17" s="114" t="s">
        <v>53</v>
      </c>
      <c r="C17" s="115">
        <v>-101230</v>
      </c>
      <c r="D17" s="115">
        <v>-212800</v>
      </c>
      <c r="E17" s="115">
        <v>-140695</v>
      </c>
      <c r="F17" s="115">
        <v>-74831</v>
      </c>
      <c r="G17" s="115">
        <v>-109669</v>
      </c>
      <c r="H17" s="115">
        <v>-212057</v>
      </c>
      <c r="I17" s="115">
        <v>-150584</v>
      </c>
      <c r="J17" s="115">
        <v>-103149</v>
      </c>
      <c r="K17" s="115">
        <v>-132064</v>
      </c>
      <c r="L17" s="115">
        <v>-133807</v>
      </c>
      <c r="M17" s="115">
        <v>-35374</v>
      </c>
      <c r="N17" s="115">
        <v>-30194</v>
      </c>
      <c r="O17" s="115">
        <v>-27254</v>
      </c>
      <c r="P17" s="115">
        <v>-78196</v>
      </c>
      <c r="Q17" s="115">
        <v>-19011</v>
      </c>
      <c r="R17" s="115">
        <v>-14790</v>
      </c>
      <c r="S17" s="115">
        <v>-35128</v>
      </c>
      <c r="T17" s="115">
        <v>-18070</v>
      </c>
      <c r="U17" s="117">
        <f>SUM(C17:T17)</f>
        <v>-1628903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</row>
    <row r="18" spans="1:124" s="24" customFormat="1" ht="19.95" customHeight="1">
      <c r="A18" s="23" t="s">
        <v>105</v>
      </c>
      <c r="B18" s="114" t="s">
        <v>54</v>
      </c>
      <c r="C18" s="309">
        <v>-59926</v>
      </c>
      <c r="D18" s="115">
        <v>-65008</v>
      </c>
      <c r="E18" s="115">
        <v>-67738</v>
      </c>
      <c r="F18" s="115">
        <v>-32327</v>
      </c>
      <c r="G18" s="115">
        <v>-40158</v>
      </c>
      <c r="H18" s="115">
        <v>-152251</v>
      </c>
      <c r="I18" s="115">
        <v>-71385</v>
      </c>
      <c r="J18" s="115">
        <v>-44354</v>
      </c>
      <c r="K18" s="115">
        <v>-47590</v>
      </c>
      <c r="L18" s="115">
        <v>-59288</v>
      </c>
      <c r="M18" s="115">
        <v>-17301</v>
      </c>
      <c r="N18" s="115">
        <v>-14545</v>
      </c>
      <c r="O18" s="115">
        <v>-12067</v>
      </c>
      <c r="P18" s="115">
        <v>-38738</v>
      </c>
      <c r="Q18" s="115">
        <v>-7473</v>
      </c>
      <c r="R18" s="115">
        <v>-9965</v>
      </c>
      <c r="S18" s="115">
        <v>-13054</v>
      </c>
      <c r="T18" s="115">
        <v>-7300</v>
      </c>
      <c r="U18" s="117">
        <f>SUM(C18:T18)</f>
        <v>-760468</v>
      </c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</row>
    <row r="19" spans="1:124" s="24" customFormat="1" ht="19.95" customHeight="1">
      <c r="A19" s="23" t="s">
        <v>106</v>
      </c>
      <c r="B19" s="114" t="s">
        <v>55</v>
      </c>
      <c r="C19" s="115">
        <v>-16058</v>
      </c>
      <c r="D19" s="115">
        <v>-11888</v>
      </c>
      <c r="E19" s="115">
        <v>-11849</v>
      </c>
      <c r="F19" s="115">
        <v>-7446</v>
      </c>
      <c r="G19" s="115">
        <v>-9048</v>
      </c>
      <c r="H19" s="115">
        <v>-35085</v>
      </c>
      <c r="I19" s="115">
        <v>-12262</v>
      </c>
      <c r="J19" s="115">
        <v>-10080</v>
      </c>
      <c r="K19" s="115">
        <v>-11382</v>
      </c>
      <c r="L19" s="115">
        <v>-13746</v>
      </c>
      <c r="M19" s="115">
        <v>-4589</v>
      </c>
      <c r="N19" s="115">
        <v>-3953</v>
      </c>
      <c r="O19" s="115">
        <v>-1590</v>
      </c>
      <c r="P19" s="115">
        <v>-10604</v>
      </c>
      <c r="Q19" s="115">
        <v>-1411</v>
      </c>
      <c r="R19" s="115">
        <v>-1613</v>
      </c>
      <c r="S19" s="115">
        <v>-6447</v>
      </c>
      <c r="T19" s="115">
        <v>-6838</v>
      </c>
      <c r="U19" s="117">
        <f>SUM(C19:T19)</f>
        <v>-175889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</row>
    <row r="20" spans="1:124" s="24" customFormat="1" ht="19.95" customHeight="1">
      <c r="A20" s="23"/>
      <c r="B20" s="113" t="s">
        <v>56</v>
      </c>
      <c r="C20" s="37">
        <v>8174</v>
      </c>
      <c r="D20" s="37">
        <v>231320</v>
      </c>
      <c r="E20" s="37">
        <v>255655</v>
      </c>
      <c r="F20" s="37">
        <v>198983</v>
      </c>
      <c r="G20" s="37">
        <v>160690</v>
      </c>
      <c r="H20" s="37">
        <v>449635</v>
      </c>
      <c r="I20" s="37">
        <v>231869</v>
      </c>
      <c r="J20" s="37">
        <v>103505</v>
      </c>
      <c r="K20" s="37">
        <v>183080</v>
      </c>
      <c r="L20" s="37">
        <v>218518</v>
      </c>
      <c r="M20" s="37">
        <v>-29708</v>
      </c>
      <c r="N20" s="37">
        <v>-44940</v>
      </c>
      <c r="O20" s="37">
        <v>6372</v>
      </c>
      <c r="P20" s="37">
        <v>28956</v>
      </c>
      <c r="Q20" s="37">
        <v>18072</v>
      </c>
      <c r="R20" s="37">
        <v>6770</v>
      </c>
      <c r="S20" s="37">
        <v>20593</v>
      </c>
      <c r="T20" s="37">
        <v>-21932</v>
      </c>
      <c r="U20" s="37">
        <f>U13+SUM(U14:U19)</f>
        <v>2025612</v>
      </c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</row>
    <row r="21" spans="1:124" s="24" customFormat="1" ht="19.95" customHeight="1">
      <c r="A21" s="23" t="s">
        <v>107</v>
      </c>
      <c r="B21" s="114" t="s">
        <v>57</v>
      </c>
      <c r="C21" s="115">
        <v>-644</v>
      </c>
      <c r="D21" s="115">
        <v>-79838</v>
      </c>
      <c r="E21" s="115">
        <v>-541</v>
      </c>
      <c r="F21" s="115">
        <v>499</v>
      </c>
      <c r="G21" s="115">
        <v>-577</v>
      </c>
      <c r="H21" s="115">
        <v>-4940</v>
      </c>
      <c r="I21" s="115">
        <v>13039</v>
      </c>
      <c r="J21" s="115">
        <v>-6629</v>
      </c>
      <c r="K21" s="115">
        <v>160</v>
      </c>
      <c r="L21" s="115">
        <v>-7</v>
      </c>
      <c r="M21" s="115">
        <v>-830</v>
      </c>
      <c r="N21" s="115">
        <v>0</v>
      </c>
      <c r="O21" s="115">
        <v>141</v>
      </c>
      <c r="P21" s="247">
        <v>-297</v>
      </c>
      <c r="Q21" s="115">
        <v>44</v>
      </c>
      <c r="R21" s="115">
        <v>498</v>
      </c>
      <c r="S21" s="115">
        <v>26</v>
      </c>
      <c r="T21" s="247">
        <v>44</v>
      </c>
      <c r="U21" s="117">
        <f>SUM(C21:T21)</f>
        <v>-79852</v>
      </c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</row>
    <row r="22" spans="1:124" s="24" customFormat="1" ht="19.95" customHeight="1">
      <c r="A22" s="23"/>
      <c r="B22" s="114" t="s">
        <v>110</v>
      </c>
      <c r="C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7">
        <f>SUM(C22:T22)</f>
        <v>0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</row>
    <row r="23" spans="1:124" s="24" customFormat="1" ht="19.95" customHeight="1">
      <c r="A23" s="23" t="s">
        <v>108</v>
      </c>
      <c r="B23" s="114" t="s">
        <v>58</v>
      </c>
      <c r="C23" s="115">
        <v>-1178</v>
      </c>
      <c r="D23" s="115">
        <v>-28049</v>
      </c>
      <c r="E23" s="115">
        <v>-76544</v>
      </c>
      <c r="F23" s="115">
        <v>-64192</v>
      </c>
      <c r="G23" s="115">
        <v>-14140</v>
      </c>
      <c r="H23" s="115">
        <v>-111689</v>
      </c>
      <c r="I23" s="115">
        <v>-82828</v>
      </c>
      <c r="J23" s="115">
        <v>-39378</v>
      </c>
      <c r="K23" s="115">
        <v>-66182</v>
      </c>
      <c r="L23" s="115">
        <v>-70800</v>
      </c>
      <c r="M23" s="115">
        <v>-372</v>
      </c>
      <c r="N23" s="115">
        <v>-341</v>
      </c>
      <c r="O23" s="115">
        <v>-553</v>
      </c>
      <c r="P23" s="115">
        <v>-4301</v>
      </c>
      <c r="Q23" s="115">
        <v>-8236</v>
      </c>
      <c r="R23" s="115">
        <v>-2805</v>
      </c>
      <c r="S23" s="115">
        <v>-5166</v>
      </c>
      <c r="T23" s="115">
        <v>-115</v>
      </c>
      <c r="U23" s="117">
        <f>SUM(C23:T23)</f>
        <v>-576869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</row>
    <row r="24" spans="1:124" ht="19.95" customHeight="1">
      <c r="B24" s="113" t="s">
        <v>59</v>
      </c>
      <c r="C24" s="37">
        <v>6352</v>
      </c>
      <c r="D24" s="37">
        <v>123433</v>
      </c>
      <c r="E24" s="37">
        <v>178570</v>
      </c>
      <c r="F24" s="37">
        <v>135290</v>
      </c>
      <c r="G24" s="37">
        <v>145973</v>
      </c>
      <c r="H24" s="37">
        <v>333006</v>
      </c>
      <c r="I24" s="37">
        <v>162080</v>
      </c>
      <c r="J24" s="37">
        <v>57498</v>
      </c>
      <c r="K24" s="37">
        <v>117058</v>
      </c>
      <c r="L24" s="37">
        <v>147711</v>
      </c>
      <c r="M24" s="37">
        <v>-30910</v>
      </c>
      <c r="N24" s="37">
        <v>-45281</v>
      </c>
      <c r="O24" s="37">
        <v>5960</v>
      </c>
      <c r="P24" s="37">
        <v>24358</v>
      </c>
      <c r="Q24" s="37">
        <v>9880</v>
      </c>
      <c r="R24" s="37">
        <v>4463</v>
      </c>
      <c r="S24" s="37">
        <v>15453</v>
      </c>
      <c r="T24" s="37">
        <v>-22003</v>
      </c>
      <c r="U24" s="37">
        <f>SUM(C24:T24)</f>
        <v>1368891</v>
      </c>
    </row>
    <row r="25" spans="1:124" ht="19.95" customHeight="1">
      <c r="B25" s="114" t="s">
        <v>72</v>
      </c>
      <c r="C25" s="118"/>
      <c r="D25" s="118"/>
      <c r="E25" s="118"/>
      <c r="F25" s="118"/>
      <c r="G25" s="118"/>
      <c r="H25" s="118"/>
      <c r="I25" s="118"/>
      <c r="J25" s="115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23">
        <f>SUM(C25:T25)</f>
        <v>0</v>
      </c>
    </row>
    <row r="26" spans="1:124" ht="19.95" customHeight="1">
      <c r="A26" s="23" t="s">
        <v>109</v>
      </c>
      <c r="B26" s="114" t="s">
        <v>60</v>
      </c>
      <c r="C26" s="115">
        <v>-52</v>
      </c>
      <c r="D26" s="247">
        <v>0</v>
      </c>
      <c r="E26" s="115">
        <v>-4374</v>
      </c>
      <c r="F26" s="115">
        <v>0</v>
      </c>
      <c r="G26" s="115">
        <v>-808</v>
      </c>
      <c r="H26" s="115">
        <v>0</v>
      </c>
      <c r="I26" s="115">
        <v>-4733</v>
      </c>
      <c r="J26" s="115">
        <v>0</v>
      </c>
      <c r="K26" s="115">
        <v>0</v>
      </c>
      <c r="L26" s="115">
        <v>-6069</v>
      </c>
      <c r="M26" s="115">
        <v>0</v>
      </c>
      <c r="N26" s="115">
        <v>-1392</v>
      </c>
      <c r="O26" s="115">
        <v>-47</v>
      </c>
      <c r="P26" s="115">
        <v>-34</v>
      </c>
      <c r="Q26" s="115">
        <v>-706</v>
      </c>
      <c r="R26" s="115">
        <v>0</v>
      </c>
      <c r="S26" s="115">
        <v>-422</v>
      </c>
      <c r="T26" s="115">
        <v>-5</v>
      </c>
      <c r="U26" s="117">
        <f>SUM(C26:T26)</f>
        <v>-18642</v>
      </c>
    </row>
    <row r="27" spans="1:124" ht="19.95" customHeight="1">
      <c r="B27" s="113" t="s">
        <v>61</v>
      </c>
      <c r="C27" s="37">
        <v>6300</v>
      </c>
      <c r="D27" s="37">
        <v>123433</v>
      </c>
      <c r="E27" s="37">
        <v>174196</v>
      </c>
      <c r="F27" s="37">
        <v>135290</v>
      </c>
      <c r="G27" s="37">
        <v>145165</v>
      </c>
      <c r="H27" s="37">
        <v>333006</v>
      </c>
      <c r="I27" s="37">
        <v>157347</v>
      </c>
      <c r="J27" s="37">
        <v>57498</v>
      </c>
      <c r="K27" s="37">
        <v>117058</v>
      </c>
      <c r="L27" s="37">
        <v>141642</v>
      </c>
      <c r="M27" s="37">
        <v>-30910</v>
      </c>
      <c r="N27" s="37">
        <v>-46673</v>
      </c>
      <c r="O27" s="37">
        <v>5913</v>
      </c>
      <c r="P27" s="37">
        <v>24324</v>
      </c>
      <c r="Q27" s="37">
        <v>9174</v>
      </c>
      <c r="R27" s="37">
        <v>4463</v>
      </c>
      <c r="S27" s="37">
        <v>15031</v>
      </c>
      <c r="T27" s="37">
        <v>-22008</v>
      </c>
      <c r="U27" s="37">
        <f>SUM(C27:T27)</f>
        <v>1350249</v>
      </c>
    </row>
    <row r="28" spans="1:124" ht="19.95" customHeight="1">
      <c r="B28" s="25" t="s">
        <v>62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/>
      <c r="N28" s="41"/>
      <c r="O28" s="41">
        <v>0</v>
      </c>
      <c r="P28" s="41">
        <v>0</v>
      </c>
      <c r="Q28" s="41"/>
      <c r="R28" s="41">
        <v>0</v>
      </c>
      <c r="S28" s="41">
        <v>0</v>
      </c>
      <c r="T28" s="41">
        <v>-1017</v>
      </c>
      <c r="U28" s="117">
        <f>SUM(C28:T28)</f>
        <v>-1017</v>
      </c>
    </row>
    <row r="29" spans="1:124" ht="19.95" customHeight="1">
      <c r="B29" s="113" t="s">
        <v>63</v>
      </c>
      <c r="C29" s="37">
        <v>6300</v>
      </c>
      <c r="D29" s="37">
        <v>123433</v>
      </c>
      <c r="E29" s="37">
        <v>174196</v>
      </c>
      <c r="F29" s="37">
        <v>135290</v>
      </c>
      <c r="G29" s="37">
        <v>145165</v>
      </c>
      <c r="H29" s="37">
        <v>333006</v>
      </c>
      <c r="I29" s="37">
        <v>157347</v>
      </c>
      <c r="J29" s="37">
        <v>57498</v>
      </c>
      <c r="K29" s="37">
        <v>117058</v>
      </c>
      <c r="L29" s="37">
        <v>141642</v>
      </c>
      <c r="M29" s="37">
        <v>-30910</v>
      </c>
      <c r="N29" s="37">
        <v>-46673</v>
      </c>
      <c r="O29" s="37">
        <v>5913</v>
      </c>
      <c r="P29" s="37">
        <v>24324</v>
      </c>
      <c r="Q29" s="37">
        <v>9174</v>
      </c>
      <c r="R29" s="37">
        <v>4463</v>
      </c>
      <c r="S29" s="37">
        <v>15031</v>
      </c>
      <c r="T29" s="37">
        <v>-23025</v>
      </c>
      <c r="U29" s="37">
        <f>SUM(C29:T29)</f>
        <v>1349232</v>
      </c>
    </row>
    <row r="32" spans="1:124">
      <c r="B32" s="427" t="s">
        <v>65</v>
      </c>
      <c r="C32" s="189">
        <f>SUM(C13:C19)</f>
        <v>8174</v>
      </c>
      <c r="D32" s="189">
        <f>SUM(D13:D19)</f>
        <v>231320</v>
      </c>
      <c r="E32" s="189">
        <f t="shared" ref="E32:U32" si="0">SUM(E13:E19)</f>
        <v>255655</v>
      </c>
      <c r="F32" s="189">
        <f t="shared" si="0"/>
        <v>198983</v>
      </c>
      <c r="G32" s="189">
        <f t="shared" si="0"/>
        <v>160690</v>
      </c>
      <c r="H32" s="189">
        <f t="shared" si="0"/>
        <v>449635</v>
      </c>
      <c r="I32" s="189">
        <f t="shared" si="0"/>
        <v>231869</v>
      </c>
      <c r="J32" s="189">
        <f t="shared" si="0"/>
        <v>103505</v>
      </c>
      <c r="K32" s="189">
        <f t="shared" si="0"/>
        <v>183080</v>
      </c>
      <c r="L32" s="189">
        <f t="shared" si="0"/>
        <v>218518</v>
      </c>
      <c r="M32" s="189">
        <f t="shared" si="0"/>
        <v>-29708</v>
      </c>
      <c r="N32" s="189">
        <f t="shared" si="0"/>
        <v>-44940</v>
      </c>
      <c r="O32" s="189">
        <f t="shared" si="0"/>
        <v>6372</v>
      </c>
      <c r="P32" s="189">
        <f t="shared" si="0"/>
        <v>28956</v>
      </c>
      <c r="Q32" s="189">
        <f t="shared" si="0"/>
        <v>18072</v>
      </c>
      <c r="R32" s="189">
        <f t="shared" si="0"/>
        <v>6770</v>
      </c>
      <c r="S32" s="189">
        <f t="shared" si="0"/>
        <v>20593</v>
      </c>
      <c r="T32" s="189">
        <f t="shared" si="0"/>
        <v>-21932</v>
      </c>
      <c r="U32" s="189">
        <f t="shared" si="0"/>
        <v>2025612</v>
      </c>
    </row>
    <row r="33" spans="2:21">
      <c r="B33" s="427"/>
      <c r="C33" s="189">
        <f>C20</f>
        <v>8174</v>
      </c>
      <c r="D33" s="189">
        <f t="shared" ref="D33:U33" si="1">D20</f>
        <v>231320</v>
      </c>
      <c r="E33" s="189">
        <f t="shared" si="1"/>
        <v>255655</v>
      </c>
      <c r="F33" s="189">
        <f t="shared" si="1"/>
        <v>198983</v>
      </c>
      <c r="G33" s="189">
        <f t="shared" si="1"/>
        <v>160690</v>
      </c>
      <c r="H33" s="189">
        <f t="shared" si="1"/>
        <v>449635</v>
      </c>
      <c r="I33" s="189">
        <f t="shared" si="1"/>
        <v>231869</v>
      </c>
      <c r="J33" s="189">
        <f t="shared" si="1"/>
        <v>103505</v>
      </c>
      <c r="K33" s="189">
        <f t="shared" si="1"/>
        <v>183080</v>
      </c>
      <c r="L33" s="189">
        <f t="shared" si="1"/>
        <v>218518</v>
      </c>
      <c r="M33" s="189">
        <f t="shared" si="1"/>
        <v>-29708</v>
      </c>
      <c r="N33" s="189">
        <f t="shared" si="1"/>
        <v>-44940</v>
      </c>
      <c r="O33" s="189">
        <f t="shared" si="1"/>
        <v>6372</v>
      </c>
      <c r="P33" s="189">
        <f t="shared" si="1"/>
        <v>28956</v>
      </c>
      <c r="Q33" s="189">
        <f t="shared" si="1"/>
        <v>18072</v>
      </c>
      <c r="R33" s="189">
        <f t="shared" si="1"/>
        <v>6770</v>
      </c>
      <c r="S33" s="189">
        <f t="shared" si="1"/>
        <v>20593</v>
      </c>
      <c r="T33" s="189">
        <f t="shared" si="1"/>
        <v>-21932</v>
      </c>
      <c r="U33" s="189">
        <f t="shared" si="1"/>
        <v>2025612</v>
      </c>
    </row>
    <row r="34" spans="2:21">
      <c r="B34" s="427"/>
      <c r="C34" s="189">
        <f>C32-C33</f>
        <v>0</v>
      </c>
      <c r="D34" s="189">
        <f>D32-D33</f>
        <v>0</v>
      </c>
      <c r="E34" s="189">
        <f t="shared" ref="E34:U34" si="2">E32-E33</f>
        <v>0</v>
      </c>
      <c r="F34" s="189">
        <f t="shared" si="2"/>
        <v>0</v>
      </c>
      <c r="G34" s="189">
        <f t="shared" si="2"/>
        <v>0</v>
      </c>
      <c r="H34" s="189">
        <f t="shared" si="2"/>
        <v>0</v>
      </c>
      <c r="I34" s="189">
        <f t="shared" si="2"/>
        <v>0</v>
      </c>
      <c r="J34" s="189">
        <f t="shared" si="2"/>
        <v>0</v>
      </c>
      <c r="K34" s="189">
        <f t="shared" si="2"/>
        <v>0</v>
      </c>
      <c r="L34" s="189">
        <f t="shared" si="2"/>
        <v>0</v>
      </c>
      <c r="M34" s="189">
        <f t="shared" si="2"/>
        <v>0</v>
      </c>
      <c r="N34" s="189">
        <f t="shared" si="2"/>
        <v>0</v>
      </c>
      <c r="O34" s="189">
        <f t="shared" si="2"/>
        <v>0</v>
      </c>
      <c r="P34" s="189">
        <f t="shared" si="2"/>
        <v>0</v>
      </c>
      <c r="Q34" s="189">
        <f t="shared" si="2"/>
        <v>0</v>
      </c>
      <c r="R34" s="189">
        <f t="shared" si="2"/>
        <v>0</v>
      </c>
      <c r="S34" s="189">
        <f t="shared" si="2"/>
        <v>0</v>
      </c>
      <c r="T34" s="189">
        <f t="shared" si="2"/>
        <v>0</v>
      </c>
      <c r="U34" s="189">
        <f t="shared" si="2"/>
        <v>0</v>
      </c>
    </row>
    <row r="35" spans="2:21">
      <c r="B35" s="427"/>
      <c r="C35" s="189">
        <f>SUM(C20:C23)</f>
        <v>6352</v>
      </c>
      <c r="D35" s="189">
        <f t="shared" ref="D35:U35" si="3">SUM(D20:D23)</f>
        <v>123433</v>
      </c>
      <c r="E35" s="189">
        <f t="shared" si="3"/>
        <v>178570</v>
      </c>
      <c r="F35" s="189">
        <f t="shared" si="3"/>
        <v>135290</v>
      </c>
      <c r="G35" s="189">
        <f t="shared" si="3"/>
        <v>145973</v>
      </c>
      <c r="H35" s="189">
        <f t="shared" si="3"/>
        <v>333006</v>
      </c>
      <c r="I35" s="189">
        <f t="shared" si="3"/>
        <v>162080</v>
      </c>
      <c r="J35" s="189">
        <f t="shared" si="3"/>
        <v>57498</v>
      </c>
      <c r="K35" s="189">
        <f t="shared" si="3"/>
        <v>117058</v>
      </c>
      <c r="L35" s="189">
        <f t="shared" si="3"/>
        <v>147711</v>
      </c>
      <c r="M35" s="189">
        <f t="shared" si="3"/>
        <v>-30910</v>
      </c>
      <c r="N35" s="189">
        <f t="shared" si="3"/>
        <v>-45281</v>
      </c>
      <c r="O35" s="189">
        <f t="shared" si="3"/>
        <v>5960</v>
      </c>
      <c r="P35" s="189">
        <f t="shared" si="3"/>
        <v>24358</v>
      </c>
      <c r="Q35" s="189">
        <f t="shared" si="3"/>
        <v>9880</v>
      </c>
      <c r="R35" s="189">
        <f t="shared" si="3"/>
        <v>4463</v>
      </c>
      <c r="S35" s="189">
        <f t="shared" si="3"/>
        <v>15453</v>
      </c>
      <c r="T35" s="189">
        <f t="shared" si="3"/>
        <v>-22003</v>
      </c>
      <c r="U35" s="189">
        <f t="shared" si="3"/>
        <v>1368891</v>
      </c>
    </row>
    <row r="36" spans="2:21">
      <c r="B36" s="427"/>
      <c r="C36" s="189">
        <f>C24</f>
        <v>6352</v>
      </c>
      <c r="D36" s="189">
        <f t="shared" ref="D36:U36" si="4">D24</f>
        <v>123433</v>
      </c>
      <c r="E36" s="189">
        <f t="shared" si="4"/>
        <v>178570</v>
      </c>
      <c r="F36" s="189">
        <f t="shared" si="4"/>
        <v>135290</v>
      </c>
      <c r="G36" s="189">
        <f t="shared" si="4"/>
        <v>145973</v>
      </c>
      <c r="H36" s="189">
        <f t="shared" si="4"/>
        <v>333006</v>
      </c>
      <c r="I36" s="189">
        <f t="shared" si="4"/>
        <v>162080</v>
      </c>
      <c r="J36" s="189">
        <f t="shared" si="4"/>
        <v>57498</v>
      </c>
      <c r="K36" s="189">
        <f t="shared" si="4"/>
        <v>117058</v>
      </c>
      <c r="L36" s="189">
        <f t="shared" si="4"/>
        <v>147711</v>
      </c>
      <c r="M36" s="189">
        <f t="shared" si="4"/>
        <v>-30910</v>
      </c>
      <c r="N36" s="189">
        <f t="shared" si="4"/>
        <v>-45281</v>
      </c>
      <c r="O36" s="189">
        <f t="shared" si="4"/>
        <v>5960</v>
      </c>
      <c r="P36" s="189">
        <f t="shared" si="4"/>
        <v>24358</v>
      </c>
      <c r="Q36" s="189">
        <f t="shared" si="4"/>
        <v>9880</v>
      </c>
      <c r="R36" s="189">
        <f t="shared" si="4"/>
        <v>4463</v>
      </c>
      <c r="S36" s="189">
        <f t="shared" si="4"/>
        <v>15453</v>
      </c>
      <c r="T36" s="189">
        <f t="shared" si="4"/>
        <v>-22003</v>
      </c>
      <c r="U36" s="189">
        <f t="shared" si="4"/>
        <v>1368891</v>
      </c>
    </row>
    <row r="37" spans="2:21">
      <c r="B37" s="427"/>
      <c r="C37" s="189">
        <f>C35-C36</f>
        <v>0</v>
      </c>
      <c r="D37" s="189">
        <f t="shared" ref="D37:U37" si="5">D35-D36</f>
        <v>0</v>
      </c>
      <c r="E37" s="189">
        <f t="shared" si="5"/>
        <v>0</v>
      </c>
      <c r="F37" s="189">
        <f t="shared" si="5"/>
        <v>0</v>
      </c>
      <c r="G37" s="189">
        <f t="shared" si="5"/>
        <v>0</v>
      </c>
      <c r="H37" s="189">
        <f t="shared" si="5"/>
        <v>0</v>
      </c>
      <c r="I37" s="189">
        <f t="shared" si="5"/>
        <v>0</v>
      </c>
      <c r="J37" s="189">
        <f t="shared" si="5"/>
        <v>0</v>
      </c>
      <c r="K37" s="189">
        <f t="shared" si="5"/>
        <v>0</v>
      </c>
      <c r="L37" s="189">
        <f t="shared" si="5"/>
        <v>0</v>
      </c>
      <c r="M37" s="189">
        <f t="shared" si="5"/>
        <v>0</v>
      </c>
      <c r="N37" s="189">
        <f t="shared" si="5"/>
        <v>0</v>
      </c>
      <c r="O37" s="189">
        <f t="shared" si="5"/>
        <v>0</v>
      </c>
      <c r="P37" s="189">
        <f t="shared" si="5"/>
        <v>0</v>
      </c>
      <c r="Q37" s="189">
        <f t="shared" si="5"/>
        <v>0</v>
      </c>
      <c r="R37" s="189">
        <f t="shared" si="5"/>
        <v>0</v>
      </c>
      <c r="S37" s="189">
        <f t="shared" si="5"/>
        <v>0</v>
      </c>
      <c r="T37" s="189">
        <f t="shared" si="5"/>
        <v>0</v>
      </c>
      <c r="U37" s="189">
        <f t="shared" si="5"/>
        <v>0</v>
      </c>
    </row>
    <row r="38" spans="2:21">
      <c r="B38" s="427"/>
      <c r="C38" s="189">
        <f>C27+C28</f>
        <v>6300</v>
      </c>
      <c r="D38" s="189">
        <f t="shared" ref="D38:U38" si="6">D27+D28</f>
        <v>123433</v>
      </c>
      <c r="E38" s="189">
        <f t="shared" si="6"/>
        <v>174196</v>
      </c>
      <c r="F38" s="189">
        <f t="shared" si="6"/>
        <v>135290</v>
      </c>
      <c r="G38" s="189">
        <f t="shared" si="6"/>
        <v>145165</v>
      </c>
      <c r="H38" s="189">
        <f t="shared" si="6"/>
        <v>333006</v>
      </c>
      <c r="I38" s="189">
        <f t="shared" si="6"/>
        <v>157347</v>
      </c>
      <c r="J38" s="189">
        <f t="shared" si="6"/>
        <v>57498</v>
      </c>
      <c r="K38" s="189">
        <f t="shared" si="6"/>
        <v>117058</v>
      </c>
      <c r="L38" s="189">
        <f t="shared" si="6"/>
        <v>141642</v>
      </c>
      <c r="M38" s="189">
        <f t="shared" si="6"/>
        <v>-30910</v>
      </c>
      <c r="N38" s="189">
        <f t="shared" si="6"/>
        <v>-46673</v>
      </c>
      <c r="O38" s="189">
        <f t="shared" si="6"/>
        <v>5913</v>
      </c>
      <c r="P38" s="189">
        <f t="shared" si="6"/>
        <v>24324</v>
      </c>
      <c r="Q38" s="189">
        <f t="shared" si="6"/>
        <v>9174</v>
      </c>
      <c r="R38" s="189">
        <f t="shared" si="6"/>
        <v>4463</v>
      </c>
      <c r="S38" s="189">
        <f t="shared" si="6"/>
        <v>15031</v>
      </c>
      <c r="T38" s="189">
        <f t="shared" si="6"/>
        <v>-23025</v>
      </c>
      <c r="U38" s="189">
        <f t="shared" si="6"/>
        <v>1349232</v>
      </c>
    </row>
    <row r="39" spans="2:21">
      <c r="B39" s="427"/>
      <c r="C39" s="189">
        <f>C29</f>
        <v>6300</v>
      </c>
      <c r="D39" s="189">
        <f t="shared" ref="D39:U39" si="7">D29</f>
        <v>123433</v>
      </c>
      <c r="E39" s="189">
        <f t="shared" si="7"/>
        <v>174196</v>
      </c>
      <c r="F39" s="189">
        <f t="shared" si="7"/>
        <v>135290</v>
      </c>
      <c r="G39" s="189">
        <f t="shared" si="7"/>
        <v>145165</v>
      </c>
      <c r="H39" s="189">
        <f t="shared" si="7"/>
        <v>333006</v>
      </c>
      <c r="I39" s="189">
        <f t="shared" si="7"/>
        <v>157347</v>
      </c>
      <c r="J39" s="189">
        <f t="shared" si="7"/>
        <v>57498</v>
      </c>
      <c r="K39" s="189">
        <f t="shared" si="7"/>
        <v>117058</v>
      </c>
      <c r="L39" s="189">
        <f t="shared" si="7"/>
        <v>141642</v>
      </c>
      <c r="M39" s="189">
        <f t="shared" si="7"/>
        <v>-30910</v>
      </c>
      <c r="N39" s="189">
        <f t="shared" si="7"/>
        <v>-46673</v>
      </c>
      <c r="O39" s="189">
        <f t="shared" si="7"/>
        <v>5913</v>
      </c>
      <c r="P39" s="189">
        <f t="shared" si="7"/>
        <v>24324</v>
      </c>
      <c r="Q39" s="189">
        <f t="shared" si="7"/>
        <v>9174</v>
      </c>
      <c r="R39" s="189">
        <f t="shared" si="7"/>
        <v>4463</v>
      </c>
      <c r="S39" s="189">
        <f t="shared" si="7"/>
        <v>15031</v>
      </c>
      <c r="T39" s="189">
        <f t="shared" si="7"/>
        <v>-23025</v>
      </c>
      <c r="U39" s="189">
        <f t="shared" si="7"/>
        <v>1349232</v>
      </c>
    </row>
    <row r="40" spans="2:21">
      <c r="B40" s="427"/>
      <c r="C40" s="189">
        <f>C38-C39</f>
        <v>0</v>
      </c>
      <c r="D40" s="189">
        <f t="shared" ref="D40:U40" si="8">D38-D39</f>
        <v>0</v>
      </c>
      <c r="E40" s="189">
        <f t="shared" si="8"/>
        <v>0</v>
      </c>
      <c r="F40" s="189">
        <f t="shared" si="8"/>
        <v>0</v>
      </c>
      <c r="G40" s="189">
        <f t="shared" si="8"/>
        <v>0</v>
      </c>
      <c r="H40" s="189">
        <f t="shared" si="8"/>
        <v>0</v>
      </c>
      <c r="I40" s="189">
        <f t="shared" si="8"/>
        <v>0</v>
      </c>
      <c r="J40" s="189">
        <f t="shared" si="8"/>
        <v>0</v>
      </c>
      <c r="K40" s="189">
        <f t="shared" si="8"/>
        <v>0</v>
      </c>
      <c r="L40" s="189">
        <f t="shared" si="8"/>
        <v>0</v>
      </c>
      <c r="M40" s="189">
        <f t="shared" si="8"/>
        <v>0</v>
      </c>
      <c r="N40" s="189">
        <f t="shared" si="8"/>
        <v>0</v>
      </c>
      <c r="O40" s="189">
        <f t="shared" si="8"/>
        <v>0</v>
      </c>
      <c r="P40" s="189">
        <f t="shared" si="8"/>
        <v>0</v>
      </c>
      <c r="Q40" s="189">
        <f t="shared" si="8"/>
        <v>0</v>
      </c>
      <c r="R40" s="189">
        <f t="shared" si="8"/>
        <v>0</v>
      </c>
      <c r="S40" s="189">
        <f t="shared" si="8"/>
        <v>0</v>
      </c>
      <c r="T40" s="189">
        <f>T38-T39</f>
        <v>0</v>
      </c>
      <c r="U40" s="189">
        <f t="shared" si="8"/>
        <v>0</v>
      </c>
    </row>
    <row r="43" spans="2:21">
      <c r="H43" s="115">
        <v>-1</v>
      </c>
    </row>
    <row r="54" spans="11:11">
      <c r="K54" s="247">
        <v>61</v>
      </c>
    </row>
  </sheetData>
  <mergeCells count="1">
    <mergeCell ref="B32:B40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6475-4D09-47DA-BDAC-A4D3CD3DF03F}">
  <sheetPr codeName="Sheet21">
    <tabColor theme="3"/>
  </sheetPr>
  <dimension ref="A1:GY327"/>
  <sheetViews>
    <sheetView view="pageBreakPreview" zoomScale="70" zoomScaleNormal="70" zoomScaleSheetLayoutView="70" workbookViewId="0">
      <pane xSplit="1" topLeftCell="I1" activePane="topRight" state="frozen"/>
      <selection activeCell="B11" sqref="B11"/>
      <selection pane="topRight" activeCell="P1" sqref="P1:P1048576"/>
    </sheetView>
  </sheetViews>
  <sheetFormatPr baseColWidth="10" defaultColWidth="11.44140625" defaultRowHeight="11.4"/>
  <cols>
    <col min="1" max="1" width="49.6640625" style="29" customWidth="1"/>
    <col min="2" max="19" width="15.6640625" style="34" customWidth="1"/>
    <col min="20" max="20" width="12.88671875" style="28" bestFit="1" customWidth="1"/>
    <col min="21" max="207" width="11.44140625" style="28"/>
    <col min="208" max="16384" width="11.44140625" style="29"/>
  </cols>
  <sheetData>
    <row r="1" spans="1:20" s="28" customFormat="1" ht="19.95" customHeight="1">
      <c r="A1" s="219" t="s">
        <v>132</v>
      </c>
      <c r="B1" s="50" t="s">
        <v>21</v>
      </c>
      <c r="C1" s="50" t="s">
        <v>22</v>
      </c>
      <c r="D1" s="50" t="s">
        <v>38</v>
      </c>
      <c r="E1" s="50" t="s">
        <v>23</v>
      </c>
      <c r="F1" s="50" t="s">
        <v>24</v>
      </c>
      <c r="G1" s="50" t="s">
        <v>25</v>
      </c>
      <c r="H1" s="50" t="s">
        <v>26</v>
      </c>
      <c r="I1" s="50" t="s">
        <v>27</v>
      </c>
      <c r="J1" s="50" t="s">
        <v>28</v>
      </c>
      <c r="K1" s="50" t="s">
        <v>29</v>
      </c>
      <c r="L1" s="50" t="s">
        <v>30</v>
      </c>
      <c r="M1" s="50" t="s">
        <v>32</v>
      </c>
      <c r="N1" s="50" t="s">
        <v>33</v>
      </c>
      <c r="O1" s="50" t="s">
        <v>34</v>
      </c>
      <c r="P1" s="50" t="s">
        <v>36</v>
      </c>
      <c r="Q1" s="50" t="s">
        <v>37</v>
      </c>
      <c r="R1" s="50" t="s">
        <v>39</v>
      </c>
      <c r="S1" s="50" t="s">
        <v>76</v>
      </c>
      <c r="T1" s="50" t="s">
        <v>71</v>
      </c>
    </row>
    <row r="2" spans="1:20" s="28" customFormat="1" ht="19.95" customHeight="1">
      <c r="A2" s="220" t="s">
        <v>0</v>
      </c>
      <c r="B2" s="217">
        <v>314423</v>
      </c>
      <c r="C2" s="217">
        <v>131656</v>
      </c>
      <c r="D2" s="217">
        <v>1803047</v>
      </c>
      <c r="E2" s="217">
        <v>212286</v>
      </c>
      <c r="F2" s="217">
        <v>425311</v>
      </c>
      <c r="G2" s="217">
        <v>1745226</v>
      </c>
      <c r="H2" s="217">
        <v>292205</v>
      </c>
      <c r="I2" s="217">
        <v>270050</v>
      </c>
      <c r="J2" s="217">
        <v>167383</v>
      </c>
      <c r="K2" s="217">
        <v>188261</v>
      </c>
      <c r="L2" s="217">
        <v>28944</v>
      </c>
      <c r="M2" s="217">
        <v>13614</v>
      </c>
      <c r="N2" s="217">
        <v>64988</v>
      </c>
      <c r="O2" s="217">
        <v>290719</v>
      </c>
      <c r="P2" s="217">
        <v>20053</v>
      </c>
      <c r="Q2" s="217">
        <v>237067</v>
      </c>
      <c r="R2" s="217">
        <v>51950</v>
      </c>
      <c r="S2" s="217">
        <v>71377.255999999994</v>
      </c>
      <c r="T2" s="218">
        <f>SUM(B2:S2)</f>
        <v>6328560.2560000001</v>
      </c>
    </row>
    <row r="3" spans="1:20" s="28" customFormat="1" ht="27.6">
      <c r="A3" s="220" t="s">
        <v>1</v>
      </c>
      <c r="B3" s="217">
        <v>440128</v>
      </c>
      <c r="C3" s="217">
        <v>74671</v>
      </c>
      <c r="D3" s="217">
        <v>238538</v>
      </c>
      <c r="E3" s="217">
        <v>189496</v>
      </c>
      <c r="F3" s="217">
        <v>232659</v>
      </c>
      <c r="G3" s="217">
        <v>1444915</v>
      </c>
      <c r="H3" s="217">
        <v>363032</v>
      </c>
      <c r="I3" s="217">
        <v>198864</v>
      </c>
      <c r="J3" s="217">
        <v>37982</v>
      </c>
      <c r="K3" s="217">
        <v>261870</v>
      </c>
      <c r="L3" s="217">
        <v>147452</v>
      </c>
      <c r="M3" s="217">
        <v>153686</v>
      </c>
      <c r="N3" s="217">
        <v>150614</v>
      </c>
      <c r="O3" s="217">
        <v>295452</v>
      </c>
      <c r="P3" s="217">
        <v>226880</v>
      </c>
      <c r="Q3" s="217">
        <v>382788</v>
      </c>
      <c r="R3" s="217">
        <v>301938</v>
      </c>
      <c r="S3" s="217">
        <v>167527.38200000001</v>
      </c>
      <c r="T3" s="218">
        <f>SUM(B3:S3)</f>
        <v>5308492.3820000002</v>
      </c>
    </row>
    <row r="4" spans="1:20" s="28" customFormat="1" ht="19.95" customHeight="1">
      <c r="A4" s="220" t="s">
        <v>2</v>
      </c>
      <c r="B4" s="217">
        <v>5121128</v>
      </c>
      <c r="C4" s="217">
        <v>11924837</v>
      </c>
      <c r="D4" s="217">
        <v>5979454</v>
      </c>
      <c r="E4" s="217">
        <v>4827549</v>
      </c>
      <c r="F4" s="217">
        <v>6003059</v>
      </c>
      <c r="G4" s="217">
        <v>11340970</v>
      </c>
      <c r="H4" s="217">
        <v>9080399</v>
      </c>
      <c r="I4" s="217">
        <v>2498880</v>
      </c>
      <c r="J4" s="217">
        <v>5832983</v>
      </c>
      <c r="K4" s="217">
        <v>9831523</v>
      </c>
      <c r="L4" s="217">
        <v>1047460</v>
      </c>
      <c r="M4" s="217">
        <v>1012144</v>
      </c>
      <c r="N4" s="217">
        <v>796188</v>
      </c>
      <c r="O4" s="217">
        <v>3763999</v>
      </c>
      <c r="P4" s="217">
        <v>1294916</v>
      </c>
      <c r="Q4" s="217">
        <v>595329</v>
      </c>
      <c r="R4" s="217">
        <v>1284615</v>
      </c>
      <c r="S4" s="217">
        <v>482629.80300000001</v>
      </c>
      <c r="T4" s="218">
        <f>SUM(B4:S4)</f>
        <v>82718062.803000003</v>
      </c>
    </row>
    <row r="5" spans="1:20" s="28" customFormat="1" ht="19.95" customHeight="1">
      <c r="A5" s="220" t="s">
        <v>3</v>
      </c>
      <c r="B5" s="217" t="s">
        <v>124</v>
      </c>
      <c r="C5" s="217">
        <v>9538</v>
      </c>
      <c r="D5" s="217">
        <v>146587</v>
      </c>
      <c r="E5" s="217"/>
      <c r="F5" s="217">
        <v>135191</v>
      </c>
      <c r="G5" s="217">
        <v>8022</v>
      </c>
      <c r="H5" s="217">
        <v>456174</v>
      </c>
      <c r="I5" s="217">
        <v>404</v>
      </c>
      <c r="J5" s="217">
        <v>36192</v>
      </c>
      <c r="K5" s="217">
        <v>82346</v>
      </c>
      <c r="L5" s="217">
        <v>6543</v>
      </c>
      <c r="M5" s="217">
        <v>4581</v>
      </c>
      <c r="N5" s="217">
        <v>16510</v>
      </c>
      <c r="O5" s="217">
        <v>0</v>
      </c>
      <c r="P5" s="217">
        <v>0</v>
      </c>
      <c r="Q5" s="217">
        <v>0</v>
      </c>
      <c r="R5" s="217">
        <v>704425</v>
      </c>
      <c r="S5" s="217">
        <v>40.176000000000002</v>
      </c>
      <c r="T5" s="218">
        <f>SUM(B5:S5)</f>
        <v>1606553.176</v>
      </c>
    </row>
    <row r="6" spans="1:20" s="28" customFormat="1" ht="19.95" customHeight="1">
      <c r="A6" s="220" t="s">
        <v>75</v>
      </c>
      <c r="B6" s="217">
        <v>1315915</v>
      </c>
      <c r="C6" s="217">
        <v>1863588</v>
      </c>
      <c r="D6" s="217">
        <v>1003918</v>
      </c>
      <c r="E6" s="217">
        <v>978195</v>
      </c>
      <c r="F6" s="217">
        <v>1979064</v>
      </c>
      <c r="G6" s="217">
        <v>2662720</v>
      </c>
      <c r="H6" s="217">
        <v>1193808</v>
      </c>
      <c r="I6" s="217">
        <v>356514</v>
      </c>
      <c r="J6" s="217">
        <v>260681</v>
      </c>
      <c r="K6" s="217">
        <v>1584244</v>
      </c>
      <c r="L6" s="217">
        <v>135620</v>
      </c>
      <c r="M6" s="217">
        <v>122136</v>
      </c>
      <c r="N6" s="217">
        <v>99434</v>
      </c>
      <c r="O6" s="217">
        <v>83130</v>
      </c>
      <c r="P6" s="217">
        <v>1415</v>
      </c>
      <c r="Q6" s="217">
        <v>111978</v>
      </c>
      <c r="R6" s="217">
        <v>47730</v>
      </c>
      <c r="S6" s="217">
        <v>21830.080000000002</v>
      </c>
      <c r="T6" s="218">
        <f>SUM(B6:S6)</f>
        <v>13821920.08</v>
      </c>
    </row>
    <row r="7" spans="1:20" s="28" customFormat="1" ht="19.95" customHeight="1">
      <c r="A7" s="220" t="s">
        <v>73</v>
      </c>
      <c r="B7" s="217">
        <v>95179</v>
      </c>
      <c r="C7" s="217">
        <v>143167</v>
      </c>
      <c r="D7" s="217">
        <v>132575</v>
      </c>
      <c r="E7" s="217">
        <v>46664</v>
      </c>
      <c r="F7" s="217">
        <v>208163</v>
      </c>
      <c r="G7" s="217">
        <v>230874</v>
      </c>
      <c r="H7" s="217">
        <v>126583</v>
      </c>
      <c r="I7" s="217">
        <v>35577</v>
      </c>
      <c r="J7" s="217">
        <v>66061</v>
      </c>
      <c r="K7" s="217">
        <v>112117</v>
      </c>
      <c r="L7" s="217">
        <v>20292</v>
      </c>
      <c r="M7" s="217">
        <v>17995</v>
      </c>
      <c r="N7" s="217">
        <v>47849</v>
      </c>
      <c r="O7" s="217">
        <v>95188</v>
      </c>
      <c r="P7" s="217">
        <v>8753</v>
      </c>
      <c r="Q7" s="217">
        <v>12317</v>
      </c>
      <c r="R7" s="217">
        <v>112469</v>
      </c>
      <c r="S7" s="217">
        <v>55353.39</v>
      </c>
      <c r="T7" s="218">
        <f>SUM(B7:S7)</f>
        <v>1567176.39</v>
      </c>
    </row>
    <row r="8" spans="1:20" s="28" customFormat="1" ht="19.95" customHeight="1">
      <c r="A8" s="220" t="s">
        <v>74</v>
      </c>
      <c r="B8" s="217">
        <v>112441</v>
      </c>
      <c r="C8" s="217">
        <v>274658</v>
      </c>
      <c r="D8" s="217">
        <v>380823</v>
      </c>
      <c r="E8" s="217">
        <v>32286</v>
      </c>
      <c r="F8" s="217">
        <v>194124</v>
      </c>
      <c r="G8" s="217">
        <v>441691</v>
      </c>
      <c r="H8" s="217">
        <v>737235</v>
      </c>
      <c r="I8" s="217">
        <v>110433</v>
      </c>
      <c r="J8" s="217">
        <v>57961</v>
      </c>
      <c r="K8" s="217">
        <v>183038</v>
      </c>
      <c r="L8" s="217">
        <v>44925</v>
      </c>
      <c r="M8" s="217">
        <v>39429</v>
      </c>
      <c r="N8" s="217">
        <v>22871</v>
      </c>
      <c r="O8" s="217">
        <v>181574</v>
      </c>
      <c r="P8" s="217">
        <v>34322</v>
      </c>
      <c r="Q8" s="217">
        <v>17032</v>
      </c>
      <c r="R8" s="217">
        <v>11242</v>
      </c>
      <c r="S8" s="217">
        <v>28434.102999999999</v>
      </c>
      <c r="T8" s="218">
        <f>SUM(B8:S8)</f>
        <v>2904519.1030000001</v>
      </c>
    </row>
    <row r="9" spans="1:20" s="28" customFormat="1" ht="19.95" customHeight="1">
      <c r="A9" s="220" t="s">
        <v>94</v>
      </c>
      <c r="B9" s="217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>
        <v>0</v>
      </c>
      <c r="T9" s="218">
        <f>SUM(B9:S9)</f>
        <v>0</v>
      </c>
    </row>
    <row r="10" spans="1:20" s="28" customFormat="1" ht="19.95" customHeight="1">
      <c r="A10" s="220" t="s">
        <v>111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>
        <v>0</v>
      </c>
      <c r="T10" s="218">
        <f>SUM(B10:S10)</f>
        <v>0</v>
      </c>
    </row>
    <row r="11" spans="1:20" s="28" customFormat="1" ht="19.95" customHeight="1">
      <c r="A11" s="221" t="s">
        <v>66</v>
      </c>
      <c r="B11" s="218">
        <f t="shared" ref="B11:S11" si="0">SUM(B2:B10)</f>
        <v>7399214</v>
      </c>
      <c r="C11" s="218">
        <f t="shared" si="0"/>
        <v>14422115</v>
      </c>
      <c r="D11" s="218">
        <f>SUM(D2:D10)</f>
        <v>9684942</v>
      </c>
      <c r="E11" s="218">
        <f t="shared" si="0"/>
        <v>6286476</v>
      </c>
      <c r="F11" s="218">
        <f t="shared" si="0"/>
        <v>9177571</v>
      </c>
      <c r="G11" s="218">
        <f>SUM(G2:G10)</f>
        <v>17874418</v>
      </c>
      <c r="H11" s="218">
        <f t="shared" si="0"/>
        <v>12249436</v>
      </c>
      <c r="I11" s="218">
        <f t="shared" si="0"/>
        <v>3470722</v>
      </c>
      <c r="J11" s="218">
        <f t="shared" si="0"/>
        <v>6459243</v>
      </c>
      <c r="K11" s="218">
        <f t="shared" si="0"/>
        <v>12243399</v>
      </c>
      <c r="L11" s="218">
        <f t="shared" si="0"/>
        <v>1431236</v>
      </c>
      <c r="M11" s="218">
        <f>SUM(M2:M10)</f>
        <v>1363585</v>
      </c>
      <c r="N11" s="218">
        <f t="shared" si="0"/>
        <v>1198454</v>
      </c>
      <c r="O11" s="218">
        <f t="shared" si="0"/>
        <v>4710062</v>
      </c>
      <c r="P11" s="218">
        <f t="shared" si="0"/>
        <v>1586339</v>
      </c>
      <c r="Q11" s="218">
        <f t="shared" si="0"/>
        <v>1356511</v>
      </c>
      <c r="R11" s="218">
        <f t="shared" si="0"/>
        <v>2514369</v>
      </c>
      <c r="S11" s="218">
        <f t="shared" si="0"/>
        <v>827192.19</v>
      </c>
      <c r="T11" s="218">
        <f>SUM(B11:S11)</f>
        <v>114255284.19</v>
      </c>
    </row>
    <row r="12" spans="1:20" s="28" customFormat="1" ht="19.95" customHeight="1">
      <c r="A12" s="220" t="s">
        <v>7</v>
      </c>
      <c r="B12" s="217">
        <v>58000</v>
      </c>
      <c r="C12" s="217">
        <v>1943568</v>
      </c>
      <c r="D12" s="217">
        <v>287079</v>
      </c>
      <c r="E12" s="217">
        <v>265221</v>
      </c>
      <c r="F12" s="217">
        <v>764816</v>
      </c>
      <c r="G12" s="217">
        <v>780</v>
      </c>
      <c r="H12" s="217">
        <v>1233106</v>
      </c>
      <c r="I12" s="217">
        <v>0</v>
      </c>
      <c r="J12" s="217">
        <v>11</v>
      </c>
      <c r="K12" s="217">
        <v>0</v>
      </c>
      <c r="L12" s="217">
        <v>0</v>
      </c>
      <c r="M12" s="217">
        <v>1040</v>
      </c>
      <c r="N12" s="217">
        <v>0</v>
      </c>
      <c r="O12" s="217">
        <v>0</v>
      </c>
      <c r="P12" s="217">
        <v>1875</v>
      </c>
      <c r="Q12" s="217">
        <v>0</v>
      </c>
      <c r="R12" s="217">
        <v>20221</v>
      </c>
      <c r="S12" s="217">
        <v>84238.187000000005</v>
      </c>
      <c r="T12" s="218">
        <f>SUM(B12:S12)</f>
        <v>4659955.1869999999</v>
      </c>
    </row>
    <row r="13" spans="1:20" s="28" customFormat="1" ht="31.5" customHeight="1">
      <c r="A13" s="220" t="s">
        <v>77</v>
      </c>
      <c r="B13" s="217">
        <v>124896</v>
      </c>
      <c r="C13" s="217">
        <v>825754</v>
      </c>
      <c r="D13" s="217">
        <v>153285</v>
      </c>
      <c r="E13" s="217">
        <v>49239</v>
      </c>
      <c r="F13" s="217">
        <v>259044</v>
      </c>
      <c r="G13" s="217">
        <v>606999</v>
      </c>
      <c r="H13" s="217">
        <v>358105</v>
      </c>
      <c r="I13" s="217">
        <v>51451</v>
      </c>
      <c r="J13" s="217">
        <v>87415</v>
      </c>
      <c r="K13" s="217">
        <v>1956947</v>
      </c>
      <c r="L13" s="217">
        <v>51122</v>
      </c>
      <c r="M13" s="217">
        <v>148427</v>
      </c>
      <c r="N13" s="217">
        <v>182041</v>
      </c>
      <c r="O13" s="217">
        <v>59157</v>
      </c>
      <c r="P13" s="217">
        <v>77</v>
      </c>
      <c r="Q13" s="217">
        <v>166510</v>
      </c>
      <c r="R13" s="217">
        <v>556419</v>
      </c>
      <c r="S13" s="217">
        <v>699.57899999999995</v>
      </c>
      <c r="T13" s="218">
        <f>SUM(B13:S13)</f>
        <v>5637587.5789999999</v>
      </c>
    </row>
    <row r="14" spans="1:20" s="28" customFormat="1" ht="19.95" customHeight="1">
      <c r="A14" s="220" t="s">
        <v>9</v>
      </c>
      <c r="B14" s="217">
        <v>5970282</v>
      </c>
      <c r="C14" s="217">
        <v>8777935</v>
      </c>
      <c r="D14" s="217">
        <v>7972358</v>
      </c>
      <c r="E14" s="217">
        <v>4300501</v>
      </c>
      <c r="F14" s="217">
        <v>5861002</v>
      </c>
      <c r="G14" s="217">
        <v>14786831</v>
      </c>
      <c r="H14" s="217">
        <v>8442133</v>
      </c>
      <c r="I14" s="217">
        <v>2643543</v>
      </c>
      <c r="J14" s="217">
        <v>5132862</v>
      </c>
      <c r="K14" s="217">
        <v>7234476</v>
      </c>
      <c r="L14" s="217">
        <v>1075893</v>
      </c>
      <c r="M14" s="217">
        <v>806479</v>
      </c>
      <c r="N14" s="217">
        <v>767154</v>
      </c>
      <c r="O14" s="217">
        <v>3976065</v>
      </c>
      <c r="P14" s="217">
        <v>22267</v>
      </c>
      <c r="Q14" s="217">
        <v>734064</v>
      </c>
      <c r="R14" s="217">
        <v>1653443</v>
      </c>
      <c r="S14" s="217">
        <v>487130.30200000003</v>
      </c>
      <c r="T14" s="218">
        <f>SUM(B14:S14)</f>
        <v>80644418.302000001</v>
      </c>
    </row>
    <row r="15" spans="1:20" s="28" customFormat="1" ht="19.95" customHeight="1">
      <c r="A15" s="220" t="s">
        <v>10</v>
      </c>
      <c r="B15" s="217">
        <v>484024</v>
      </c>
      <c r="C15" s="217">
        <v>657067</v>
      </c>
      <c r="D15" s="217">
        <v>134358</v>
      </c>
      <c r="E15" s="217">
        <v>468691</v>
      </c>
      <c r="F15" s="217">
        <v>968332</v>
      </c>
      <c r="G15" s="217">
        <v>328188</v>
      </c>
      <c r="H15" s="217">
        <v>363134</v>
      </c>
      <c r="I15" s="217">
        <v>172172</v>
      </c>
      <c r="J15" s="217">
        <v>377450</v>
      </c>
      <c r="K15" s="217">
        <v>1735592</v>
      </c>
      <c r="L15" s="217">
        <v>186318</v>
      </c>
      <c r="M15" s="217">
        <v>337906</v>
      </c>
      <c r="N15" s="217">
        <v>102092</v>
      </c>
      <c r="O15" s="217">
        <v>1088</v>
      </c>
      <c r="P15" s="217">
        <v>1380090</v>
      </c>
      <c r="Q15" s="217">
        <v>198687</v>
      </c>
      <c r="R15" s="217">
        <v>59133</v>
      </c>
      <c r="S15" s="217">
        <v>41846.709000000003</v>
      </c>
      <c r="T15" s="218">
        <f>SUM(B15:S15)</f>
        <v>7996168.7089999998</v>
      </c>
    </row>
    <row r="16" spans="1:20" s="28" customFormat="1" ht="19.95" customHeight="1">
      <c r="A16" s="220" t="s">
        <v>11</v>
      </c>
      <c r="B16" s="217">
        <v>208060</v>
      </c>
      <c r="C16" s="217">
        <v>591592</v>
      </c>
      <c r="D16" s="217">
        <v>285750</v>
      </c>
      <c r="E16" s="217">
        <v>182170</v>
      </c>
      <c r="F16" s="217">
        <v>210426</v>
      </c>
      <c r="G16" s="217">
        <v>397694</v>
      </c>
      <c r="H16" s="217">
        <v>752834</v>
      </c>
      <c r="I16" s="217">
        <v>173964</v>
      </c>
      <c r="J16" s="217">
        <v>176311</v>
      </c>
      <c r="K16" s="217">
        <v>261832</v>
      </c>
      <c r="L16" s="217">
        <v>48471</v>
      </c>
      <c r="M16" s="217">
        <v>45086</v>
      </c>
      <c r="N16" s="217">
        <v>27292</v>
      </c>
      <c r="O16" s="217">
        <v>187164</v>
      </c>
      <c r="P16" s="217">
        <v>89209</v>
      </c>
      <c r="Q16" s="217">
        <v>171860</v>
      </c>
      <c r="R16" s="217">
        <v>36844</v>
      </c>
      <c r="S16" s="217">
        <v>60154.512000000002</v>
      </c>
      <c r="T16" s="218">
        <f>SUM(B16:S16)</f>
        <v>3906713.5120000001</v>
      </c>
    </row>
    <row r="17" spans="1:207" s="28" customFormat="1" ht="19.95" customHeight="1">
      <c r="A17" s="220" t="s">
        <v>112</v>
      </c>
      <c r="B17" s="217"/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8">
        <f>SUM(B17:S17)</f>
        <v>0</v>
      </c>
    </row>
    <row r="18" spans="1:207" s="28" customFormat="1" ht="19.95" customHeight="1">
      <c r="A18" s="221" t="s">
        <v>67</v>
      </c>
      <c r="B18" s="218">
        <f>SUM(B12:B17)</f>
        <v>6845262</v>
      </c>
      <c r="C18" s="218">
        <f t="shared" ref="C18:S18" si="1">SUM(C12:C17)</f>
        <v>12795916</v>
      </c>
      <c r="D18" s="218">
        <f t="shared" si="1"/>
        <v>8832830</v>
      </c>
      <c r="E18" s="218">
        <f t="shared" si="1"/>
        <v>5265822</v>
      </c>
      <c r="F18" s="218">
        <f>SUM(F12:F17)</f>
        <v>8063620</v>
      </c>
      <c r="G18" s="218">
        <f>SUM(G12:G17)</f>
        <v>16120492</v>
      </c>
      <c r="H18" s="218">
        <f t="shared" si="1"/>
        <v>11149312</v>
      </c>
      <c r="I18" s="218">
        <f t="shared" si="1"/>
        <v>3041130</v>
      </c>
      <c r="J18" s="218">
        <f t="shared" si="1"/>
        <v>5774049</v>
      </c>
      <c r="K18" s="218">
        <f t="shared" si="1"/>
        <v>11188847</v>
      </c>
      <c r="L18" s="218">
        <f t="shared" si="1"/>
        <v>1361804</v>
      </c>
      <c r="M18" s="218">
        <f t="shared" si="1"/>
        <v>1338938</v>
      </c>
      <c r="N18" s="218">
        <f t="shared" si="1"/>
        <v>1078579</v>
      </c>
      <c r="O18" s="218">
        <f t="shared" si="1"/>
        <v>4223474</v>
      </c>
      <c r="P18" s="218">
        <f t="shared" si="1"/>
        <v>1493518</v>
      </c>
      <c r="Q18" s="218">
        <f t="shared" si="1"/>
        <v>1271121</v>
      </c>
      <c r="R18" s="218">
        <f t="shared" si="1"/>
        <v>2326060</v>
      </c>
      <c r="S18" s="218">
        <f t="shared" si="1"/>
        <v>674069.28899999999</v>
      </c>
      <c r="T18" s="218">
        <f>SUM(B18:S18)</f>
        <v>102844843.289</v>
      </c>
    </row>
    <row r="19" spans="1:207" s="28" customFormat="1" ht="19.95" customHeight="1">
      <c r="A19" s="220" t="s">
        <v>116</v>
      </c>
      <c r="B19" s="217">
        <v>0</v>
      </c>
      <c r="C19" s="217">
        <v>0</v>
      </c>
      <c r="D19" s="217">
        <v>0</v>
      </c>
      <c r="E19" s="217">
        <v>0</v>
      </c>
      <c r="F19" s="217">
        <v>0</v>
      </c>
      <c r="G19" s="217">
        <v>0</v>
      </c>
      <c r="H19" s="217">
        <v>0</v>
      </c>
      <c r="I19" s="217">
        <v>0</v>
      </c>
      <c r="J19" s="217">
        <v>0</v>
      </c>
      <c r="K19" s="217">
        <v>0</v>
      </c>
      <c r="L19" s="217">
        <v>0</v>
      </c>
      <c r="M19" s="217">
        <v>0</v>
      </c>
      <c r="N19" s="217">
        <v>0</v>
      </c>
      <c r="O19" s="217">
        <v>0</v>
      </c>
      <c r="P19" s="217">
        <v>0</v>
      </c>
      <c r="Q19" s="217">
        <v>0</v>
      </c>
      <c r="R19" s="217">
        <v>0</v>
      </c>
      <c r="S19" s="217">
        <v>0</v>
      </c>
      <c r="T19" s="218">
        <f>SUM(B19:S19)</f>
        <v>0</v>
      </c>
    </row>
    <row r="20" spans="1:207" s="28" customFormat="1" ht="19.95" customHeight="1">
      <c r="A20" s="220" t="s">
        <v>117</v>
      </c>
      <c r="B20" s="217">
        <v>0</v>
      </c>
      <c r="C20" s="217">
        <v>0</v>
      </c>
      <c r="D20" s="217">
        <v>0</v>
      </c>
      <c r="E20" s="217">
        <v>0</v>
      </c>
      <c r="F20" s="217">
        <v>0</v>
      </c>
      <c r="G20" s="217">
        <v>0</v>
      </c>
      <c r="H20" s="217">
        <v>0</v>
      </c>
      <c r="I20" s="217">
        <v>0</v>
      </c>
      <c r="J20" s="217">
        <v>0</v>
      </c>
      <c r="K20" s="217">
        <v>0</v>
      </c>
      <c r="L20" s="217">
        <v>0</v>
      </c>
      <c r="M20" s="217">
        <v>0</v>
      </c>
      <c r="N20" s="217">
        <v>0</v>
      </c>
      <c r="O20" s="217">
        <v>0</v>
      </c>
      <c r="P20" s="217">
        <v>0</v>
      </c>
      <c r="Q20" s="217">
        <v>0</v>
      </c>
      <c r="R20" s="217">
        <v>0</v>
      </c>
      <c r="S20" s="217">
        <v>0</v>
      </c>
      <c r="T20" s="218">
        <f>SUM(B20:S20)</f>
        <v>0</v>
      </c>
    </row>
    <row r="21" spans="1:207" s="28" customFormat="1" ht="19.95" customHeight="1">
      <c r="A21" s="221" t="s">
        <v>115</v>
      </c>
      <c r="B21" s="218">
        <f>SUM(B19:B20)</f>
        <v>0</v>
      </c>
      <c r="C21" s="218">
        <f t="shared" ref="C21:S21" si="2">SUM(C19:C20)</f>
        <v>0</v>
      </c>
      <c r="D21" s="218">
        <f t="shared" si="2"/>
        <v>0</v>
      </c>
      <c r="E21" s="218">
        <f t="shared" si="2"/>
        <v>0</v>
      </c>
      <c r="F21" s="218">
        <f t="shared" si="2"/>
        <v>0</v>
      </c>
      <c r="G21" s="218">
        <f t="shared" si="2"/>
        <v>0</v>
      </c>
      <c r="H21" s="218">
        <f t="shared" si="2"/>
        <v>0</v>
      </c>
      <c r="I21" s="218">
        <f t="shared" si="2"/>
        <v>0</v>
      </c>
      <c r="J21" s="218">
        <f t="shared" si="2"/>
        <v>0</v>
      </c>
      <c r="K21" s="218">
        <f t="shared" si="2"/>
        <v>0</v>
      </c>
      <c r="L21" s="218">
        <f t="shared" si="2"/>
        <v>0</v>
      </c>
      <c r="M21" s="218">
        <f t="shared" si="2"/>
        <v>0</v>
      </c>
      <c r="N21" s="218">
        <f t="shared" si="2"/>
        <v>0</v>
      </c>
      <c r="O21" s="218">
        <f t="shared" si="2"/>
        <v>0</v>
      </c>
      <c r="P21" s="218">
        <f t="shared" si="2"/>
        <v>0</v>
      </c>
      <c r="Q21" s="218">
        <f t="shared" si="2"/>
        <v>0</v>
      </c>
      <c r="R21" s="218">
        <f t="shared" si="2"/>
        <v>0</v>
      </c>
      <c r="S21" s="218">
        <f t="shared" si="2"/>
        <v>0</v>
      </c>
      <c r="T21" s="218">
        <f>SUM(B21:S21)</f>
        <v>0</v>
      </c>
    </row>
    <row r="22" spans="1:207" s="28" customFormat="1" ht="19.95" customHeight="1">
      <c r="A22" s="222" t="s">
        <v>12</v>
      </c>
      <c r="B22" s="217">
        <v>100000</v>
      </c>
      <c r="C22" s="217">
        <v>320000</v>
      </c>
      <c r="D22" s="217">
        <v>203710</v>
      </c>
      <c r="E22" s="217">
        <v>225000</v>
      </c>
      <c r="F22" s="217">
        <v>132405</v>
      </c>
      <c r="G22" s="217">
        <v>178500</v>
      </c>
      <c r="H22" s="217">
        <v>776875</v>
      </c>
      <c r="I22" s="217">
        <v>100008</v>
      </c>
      <c r="J22" s="217">
        <v>172800</v>
      </c>
      <c r="K22" s="217">
        <v>238000</v>
      </c>
      <c r="L22" s="217">
        <v>200000</v>
      </c>
      <c r="M22" s="217">
        <v>260000</v>
      </c>
      <c r="N22" s="217">
        <v>90000</v>
      </c>
      <c r="O22" s="217">
        <v>265000</v>
      </c>
      <c r="P22" s="217">
        <v>60000</v>
      </c>
      <c r="Q22" s="217">
        <v>68000</v>
      </c>
      <c r="R22" s="217">
        <v>120000</v>
      </c>
      <c r="S22" s="217">
        <v>150000</v>
      </c>
      <c r="T22" s="218">
        <f>SUM(B22:S22)</f>
        <v>3660298</v>
      </c>
    </row>
    <row r="23" spans="1:207" s="28" customFormat="1" ht="19.95" customHeight="1">
      <c r="A23" s="222" t="s">
        <v>13</v>
      </c>
      <c r="B23" s="217"/>
      <c r="C23" s="217"/>
      <c r="D23" s="217"/>
      <c r="E23" s="217"/>
      <c r="F23" s="217"/>
      <c r="G23" s="217"/>
      <c r="H23" s="217">
        <v>117000</v>
      </c>
      <c r="I23" s="217"/>
      <c r="K23" s="217"/>
      <c r="L23" s="217"/>
      <c r="M23" s="217"/>
      <c r="N23" s="217"/>
      <c r="O23" s="217"/>
      <c r="P23" s="217"/>
      <c r="Q23" s="217"/>
      <c r="R23" s="217"/>
      <c r="T23" s="218">
        <f>SUM(B23:S23)</f>
        <v>117000</v>
      </c>
    </row>
    <row r="24" spans="1:207" s="28" customFormat="1" ht="19.95" customHeight="1">
      <c r="A24" s="222" t="s">
        <v>14</v>
      </c>
      <c r="B24" s="217">
        <v>444987</v>
      </c>
      <c r="C24" s="217">
        <v>1161809</v>
      </c>
      <c r="D24" s="217">
        <v>320815</v>
      </c>
      <c r="E24" s="217">
        <v>585283</v>
      </c>
      <c r="F24" s="217">
        <v>844373</v>
      </c>
      <c r="G24" s="217">
        <v>757916</v>
      </c>
      <c r="H24" s="217">
        <v>466516</v>
      </c>
      <c r="I24" s="217">
        <v>287456</v>
      </c>
      <c r="J24" s="217">
        <v>340433</v>
      </c>
      <c r="K24" s="217">
        <v>743195</v>
      </c>
      <c r="L24" s="217">
        <v>61769</v>
      </c>
      <c r="M24" s="217">
        <v>647</v>
      </c>
      <c r="N24" s="217">
        <v>47604</v>
      </c>
      <c r="O24" s="217">
        <v>90415</v>
      </c>
      <c r="P24" s="217">
        <v>9026</v>
      </c>
      <c r="Q24" s="217">
        <v>2192</v>
      </c>
      <c r="R24" s="217">
        <v>48855</v>
      </c>
      <c r="S24" s="217">
        <v>20542.419000000002</v>
      </c>
      <c r="T24" s="218">
        <f>SUM(B24:S24)</f>
        <v>6233833.4189999998</v>
      </c>
    </row>
    <row r="25" spans="1:207" s="28" customFormat="1" ht="19.95" customHeight="1">
      <c r="A25" s="222" t="s">
        <v>15</v>
      </c>
      <c r="B25" s="217"/>
      <c r="C25" s="217">
        <v>-1010</v>
      </c>
      <c r="D25" s="217"/>
      <c r="E25" s="217"/>
      <c r="F25" s="217"/>
      <c r="G25" s="217"/>
      <c r="H25" s="217">
        <v>-5509</v>
      </c>
      <c r="I25" s="217"/>
      <c r="J25" s="217"/>
      <c r="K25" s="217"/>
      <c r="L25" s="217"/>
      <c r="M25" s="217"/>
      <c r="N25" s="217">
        <v>-840</v>
      </c>
      <c r="O25" s="217">
        <v>0</v>
      </c>
      <c r="P25" s="217"/>
      <c r="Q25" s="217"/>
      <c r="R25" s="217"/>
      <c r="S25" s="217">
        <v>-694.66300000000001</v>
      </c>
      <c r="T25" s="218">
        <f>SUM(B25:S25)</f>
        <v>-8053.6630000000005</v>
      </c>
    </row>
    <row r="26" spans="1:207" s="28" customFormat="1" ht="19.95" customHeight="1">
      <c r="A26" s="222" t="s">
        <v>16</v>
      </c>
      <c r="B26" s="217"/>
      <c r="C26" s="217">
        <v>43098</v>
      </c>
      <c r="D26" s="217">
        <v>3646</v>
      </c>
      <c r="F26" s="217">
        <v>423</v>
      </c>
      <c r="G26" s="217">
        <v>3</v>
      </c>
      <c r="H26" s="217">
        <v>22776</v>
      </c>
      <c r="I26" s="217">
        <v>3</v>
      </c>
      <c r="J26" s="217"/>
      <c r="K26" s="217"/>
      <c r="L26" s="217">
        <v>143</v>
      </c>
      <c r="M26" s="217"/>
      <c r="N26" s="217"/>
      <c r="O26" s="217">
        <v>75000</v>
      </c>
      <c r="P26" s="217"/>
      <c r="Q26" s="217"/>
      <c r="R26" s="217"/>
      <c r="S26" s="217">
        <v>16110.456</v>
      </c>
      <c r="T26" s="218">
        <f>SUM(B26:S26)</f>
        <v>161202.45600000001</v>
      </c>
    </row>
    <row r="27" spans="1:207" s="28" customFormat="1" ht="19.95" customHeight="1">
      <c r="A27" s="222" t="s">
        <v>17</v>
      </c>
      <c r="B27" s="217">
        <v>767</v>
      </c>
      <c r="C27" s="217">
        <v>19</v>
      </c>
      <c r="D27" s="217">
        <v>192229</v>
      </c>
      <c r="E27" s="217">
        <v>108083</v>
      </c>
      <c r="F27" s="217">
        <v>37091</v>
      </c>
      <c r="G27" s="217">
        <v>535665</v>
      </c>
      <c r="H27" s="217">
        <v>-349693</v>
      </c>
      <c r="I27" s="217"/>
      <c r="J27" s="217">
        <v>110341</v>
      </c>
      <c r="K27" s="217">
        <v>414</v>
      </c>
      <c r="L27" s="217">
        <v>-160255</v>
      </c>
      <c r="M27" s="217">
        <v>-124633</v>
      </c>
      <c r="N27" s="217">
        <v>276</v>
      </c>
      <c r="O27" s="217">
        <v>4762</v>
      </c>
      <c r="P27" s="217">
        <v>19295</v>
      </c>
      <c r="Q27" s="217">
        <v>10550</v>
      </c>
      <c r="R27" s="217">
        <v>3400</v>
      </c>
      <c r="S27" s="217">
        <v>-27459.778999999999</v>
      </c>
      <c r="T27" s="218">
        <f>SUM(B27:S27)</f>
        <v>360851.22100000002</v>
      </c>
    </row>
    <row r="28" spans="1:207" s="28" customFormat="1" ht="19.95" customHeight="1">
      <c r="A28" s="222" t="s">
        <v>18</v>
      </c>
      <c r="B28" s="217"/>
      <c r="C28" s="217"/>
      <c r="D28" s="217"/>
      <c r="E28" s="217"/>
      <c r="F28" s="217"/>
      <c r="G28" s="217"/>
      <c r="H28" s="217"/>
      <c r="I28" s="217"/>
      <c r="J28" s="217"/>
      <c r="K28" s="217"/>
      <c r="M28" s="217"/>
      <c r="N28" s="217"/>
      <c r="O28" s="217">
        <v>0</v>
      </c>
      <c r="P28" s="217"/>
      <c r="Q28" s="217"/>
      <c r="R28" s="217"/>
      <c r="S28" s="217">
        <v>0</v>
      </c>
      <c r="T28" s="218">
        <f>SUM(B28:S28)</f>
        <v>0</v>
      </c>
    </row>
    <row r="29" spans="1:207" s="28" customFormat="1" ht="19.95" customHeight="1">
      <c r="A29" s="222" t="s">
        <v>19</v>
      </c>
      <c r="B29" s="217">
        <v>8198</v>
      </c>
      <c r="C29" s="217">
        <v>102283</v>
      </c>
      <c r="D29" s="217">
        <v>131712</v>
      </c>
      <c r="E29" s="217">
        <v>102288</v>
      </c>
      <c r="F29" s="217">
        <v>99659</v>
      </c>
      <c r="G29" s="217">
        <v>281842</v>
      </c>
      <c r="H29" s="217">
        <v>72159</v>
      </c>
      <c r="I29" s="217">
        <v>42125</v>
      </c>
      <c r="J29" s="217">
        <v>61620</v>
      </c>
      <c r="K29" s="217">
        <v>72943</v>
      </c>
      <c r="L29" s="217">
        <v>-32225</v>
      </c>
      <c r="M29" s="217">
        <v>-111367</v>
      </c>
      <c r="N29" s="217">
        <v>-17165</v>
      </c>
      <c r="O29" s="217">
        <v>51411</v>
      </c>
      <c r="P29" s="217">
        <v>4500</v>
      </c>
      <c r="Q29" s="217">
        <v>4648</v>
      </c>
      <c r="R29" s="217">
        <v>16054</v>
      </c>
      <c r="S29" s="217">
        <v>-5375.5320000000002</v>
      </c>
      <c r="T29" s="218">
        <f>SUM(B29:S29)</f>
        <v>885309.46799999999</v>
      </c>
    </row>
    <row r="30" spans="1:207" s="43" customFormat="1" ht="19.95" customHeight="1">
      <c r="A30" s="221" t="s">
        <v>20</v>
      </c>
      <c r="B30" s="218">
        <f>SUM(B22:B29)</f>
        <v>553952</v>
      </c>
      <c r="C30" s="218">
        <f t="shared" ref="C30:K30" si="3">SUM(C22:C29)</f>
        <v>1626199</v>
      </c>
      <c r="D30" s="218">
        <f t="shared" si="3"/>
        <v>852112</v>
      </c>
      <c r="E30" s="218">
        <f t="shared" si="3"/>
        <v>1020654</v>
      </c>
      <c r="F30" s="218">
        <f t="shared" si="3"/>
        <v>1113951</v>
      </c>
      <c r="G30" s="218">
        <f t="shared" si="3"/>
        <v>1753926</v>
      </c>
      <c r="H30" s="218">
        <f t="shared" si="3"/>
        <v>1100124</v>
      </c>
      <c r="I30" s="218">
        <f>SUM(I22:I29)</f>
        <v>429592</v>
      </c>
      <c r="J30" s="218">
        <f t="shared" si="3"/>
        <v>685194</v>
      </c>
      <c r="K30" s="218">
        <f t="shared" si="3"/>
        <v>1054552</v>
      </c>
      <c r="L30" s="218">
        <f>SUM(L22:L29)</f>
        <v>69432</v>
      </c>
      <c r="M30" s="218">
        <f t="shared" ref="M30:S30" si="4">SUM(M22:M29)</f>
        <v>24647</v>
      </c>
      <c r="N30" s="218">
        <f t="shared" si="4"/>
        <v>119875</v>
      </c>
      <c r="O30" s="218">
        <f t="shared" si="4"/>
        <v>486588</v>
      </c>
      <c r="P30" s="218">
        <f t="shared" si="4"/>
        <v>92821</v>
      </c>
      <c r="Q30" s="218">
        <f t="shared" si="4"/>
        <v>85390</v>
      </c>
      <c r="R30" s="218">
        <f t="shared" si="4"/>
        <v>188309</v>
      </c>
      <c r="S30" s="218">
        <f t="shared" si="4"/>
        <v>153122.90099999998</v>
      </c>
      <c r="T30" s="218">
        <f>SUM(B30:S30)</f>
        <v>11410440.901000001</v>
      </c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</row>
    <row r="31" spans="1:207" s="43" customFormat="1" ht="19.95" customHeight="1">
      <c r="A31" s="221" t="s">
        <v>154</v>
      </c>
      <c r="B31" s="218">
        <f t="shared" ref="B31:S31" si="5">SUM(B30,B21,B18)</f>
        <v>7399214</v>
      </c>
      <c r="C31" s="218">
        <f t="shared" si="5"/>
        <v>14422115</v>
      </c>
      <c r="D31" s="218">
        <f t="shared" si="5"/>
        <v>9684942</v>
      </c>
      <c r="E31" s="218">
        <f t="shared" si="5"/>
        <v>6286476</v>
      </c>
      <c r="F31" s="218">
        <f t="shared" si="5"/>
        <v>9177571</v>
      </c>
      <c r="G31" s="218">
        <f t="shared" si="5"/>
        <v>17874418</v>
      </c>
      <c r="H31" s="218">
        <f t="shared" si="5"/>
        <v>12249436</v>
      </c>
      <c r="I31" s="218">
        <f t="shared" si="5"/>
        <v>3470722</v>
      </c>
      <c r="J31" s="218">
        <f t="shared" si="5"/>
        <v>6459243</v>
      </c>
      <c r="K31" s="218">
        <f t="shared" si="5"/>
        <v>12243399</v>
      </c>
      <c r="L31" s="218">
        <f t="shared" si="5"/>
        <v>1431236</v>
      </c>
      <c r="M31" s="218">
        <f t="shared" si="5"/>
        <v>1363585</v>
      </c>
      <c r="N31" s="218">
        <f t="shared" si="5"/>
        <v>1198454</v>
      </c>
      <c r="O31" s="218">
        <f t="shared" si="5"/>
        <v>4710062</v>
      </c>
      <c r="P31" s="218">
        <f t="shared" si="5"/>
        <v>1586339</v>
      </c>
      <c r="Q31" s="218">
        <f t="shared" si="5"/>
        <v>1356511</v>
      </c>
      <c r="R31" s="218">
        <f t="shared" si="5"/>
        <v>2514369</v>
      </c>
      <c r="S31" s="218">
        <f t="shared" si="5"/>
        <v>827192.19</v>
      </c>
      <c r="T31" s="218">
        <f>SUM(B31:S31)</f>
        <v>114255284.19</v>
      </c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</row>
    <row r="32" spans="1:207" s="28" customFormat="1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9"/>
    </row>
    <row r="33" spans="1:20" s="28" customFormat="1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9"/>
    </row>
    <row r="34" spans="1:20" s="28" customFormat="1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9"/>
    </row>
    <row r="35" spans="1:20" s="28" customFormat="1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9"/>
    </row>
    <row r="36" spans="1:20" s="28" customFormat="1" ht="12.6">
      <c r="A36" s="428" t="s">
        <v>65</v>
      </c>
      <c r="B36" s="215">
        <f t="shared" ref="B36:T36" si="6">SUM(B2:B10)</f>
        <v>7399214</v>
      </c>
      <c r="C36" s="215">
        <f t="shared" si="6"/>
        <v>14422115</v>
      </c>
      <c r="D36" s="215">
        <f>SUM(D2:D10)</f>
        <v>9684942</v>
      </c>
      <c r="E36" s="215">
        <f t="shared" si="6"/>
        <v>6286476</v>
      </c>
      <c r="F36" s="215">
        <f t="shared" si="6"/>
        <v>9177571</v>
      </c>
      <c r="G36" s="215">
        <f>SUM(G2:G10)</f>
        <v>17874418</v>
      </c>
      <c r="H36" s="215">
        <f t="shared" si="6"/>
        <v>12249436</v>
      </c>
      <c r="I36" s="215">
        <f t="shared" si="6"/>
        <v>3470722</v>
      </c>
      <c r="J36" s="215">
        <f t="shared" si="6"/>
        <v>6459243</v>
      </c>
      <c r="K36" s="215">
        <f t="shared" si="6"/>
        <v>12243399</v>
      </c>
      <c r="L36" s="215">
        <f t="shared" si="6"/>
        <v>1431236</v>
      </c>
      <c r="M36" s="215">
        <f>SUM(M2:M10)</f>
        <v>1363585</v>
      </c>
      <c r="N36" s="215">
        <f t="shared" si="6"/>
        <v>1198454</v>
      </c>
      <c r="O36" s="215">
        <f t="shared" si="6"/>
        <v>4710062</v>
      </c>
      <c r="P36" s="215">
        <f t="shared" si="6"/>
        <v>1586339</v>
      </c>
      <c r="Q36" s="215">
        <f t="shared" si="6"/>
        <v>1356511</v>
      </c>
      <c r="R36" s="215">
        <f t="shared" si="6"/>
        <v>2514369</v>
      </c>
      <c r="S36" s="215">
        <f t="shared" si="6"/>
        <v>827192.19</v>
      </c>
      <c r="T36" s="215">
        <f t="shared" si="6"/>
        <v>114255284.19</v>
      </c>
    </row>
    <row r="37" spans="1:20" s="28" customFormat="1" ht="12.6">
      <c r="A37" s="428"/>
      <c r="B37" s="216">
        <f t="shared" ref="B37:T37" si="7">B36-B11</f>
        <v>0</v>
      </c>
      <c r="C37" s="69">
        <f t="shared" si="7"/>
        <v>0</v>
      </c>
      <c r="D37" s="69">
        <f t="shared" si="7"/>
        <v>0</v>
      </c>
      <c r="E37" s="69">
        <f t="shared" si="7"/>
        <v>0</v>
      </c>
      <c r="F37" s="69">
        <f t="shared" si="7"/>
        <v>0</v>
      </c>
      <c r="G37" s="69">
        <f t="shared" si="7"/>
        <v>0</v>
      </c>
      <c r="H37" s="69">
        <f t="shared" si="7"/>
        <v>0</v>
      </c>
      <c r="I37" s="69">
        <f t="shared" si="7"/>
        <v>0</v>
      </c>
      <c r="J37" s="69">
        <f t="shared" si="7"/>
        <v>0</v>
      </c>
      <c r="K37" s="69">
        <f t="shared" si="7"/>
        <v>0</v>
      </c>
      <c r="L37" s="69">
        <f t="shared" si="7"/>
        <v>0</v>
      </c>
      <c r="M37" s="216">
        <f>M36-M11</f>
        <v>0</v>
      </c>
      <c r="N37" s="69">
        <f t="shared" si="7"/>
        <v>0</v>
      </c>
      <c r="O37" s="69">
        <f t="shared" si="7"/>
        <v>0</v>
      </c>
      <c r="P37" s="69">
        <f t="shared" si="7"/>
        <v>0</v>
      </c>
      <c r="Q37" s="69">
        <f t="shared" si="7"/>
        <v>0</v>
      </c>
      <c r="R37" s="69">
        <f t="shared" si="7"/>
        <v>0</v>
      </c>
      <c r="S37" s="69">
        <f t="shared" si="7"/>
        <v>0</v>
      </c>
      <c r="T37" s="69">
        <f t="shared" si="7"/>
        <v>0</v>
      </c>
    </row>
    <row r="38" spans="1:20" s="28" customFormat="1" ht="12.6">
      <c r="A38" s="428"/>
      <c r="B38" s="215">
        <f t="shared" ref="B38:T38" si="8">SUM(B12:B17)</f>
        <v>6845262</v>
      </c>
      <c r="C38" s="215">
        <f t="shared" si="8"/>
        <v>12795916</v>
      </c>
      <c r="D38" s="215">
        <f t="shared" si="8"/>
        <v>8832830</v>
      </c>
      <c r="E38" s="215">
        <f t="shared" si="8"/>
        <v>5265822</v>
      </c>
      <c r="F38" s="215">
        <f t="shared" si="8"/>
        <v>8063620</v>
      </c>
      <c r="G38" s="215">
        <f t="shared" si="8"/>
        <v>16120492</v>
      </c>
      <c r="H38" s="215">
        <f t="shared" si="8"/>
        <v>11149312</v>
      </c>
      <c r="I38" s="215">
        <f t="shared" si="8"/>
        <v>3041130</v>
      </c>
      <c r="J38" s="215">
        <f t="shared" si="8"/>
        <v>5774049</v>
      </c>
      <c r="K38" s="215">
        <f t="shared" si="8"/>
        <v>11188847</v>
      </c>
      <c r="L38" s="215">
        <f t="shared" si="8"/>
        <v>1361804</v>
      </c>
      <c r="M38" s="215">
        <f t="shared" si="8"/>
        <v>1338938</v>
      </c>
      <c r="N38" s="215">
        <f t="shared" si="8"/>
        <v>1078579</v>
      </c>
      <c r="O38" s="215">
        <f t="shared" si="8"/>
        <v>4223474</v>
      </c>
      <c r="P38" s="215">
        <f t="shared" si="8"/>
        <v>1493518</v>
      </c>
      <c r="Q38" s="215">
        <f t="shared" si="8"/>
        <v>1271121</v>
      </c>
      <c r="R38" s="215">
        <f t="shared" si="8"/>
        <v>2326060</v>
      </c>
      <c r="S38" s="215">
        <f t="shared" si="8"/>
        <v>674069.28899999999</v>
      </c>
      <c r="T38" s="215">
        <f t="shared" si="8"/>
        <v>102844843.289</v>
      </c>
    </row>
    <row r="39" spans="1:20" s="28" customFormat="1" ht="12.6">
      <c r="A39" s="428"/>
      <c r="B39" s="215">
        <f t="shared" ref="B39:T39" si="9">B18</f>
        <v>6845262</v>
      </c>
      <c r="C39" s="215">
        <f t="shared" si="9"/>
        <v>12795916</v>
      </c>
      <c r="D39" s="215">
        <f>D18</f>
        <v>8832830</v>
      </c>
      <c r="E39" s="215">
        <f t="shared" si="9"/>
        <v>5265822</v>
      </c>
      <c r="F39" s="215">
        <f t="shared" si="9"/>
        <v>8063620</v>
      </c>
      <c r="G39" s="215">
        <f t="shared" si="9"/>
        <v>16120492</v>
      </c>
      <c r="H39" s="215">
        <f t="shared" si="9"/>
        <v>11149312</v>
      </c>
      <c r="I39" s="215">
        <f t="shared" si="9"/>
        <v>3041130</v>
      </c>
      <c r="J39" s="215">
        <f t="shared" si="9"/>
        <v>5774049</v>
      </c>
      <c r="K39" s="215">
        <f t="shared" si="9"/>
        <v>11188847</v>
      </c>
      <c r="L39" s="215">
        <f t="shared" si="9"/>
        <v>1361804</v>
      </c>
      <c r="M39" s="215">
        <f t="shared" si="9"/>
        <v>1338938</v>
      </c>
      <c r="N39" s="215">
        <f t="shared" si="9"/>
        <v>1078579</v>
      </c>
      <c r="O39" s="215">
        <f t="shared" si="9"/>
        <v>4223474</v>
      </c>
      <c r="P39" s="215">
        <f t="shared" si="9"/>
        <v>1493518</v>
      </c>
      <c r="Q39" s="215">
        <f t="shared" si="9"/>
        <v>1271121</v>
      </c>
      <c r="R39" s="215">
        <f t="shared" si="9"/>
        <v>2326060</v>
      </c>
      <c r="S39" s="215">
        <f t="shared" si="9"/>
        <v>674069.28899999999</v>
      </c>
      <c r="T39" s="215">
        <f t="shared" si="9"/>
        <v>102844843.289</v>
      </c>
    </row>
    <row r="40" spans="1:20" s="28" customFormat="1" ht="12.6">
      <c r="A40" s="428"/>
      <c r="B40" s="69">
        <f>B38-B39</f>
        <v>0</v>
      </c>
      <c r="C40" s="69">
        <f t="shared" ref="C40:T40" si="10">C38-C39</f>
        <v>0</v>
      </c>
      <c r="D40" s="216">
        <f>D38-D39</f>
        <v>0</v>
      </c>
      <c r="E40" s="69">
        <f t="shared" si="10"/>
        <v>0</v>
      </c>
      <c r="F40" s="69">
        <f t="shared" si="10"/>
        <v>0</v>
      </c>
      <c r="G40" s="69">
        <f t="shared" si="10"/>
        <v>0</v>
      </c>
      <c r="H40" s="69">
        <f t="shared" si="10"/>
        <v>0</v>
      </c>
      <c r="I40" s="69">
        <f t="shared" si="10"/>
        <v>0</v>
      </c>
      <c r="J40" s="69">
        <f t="shared" si="10"/>
        <v>0</v>
      </c>
      <c r="K40" s="69">
        <f t="shared" si="10"/>
        <v>0</v>
      </c>
      <c r="L40" s="69">
        <f t="shared" si="10"/>
        <v>0</v>
      </c>
      <c r="M40" s="69">
        <f t="shared" si="10"/>
        <v>0</v>
      </c>
      <c r="N40" s="69">
        <f t="shared" si="10"/>
        <v>0</v>
      </c>
      <c r="O40" s="69">
        <f t="shared" si="10"/>
        <v>0</v>
      </c>
      <c r="P40" s="69">
        <f t="shared" si="10"/>
        <v>0</v>
      </c>
      <c r="Q40" s="69">
        <f t="shared" si="10"/>
        <v>0</v>
      </c>
      <c r="R40" s="69">
        <f t="shared" si="10"/>
        <v>0</v>
      </c>
      <c r="S40" s="69">
        <f t="shared" si="10"/>
        <v>0</v>
      </c>
      <c r="T40" s="69">
        <f t="shared" si="10"/>
        <v>0</v>
      </c>
    </row>
    <row r="41" spans="1:20" s="28" customFormat="1" ht="12.6">
      <c r="A41" s="428"/>
      <c r="B41" s="215">
        <f t="shared" ref="B41:T41" si="11">SUM(B22:B29)</f>
        <v>553952</v>
      </c>
      <c r="C41" s="215">
        <f t="shared" si="11"/>
        <v>1626199</v>
      </c>
      <c r="D41" s="215">
        <f t="shared" si="11"/>
        <v>852112</v>
      </c>
      <c r="E41" s="215">
        <f t="shared" si="11"/>
        <v>1020654</v>
      </c>
      <c r="F41" s="215">
        <f t="shared" si="11"/>
        <v>1113951</v>
      </c>
      <c r="G41" s="215">
        <f t="shared" si="11"/>
        <v>1753926</v>
      </c>
      <c r="H41" s="215">
        <f t="shared" si="11"/>
        <v>1100124</v>
      </c>
      <c r="I41" s="215">
        <f t="shared" si="11"/>
        <v>429592</v>
      </c>
      <c r="J41" s="215">
        <f t="shared" si="11"/>
        <v>685194</v>
      </c>
      <c r="K41" s="215">
        <f t="shared" si="11"/>
        <v>1054552</v>
      </c>
      <c r="L41" s="215">
        <f>SUM(L22:L29)</f>
        <v>69432</v>
      </c>
      <c r="M41" s="215">
        <f t="shared" si="11"/>
        <v>24647</v>
      </c>
      <c r="N41" s="215">
        <f t="shared" si="11"/>
        <v>119875</v>
      </c>
      <c r="O41" s="215">
        <f t="shared" si="11"/>
        <v>486588</v>
      </c>
      <c r="P41" s="215">
        <f t="shared" si="11"/>
        <v>92821</v>
      </c>
      <c r="Q41" s="215">
        <f t="shared" si="11"/>
        <v>85390</v>
      </c>
      <c r="R41" s="215">
        <f t="shared" si="11"/>
        <v>188309</v>
      </c>
      <c r="S41" s="215">
        <f t="shared" si="11"/>
        <v>153122.90099999998</v>
      </c>
      <c r="T41" s="215">
        <f t="shared" si="11"/>
        <v>11410440.901000001</v>
      </c>
    </row>
    <row r="42" spans="1:20" s="28" customFormat="1" ht="12.6">
      <c r="A42" s="428"/>
      <c r="B42" s="215">
        <f>B30</f>
        <v>553952</v>
      </c>
      <c r="C42" s="215">
        <f t="shared" ref="C42:T42" si="12">C30</f>
        <v>1626199</v>
      </c>
      <c r="D42" s="215">
        <f t="shared" si="12"/>
        <v>852112</v>
      </c>
      <c r="E42" s="215">
        <f t="shared" si="12"/>
        <v>1020654</v>
      </c>
      <c r="F42" s="215">
        <f t="shared" si="12"/>
        <v>1113951</v>
      </c>
      <c r="G42" s="215">
        <f t="shared" si="12"/>
        <v>1753926</v>
      </c>
      <c r="H42" s="215">
        <f t="shared" si="12"/>
        <v>1100124</v>
      </c>
      <c r="I42" s="215">
        <f t="shared" si="12"/>
        <v>429592</v>
      </c>
      <c r="J42" s="215">
        <f t="shared" si="12"/>
        <v>685194</v>
      </c>
      <c r="K42" s="215">
        <f t="shared" si="12"/>
        <v>1054552</v>
      </c>
      <c r="L42" s="215">
        <f t="shared" si="12"/>
        <v>69432</v>
      </c>
      <c r="M42" s="215">
        <f t="shared" si="12"/>
        <v>24647</v>
      </c>
      <c r="N42" s="215">
        <f t="shared" si="12"/>
        <v>119875</v>
      </c>
      <c r="O42" s="215">
        <f t="shared" si="12"/>
        <v>486588</v>
      </c>
      <c r="P42" s="215">
        <f t="shared" si="12"/>
        <v>92821</v>
      </c>
      <c r="Q42" s="215">
        <f t="shared" si="12"/>
        <v>85390</v>
      </c>
      <c r="R42" s="215">
        <f t="shared" si="12"/>
        <v>188309</v>
      </c>
      <c r="S42" s="215">
        <f t="shared" si="12"/>
        <v>153122.90099999998</v>
      </c>
      <c r="T42" s="215">
        <f t="shared" si="12"/>
        <v>11410440.901000001</v>
      </c>
    </row>
    <row r="43" spans="1:20" s="28" customFormat="1" ht="12.6">
      <c r="A43" s="428"/>
      <c r="B43" s="69">
        <f>B41-B42</f>
        <v>0</v>
      </c>
      <c r="C43" s="69">
        <f t="shared" ref="C43:T43" si="13">C41-C42</f>
        <v>0</v>
      </c>
      <c r="D43" s="69">
        <f t="shared" si="13"/>
        <v>0</v>
      </c>
      <c r="E43" s="69">
        <f t="shared" si="13"/>
        <v>0</v>
      </c>
      <c r="F43" s="69">
        <f t="shared" si="13"/>
        <v>0</v>
      </c>
      <c r="G43" s="69">
        <f t="shared" si="13"/>
        <v>0</v>
      </c>
      <c r="H43" s="69">
        <f t="shared" si="13"/>
        <v>0</v>
      </c>
      <c r="I43" s="69">
        <f t="shared" si="13"/>
        <v>0</v>
      </c>
      <c r="J43" s="69">
        <f t="shared" si="13"/>
        <v>0</v>
      </c>
      <c r="K43" s="69">
        <f t="shared" si="13"/>
        <v>0</v>
      </c>
      <c r="L43" s="69">
        <f t="shared" si="13"/>
        <v>0</v>
      </c>
      <c r="M43" s="69">
        <f t="shared" si="13"/>
        <v>0</v>
      </c>
      <c r="N43" s="69">
        <f t="shared" si="13"/>
        <v>0</v>
      </c>
      <c r="O43" s="69">
        <f t="shared" si="13"/>
        <v>0</v>
      </c>
      <c r="P43" s="69">
        <f t="shared" si="13"/>
        <v>0</v>
      </c>
      <c r="Q43" s="69">
        <f t="shared" si="13"/>
        <v>0</v>
      </c>
      <c r="R43" s="69">
        <f t="shared" si="13"/>
        <v>0</v>
      </c>
      <c r="S43" s="69">
        <f t="shared" si="13"/>
        <v>0</v>
      </c>
      <c r="T43" s="69">
        <f t="shared" si="13"/>
        <v>0</v>
      </c>
    </row>
    <row r="44" spans="1:20" s="28" customFormat="1" ht="12.6">
      <c r="A44" s="428"/>
      <c r="B44" s="69">
        <f>B31-B36</f>
        <v>0</v>
      </c>
      <c r="C44" s="69">
        <f t="shared" ref="C44:S44" si="14">C31-C36</f>
        <v>0</v>
      </c>
      <c r="D44" s="216">
        <f>D31-D36</f>
        <v>0</v>
      </c>
      <c r="E44" s="69">
        <f t="shared" si="14"/>
        <v>0</v>
      </c>
      <c r="F44" s="216">
        <f>F31-F36</f>
        <v>0</v>
      </c>
      <c r="G44" s="69">
        <f t="shared" si="14"/>
        <v>0</v>
      </c>
      <c r="H44" s="216">
        <f>H31-H36</f>
        <v>0</v>
      </c>
      <c r="I44" s="69">
        <f t="shared" si="14"/>
        <v>0</v>
      </c>
      <c r="J44" s="69">
        <f t="shared" si="14"/>
        <v>0</v>
      </c>
      <c r="K44" s="69">
        <f t="shared" si="14"/>
        <v>0</v>
      </c>
      <c r="L44" s="69">
        <f t="shared" si="14"/>
        <v>0</v>
      </c>
      <c r="M44" s="69">
        <f t="shared" si="14"/>
        <v>0</v>
      </c>
      <c r="N44" s="69">
        <f t="shared" si="14"/>
        <v>0</v>
      </c>
      <c r="O44" s="69">
        <f t="shared" si="14"/>
        <v>0</v>
      </c>
      <c r="P44" s="69">
        <f t="shared" si="14"/>
        <v>0</v>
      </c>
      <c r="Q44" s="69">
        <f t="shared" si="14"/>
        <v>0</v>
      </c>
      <c r="R44" s="69">
        <f t="shared" si="14"/>
        <v>0</v>
      </c>
      <c r="S44" s="69">
        <f t="shared" si="14"/>
        <v>0</v>
      </c>
      <c r="T44" s="216">
        <f>T31-T36</f>
        <v>0</v>
      </c>
    </row>
    <row r="45" spans="1:20" s="28" customFormat="1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</row>
    <row r="46" spans="1:20" s="28" customFormat="1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</row>
    <row r="47" spans="1:20" s="28" customFormat="1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</row>
    <row r="48" spans="1:20" s="28" customFormat="1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</row>
    <row r="49" spans="2:19" s="28" customFormat="1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</row>
    <row r="50" spans="2:19" s="28" customFormat="1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</row>
    <row r="51" spans="2:19" s="28" customFormat="1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</row>
    <row r="52" spans="2:19" s="28" customFormat="1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</row>
    <row r="53" spans="2:19" s="28" customFormat="1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pans="2:19" s="28" customFormat="1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</row>
    <row r="55" spans="2:19" s="28" customFormat="1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r="56" spans="2:19" s="28" customFormat="1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</row>
    <row r="57" spans="2:19" s="28" customFormat="1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</row>
    <row r="58" spans="2:19" s="28" customFormat="1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2:19" s="28" customFormat="1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</row>
    <row r="60" spans="2:19" s="28" customFormat="1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</row>
    <row r="61" spans="2:19" s="28" customFormat="1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</row>
    <row r="62" spans="2:19" s="28" customFormat="1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</row>
    <row r="63" spans="2:19" s="28" customFormat="1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</row>
    <row r="64" spans="2:19" s="28" customFormat="1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</row>
    <row r="65" spans="2:19" s="28" customFormat="1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</row>
    <row r="66" spans="2:19" s="28" customFormat="1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</row>
    <row r="67" spans="2:19" s="28" customFormat="1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2:19" s="28" customFormat="1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</row>
    <row r="69" spans="2:19" s="28" customFormat="1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</row>
    <row r="70" spans="2:19" s="28" customFormat="1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</row>
    <row r="71" spans="2:19" s="28" customFormat="1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</row>
    <row r="72" spans="2:19" s="28" customFormat="1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</row>
    <row r="73" spans="2:19" s="28" customFormat="1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</row>
    <row r="74" spans="2:19" s="28" customFormat="1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</row>
    <row r="75" spans="2:19" s="28" customFormat="1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</row>
    <row r="76" spans="2:19" s="28" customFormat="1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</row>
    <row r="77" spans="2:19" s="28" customFormat="1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</row>
    <row r="78" spans="2:19" s="28" customFormat="1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</row>
    <row r="79" spans="2:19" s="28" customForma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</row>
    <row r="80" spans="2:19" s="28" customFormat="1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</row>
    <row r="81" spans="2:19" s="28" customFormat="1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</row>
    <row r="82" spans="2:19" s="28" customFormat="1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</row>
    <row r="83" spans="2:19" s="28" customFormat="1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</row>
    <row r="84" spans="2:19" s="28" customFormat="1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</row>
    <row r="85" spans="2:19" s="28" customFormat="1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2:19" s="28" customFormat="1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</row>
    <row r="87" spans="2:19" s="28" customFormat="1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</row>
    <row r="88" spans="2:19" s="28" customFormat="1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</row>
    <row r="89" spans="2:19" s="28" customFormat="1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</row>
    <row r="90" spans="2:19" s="28" customFormat="1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</row>
    <row r="91" spans="2:19" s="28" customFormat="1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</row>
    <row r="92" spans="2:19" s="28" customFormat="1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</row>
    <row r="93" spans="2:19" s="28" customFormat="1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</row>
    <row r="94" spans="2:19" s="28" customFormat="1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</row>
    <row r="95" spans="2:19" s="28" customFormat="1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</row>
    <row r="96" spans="2:19" s="28" customFormat="1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</row>
    <row r="97" spans="2:19" s="28" customFormat="1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</row>
    <row r="98" spans="2:19" s="28" customFormat="1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</row>
    <row r="99" spans="2:19" s="28" customFormat="1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</row>
    <row r="100" spans="2:19" s="28" customFormat="1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2:19" s="28" customFormat="1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</row>
    <row r="102" spans="2:19" s="28" customFormat="1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</row>
    <row r="103" spans="2:19" s="28" customFormat="1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</row>
    <row r="104" spans="2:19" s="28" customFormat="1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</row>
    <row r="105" spans="2:19" s="28" customFormat="1"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</row>
    <row r="106" spans="2:19" s="28" customFormat="1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</row>
    <row r="107" spans="2:19" s="28" customFormat="1"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</row>
    <row r="108" spans="2:19" s="28" customFormat="1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</row>
    <row r="109" spans="2:19" s="28" customFormat="1"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</row>
    <row r="110" spans="2:19" s="28" customFormat="1"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</row>
    <row r="111" spans="2:19" s="28" customFormat="1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</row>
    <row r="112" spans="2:19" s="28" customFormat="1"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</row>
    <row r="113" spans="2:19" s="28" customFormat="1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</row>
    <row r="114" spans="2:19" s="28" customFormat="1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</row>
    <row r="115" spans="2:19" s="28" customFormat="1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</row>
    <row r="116" spans="2:19" s="28" customFormat="1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</row>
    <row r="117" spans="2:19" s="28" customFormat="1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</row>
    <row r="118" spans="2:19" s="28" customFormat="1"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</row>
    <row r="119" spans="2:19" s="28" customFormat="1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</row>
    <row r="120" spans="2:19" s="28" customFormat="1"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</row>
    <row r="121" spans="2:19" s="28" customFormat="1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</row>
    <row r="122" spans="2:19" s="28" customFormat="1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</row>
    <row r="123" spans="2:19" s="28" customFormat="1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</row>
    <row r="124" spans="2:19" s="28" customFormat="1"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</row>
    <row r="125" spans="2:19" s="28" customFormat="1"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</row>
    <row r="126" spans="2:19" s="28" customFormat="1"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</row>
    <row r="127" spans="2:19" s="28" customFormat="1"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</row>
    <row r="128" spans="2:19" s="28" customFormat="1"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</row>
    <row r="129" spans="2:19" s="28" customFormat="1"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</row>
    <row r="130" spans="2:19" s="28" customFormat="1"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</row>
    <row r="131" spans="2:19" s="28" customFormat="1"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  <row r="132" spans="2:19" s="28" customFormat="1"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</row>
    <row r="133" spans="2:19" s="28" customFormat="1"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</row>
    <row r="134" spans="2:19" s="28" customFormat="1"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</row>
    <row r="135" spans="2:19" s="28" customFormat="1"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</row>
    <row r="136" spans="2:19" s="28" customFormat="1"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</row>
    <row r="137" spans="2:19" s="28" customFormat="1"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</row>
    <row r="138" spans="2:19" s="28" customFormat="1"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</row>
    <row r="139" spans="2:19" s="28" customFormat="1"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</row>
    <row r="140" spans="2:19" s="28" customFormat="1"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</row>
    <row r="141" spans="2:19" s="28" customFormat="1"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</row>
    <row r="142" spans="2:19" s="28" customFormat="1"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</row>
    <row r="143" spans="2:19" s="28" customFormat="1"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</row>
    <row r="144" spans="2:19" s="28" customFormat="1"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</row>
    <row r="145" spans="2:19" s="28" customFormat="1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</row>
    <row r="146" spans="2:19" s="28" customFormat="1"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</row>
    <row r="147" spans="2:19" s="28" customFormat="1"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pans="2:19" s="28" customFormat="1"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</row>
    <row r="149" spans="2:19" s="28" customFormat="1"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</row>
    <row r="150" spans="2:19" s="28" customFormat="1"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</row>
    <row r="151" spans="2:19" s="28" customFormat="1"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</row>
    <row r="152" spans="2:19" s="28" customFormat="1"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</row>
    <row r="153" spans="2:19" s="28" customFormat="1"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</row>
    <row r="154" spans="2:19" s="28" customFormat="1"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</row>
    <row r="155" spans="2:19" s="28" customFormat="1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</row>
    <row r="156" spans="2:19" s="28" customFormat="1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</row>
    <row r="157" spans="2:19" s="28" customForma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</row>
    <row r="158" spans="2:19" s="28" customFormat="1"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</row>
    <row r="159" spans="2:19" s="28" customFormat="1"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</row>
    <row r="160" spans="2:19" s="28" customFormat="1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</row>
    <row r="161" spans="2:19" s="28" customFormat="1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</row>
    <row r="162" spans="2:19" s="28" customFormat="1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pans="2:19" s="28" customFormat="1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</row>
    <row r="164" spans="2:19" s="28" customFormat="1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</row>
    <row r="165" spans="2:19" s="28" customFormat="1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</row>
    <row r="166" spans="2:19" s="28" customFormat="1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</row>
    <row r="167" spans="2:19" s="28" customFormat="1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</row>
    <row r="168" spans="2:19" s="28" customFormat="1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</row>
    <row r="169" spans="2:19" s="28" customFormat="1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</row>
    <row r="170" spans="2:19" s="28" customFormat="1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</row>
    <row r="171" spans="2:19" s="28" customFormat="1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</row>
    <row r="172" spans="2:19" s="28" customFormat="1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</row>
    <row r="173" spans="2:19" s="28" customFormat="1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</row>
    <row r="174" spans="2:19" s="28" customFormat="1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</row>
    <row r="175" spans="2:19" s="28" customFormat="1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</row>
    <row r="176" spans="2:19" s="28" customFormat="1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</row>
    <row r="177" spans="2:19" s="28" customFormat="1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</row>
    <row r="178" spans="2:19" s="28" customFormat="1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2:19" s="28" customFormat="1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</row>
    <row r="180" spans="2:19" s="28" customFormat="1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</row>
    <row r="181" spans="2:19" s="28" customFormat="1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</row>
    <row r="182" spans="2:19" s="28" customFormat="1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</row>
    <row r="183" spans="2:19" s="28" customFormat="1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</row>
    <row r="184" spans="2:19" s="28" customFormat="1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</row>
    <row r="185" spans="2:19" s="28" customFormat="1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</row>
    <row r="186" spans="2:19" s="28" customFormat="1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</row>
    <row r="187" spans="2:19" s="28" customFormat="1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</row>
    <row r="188" spans="2:19" s="28" customFormat="1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</row>
    <row r="189" spans="2:19" s="28" customFormat="1"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</row>
    <row r="190" spans="2:19" s="28" customFormat="1"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</row>
    <row r="191" spans="2:19" s="28" customFormat="1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</row>
    <row r="192" spans="2:19" s="28" customFormat="1"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</row>
    <row r="193" spans="2:19" s="28" customFormat="1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2:19" s="28" customFormat="1"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</row>
    <row r="195" spans="2:19" s="28" customFormat="1"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</row>
    <row r="196" spans="2:19" s="28" customFormat="1"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</row>
    <row r="197" spans="2:19" s="28" customFormat="1"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</row>
    <row r="198" spans="2:19" s="28" customFormat="1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</row>
    <row r="199" spans="2:19" s="28" customFormat="1"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</row>
    <row r="200" spans="2:19" s="28" customFormat="1"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</row>
    <row r="201" spans="2:19" s="28" customFormat="1"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</row>
    <row r="202" spans="2:19" s="28" customFormat="1"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</row>
    <row r="203" spans="2:19" s="28" customFormat="1"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</row>
    <row r="204" spans="2:19" s="28" customFormat="1"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</row>
    <row r="205" spans="2:19" s="28" customFormat="1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</row>
    <row r="206" spans="2:19" s="28" customFormat="1"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</row>
    <row r="207" spans="2:19" s="28" customFormat="1"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</row>
    <row r="208" spans="2:19" s="28" customFormat="1"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</row>
    <row r="209" spans="2:19" s="28" customFormat="1"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pans="2:19" s="28" customFormat="1"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</row>
    <row r="211" spans="2:19" s="28" customFormat="1"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</row>
    <row r="212" spans="2:19" s="28" customFormat="1"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</row>
    <row r="213" spans="2:19" s="28" customFormat="1"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</row>
    <row r="214" spans="2:19" s="28" customFormat="1"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</row>
    <row r="215" spans="2:19" s="28" customFormat="1"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</row>
    <row r="216" spans="2:19" s="28" customFormat="1"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</row>
    <row r="217" spans="2:19" s="28" customFormat="1"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</row>
    <row r="218" spans="2:19" s="28" customFormat="1"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</row>
    <row r="219" spans="2:19" s="28" customFormat="1"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</row>
    <row r="220" spans="2:19" s="28" customFormat="1"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</row>
    <row r="221" spans="2:19" s="28" customFormat="1"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</row>
    <row r="222" spans="2:19" s="28" customFormat="1"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</row>
    <row r="223" spans="2:19" s="28" customFormat="1"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</row>
    <row r="224" spans="2:19" s="28" customFormat="1"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</row>
    <row r="225" spans="2:19" s="28" customFormat="1"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</row>
    <row r="226" spans="2:19" s="28" customFormat="1"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</row>
    <row r="227" spans="2:19" s="28" customFormat="1"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</row>
    <row r="228" spans="2:19" s="28" customFormat="1"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</row>
    <row r="229" spans="2:19" s="28" customFormat="1"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</row>
    <row r="230" spans="2:19" s="28" customFormat="1"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</row>
    <row r="231" spans="2:19" s="28" customFormat="1"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</row>
    <row r="232" spans="2:19" s="28" customFormat="1"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</row>
    <row r="233" spans="2:19" s="28" customFormat="1"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</row>
    <row r="234" spans="2:19" s="28" customFormat="1"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</row>
    <row r="235" spans="2:19" s="28" customFormat="1"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</row>
    <row r="236" spans="2:19" s="28" customFormat="1"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</row>
    <row r="237" spans="2:19" s="28" customFormat="1"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</row>
    <row r="238" spans="2:19" s="28" customFormat="1"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</row>
    <row r="239" spans="2:19" s="28" customFormat="1"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</row>
    <row r="240" spans="2:19" s="28" customFormat="1"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2:19" s="28" customFormat="1"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</row>
    <row r="242" spans="2:19" s="28" customFormat="1"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</row>
    <row r="243" spans="2:19" s="28" customFormat="1"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</row>
    <row r="244" spans="2:19" s="28" customFormat="1"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</row>
    <row r="245" spans="2:19" s="28" customFormat="1"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</row>
    <row r="246" spans="2:19" s="28" customFormat="1"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</row>
    <row r="247" spans="2:19" s="28" customFormat="1"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</row>
    <row r="248" spans="2:19" s="28" customFormat="1"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</row>
    <row r="249" spans="2:19" s="28" customFormat="1"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</row>
    <row r="250" spans="2:19" s="28" customFormat="1"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</row>
    <row r="251" spans="2:19" s="28" customFormat="1"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</row>
    <row r="252" spans="2:19" s="28" customFormat="1"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</row>
    <row r="253" spans="2:19" s="28" customFormat="1"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</row>
    <row r="254" spans="2:19" s="28" customFormat="1"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</row>
    <row r="255" spans="2:19" s="28" customFormat="1"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2:19" s="28" customFormat="1"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</row>
    <row r="257" spans="2:19" s="28" customFormat="1"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</row>
    <row r="258" spans="2:19" s="28" customFormat="1"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</row>
    <row r="259" spans="2:19" s="28" customFormat="1"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</row>
    <row r="260" spans="2:19" s="28" customFormat="1"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</row>
    <row r="261" spans="2:19" s="28" customFormat="1"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</row>
    <row r="262" spans="2:19" s="28" customFormat="1"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</row>
    <row r="263" spans="2:19" s="28" customFormat="1"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</row>
    <row r="264" spans="2:19" s="28" customFormat="1"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</row>
    <row r="265" spans="2:19" s="28" customFormat="1"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</row>
    <row r="266" spans="2:19" s="28" customFormat="1"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</row>
    <row r="267" spans="2:19" s="28" customFormat="1"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</row>
    <row r="268" spans="2:19" s="28" customFormat="1"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</row>
    <row r="269" spans="2:19" s="28" customFormat="1"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</row>
    <row r="270" spans="2:19" s="28" customFormat="1"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</row>
    <row r="271" spans="2:19" s="28" customFormat="1"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2:19" s="28" customFormat="1"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</row>
    <row r="273" spans="2:19" s="28" customFormat="1"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</row>
    <row r="274" spans="2:19" s="28" customFormat="1"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</row>
    <row r="275" spans="2:19" s="28" customFormat="1"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</row>
    <row r="276" spans="2:19" s="28" customFormat="1"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</row>
    <row r="277" spans="2:19" s="28" customFormat="1"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</row>
    <row r="278" spans="2:19" s="28" customFormat="1"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</row>
    <row r="279" spans="2:19" s="28" customFormat="1"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</row>
    <row r="280" spans="2:19" s="28" customFormat="1"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</row>
    <row r="281" spans="2:19" s="28" customFormat="1"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</row>
    <row r="282" spans="2:19" s="28" customFormat="1"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</row>
    <row r="283" spans="2:19" s="28" customFormat="1"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</row>
    <row r="284" spans="2:19" s="28" customFormat="1"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</row>
    <row r="285" spans="2:19" s="28" customFormat="1"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</row>
    <row r="286" spans="2:19" s="28" customFormat="1"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</row>
    <row r="287" spans="2:19" s="28" customFormat="1"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</row>
    <row r="288" spans="2:19" s="28" customFormat="1"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</row>
    <row r="289" spans="2:19" s="28" customFormat="1"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</row>
    <row r="290" spans="2:19" s="28" customFormat="1"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</row>
    <row r="291" spans="2:19" s="28" customFormat="1"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</row>
    <row r="292" spans="2:19" s="28" customFormat="1"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</row>
    <row r="293" spans="2:19" s="28" customFormat="1"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</row>
    <row r="294" spans="2:19" s="28" customFormat="1"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</row>
    <row r="295" spans="2:19" s="28" customFormat="1"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</row>
    <row r="296" spans="2:19" s="28" customFormat="1"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</row>
    <row r="297" spans="2:19" s="28" customFormat="1"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</row>
    <row r="298" spans="2:19" s="28" customFormat="1"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</row>
    <row r="299" spans="2:19" s="28" customFormat="1"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</row>
    <row r="300" spans="2:19" s="28" customFormat="1"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</row>
    <row r="301" spans="2:19" s="28" customFormat="1"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</row>
    <row r="302" spans="2:19" s="28" customFormat="1"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</row>
    <row r="303" spans="2:19" s="28" customFormat="1"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</row>
    <row r="304" spans="2:19" s="28" customFormat="1"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</row>
    <row r="305" spans="2:19" s="28" customFormat="1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</row>
    <row r="306" spans="2:19" s="28" customFormat="1"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</row>
    <row r="307" spans="2:19" s="28" customFormat="1"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</row>
    <row r="308" spans="2:19" s="28" customFormat="1"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</row>
    <row r="309" spans="2:19" s="28" customFormat="1"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</row>
    <row r="310" spans="2:19" s="28" customFormat="1"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</row>
    <row r="311" spans="2:19" s="28" customFormat="1"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</row>
    <row r="312" spans="2:19" s="28" customFormat="1"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</row>
    <row r="313" spans="2:19" s="28" customFormat="1"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</row>
    <row r="314" spans="2:19" s="28" customFormat="1"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</row>
    <row r="315" spans="2:19" s="28" customFormat="1"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</row>
    <row r="316" spans="2:19" s="28" customFormat="1"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</row>
    <row r="317" spans="2:19" s="28" customFormat="1"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</row>
    <row r="318" spans="2:19" s="28" customFormat="1"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</row>
    <row r="319" spans="2:19" s="28" customFormat="1"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</row>
    <row r="320" spans="2:19" s="28" customFormat="1"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</row>
    <row r="321" spans="2:19" s="28" customFormat="1"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</row>
    <row r="322" spans="2:19" s="28" customFormat="1"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</row>
    <row r="323" spans="2:19" s="28" customFormat="1"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</row>
    <row r="324" spans="2:19" s="28" customFormat="1"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</row>
    <row r="325" spans="2:19" s="28" customFormat="1"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</row>
    <row r="326" spans="2:19" s="28" customFormat="1"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</row>
    <row r="327" spans="2:19" s="28" customFormat="1"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</row>
  </sheetData>
  <mergeCells count="1">
    <mergeCell ref="A36:A44"/>
  </mergeCells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7FBC-436D-4A0F-B8A1-883A37DA0034}">
  <sheetPr codeName="Sheet22">
    <tabColor theme="3" tint="0.79998168889431442"/>
  </sheetPr>
  <dimension ref="A1:DT41"/>
  <sheetViews>
    <sheetView topLeftCell="B1" zoomScale="83" zoomScaleNormal="148" workbookViewId="0">
      <pane xSplit="1" topLeftCell="J1" activePane="topRight" state="frozen"/>
      <selection activeCell="B1" sqref="B1"/>
      <selection pane="topRight" activeCell="Q1" sqref="Q1:Q1048576"/>
    </sheetView>
  </sheetViews>
  <sheetFormatPr baseColWidth="10" defaultColWidth="11.44140625" defaultRowHeight="10.199999999999999"/>
  <cols>
    <col min="1" max="1" width="0.77734375" style="23" hidden="1" customWidth="1"/>
    <col min="2" max="2" width="43.44140625" style="111" bestFit="1" customWidth="1"/>
    <col min="3" max="3" width="7.6640625" style="23" bestFit="1" customWidth="1"/>
    <col min="4" max="4" width="8.33203125" style="23" bestFit="1" customWidth="1"/>
    <col min="5" max="5" width="7.5546875" style="23" customWidth="1"/>
    <col min="6" max="6" width="6.88671875" style="23" bestFit="1" customWidth="1"/>
    <col min="7" max="7" width="7.77734375" style="23" bestFit="1" customWidth="1"/>
    <col min="8" max="8" width="8.33203125" style="23" bestFit="1" customWidth="1"/>
    <col min="9" max="20" width="15.6640625" style="23" customWidth="1"/>
    <col min="21" max="21" width="10.6640625" style="23" bestFit="1" customWidth="1"/>
    <col min="22" max="16384" width="11.44140625" style="23"/>
  </cols>
  <sheetData>
    <row r="1" spans="1:124" s="24" customFormat="1" ht="19.95" customHeight="1">
      <c r="A1" s="23"/>
      <c r="B1" s="112" t="s">
        <v>132</v>
      </c>
      <c r="C1" s="235" t="s">
        <v>21</v>
      </c>
      <c r="D1" s="235" t="s">
        <v>22</v>
      </c>
      <c r="E1" s="235" t="s">
        <v>38</v>
      </c>
      <c r="F1" s="235" t="s">
        <v>23</v>
      </c>
      <c r="G1" s="235" t="s">
        <v>24</v>
      </c>
      <c r="H1" s="235" t="s">
        <v>25</v>
      </c>
      <c r="I1" s="306" t="s">
        <v>26</v>
      </c>
      <c r="J1" s="306" t="s">
        <v>27</v>
      </c>
      <c r="K1" s="306" t="s">
        <v>28</v>
      </c>
      <c r="L1" s="306" t="s">
        <v>29</v>
      </c>
      <c r="M1" s="21" t="s">
        <v>30</v>
      </c>
      <c r="N1" s="21" t="s">
        <v>32</v>
      </c>
      <c r="O1" s="21" t="s">
        <v>33</v>
      </c>
      <c r="P1" s="21" t="s">
        <v>34</v>
      </c>
      <c r="Q1" s="21" t="s">
        <v>36</v>
      </c>
      <c r="R1" s="21" t="s">
        <v>37</v>
      </c>
      <c r="S1" s="21" t="s">
        <v>39</v>
      </c>
      <c r="T1" s="22" t="s">
        <v>76</v>
      </c>
      <c r="U1" s="22" t="s">
        <v>71</v>
      </c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</row>
    <row r="2" spans="1:124" s="24" customFormat="1" ht="19.95" customHeight="1">
      <c r="A2" s="23" t="s">
        <v>95</v>
      </c>
      <c r="B2" s="114" t="s">
        <v>40</v>
      </c>
      <c r="C2" s="115">
        <v>461463</v>
      </c>
      <c r="D2" s="115">
        <v>1121626</v>
      </c>
      <c r="E2" s="115">
        <v>583722</v>
      </c>
      <c r="F2" s="115">
        <v>453508</v>
      </c>
      <c r="G2" s="115">
        <v>601140</v>
      </c>
      <c r="H2" s="24">
        <v>996797</v>
      </c>
      <c r="I2" s="115">
        <v>827222</v>
      </c>
      <c r="J2" s="115">
        <v>237313</v>
      </c>
      <c r="K2" s="115">
        <v>498675</v>
      </c>
      <c r="L2" s="115">
        <v>898537</v>
      </c>
      <c r="M2" s="115">
        <v>106563.561197</v>
      </c>
      <c r="N2" s="115">
        <v>85197</v>
      </c>
      <c r="O2" s="115">
        <v>78382</v>
      </c>
      <c r="P2" s="115">
        <v>321966</v>
      </c>
      <c r="Q2" s="115">
        <v>46780</v>
      </c>
      <c r="R2" s="115">
        <v>51367</v>
      </c>
      <c r="S2" s="115">
        <v>113701</v>
      </c>
      <c r="T2" s="115">
        <v>46850.358</v>
      </c>
      <c r="U2" s="117">
        <f>SUM(C2:T2)</f>
        <v>7530809.9191969996</v>
      </c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</row>
    <row r="3" spans="1:124" s="24" customFormat="1" ht="19.95" customHeight="1">
      <c r="A3" s="23" t="s">
        <v>96</v>
      </c>
      <c r="B3" s="114" t="s">
        <v>41</v>
      </c>
      <c r="C3" s="115">
        <v>69056</v>
      </c>
      <c r="D3" s="115">
        <v>146180</v>
      </c>
      <c r="E3" s="115">
        <v>110270</v>
      </c>
      <c r="F3" s="115">
        <v>61103</v>
      </c>
      <c r="G3" s="115">
        <v>113811</v>
      </c>
      <c r="H3" s="24">
        <v>215546</v>
      </c>
      <c r="I3" s="115">
        <v>118132</v>
      </c>
      <c r="J3" s="115">
        <v>55967</v>
      </c>
      <c r="K3" s="115">
        <v>122233</v>
      </c>
      <c r="L3" s="115">
        <v>101770</v>
      </c>
      <c r="M3" s="115">
        <v>20851.322362800001</v>
      </c>
      <c r="N3" s="115">
        <v>6165</v>
      </c>
      <c r="O3" s="115">
        <f>19917+2807</f>
        <v>22724</v>
      </c>
      <c r="P3" s="115">
        <v>51313</v>
      </c>
      <c r="Q3" s="115">
        <v>5748</v>
      </c>
      <c r="R3" s="115">
        <v>7541</v>
      </c>
      <c r="S3" s="115">
        <v>18458</v>
      </c>
      <c r="T3" s="115">
        <v>10341.004000000001</v>
      </c>
      <c r="U3" s="117">
        <f>SUM(C3:T3)</f>
        <v>1257209.3263627999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</row>
    <row r="4" spans="1:124" s="24" customFormat="1" ht="19.95" customHeight="1">
      <c r="A4" s="23" t="s">
        <v>97</v>
      </c>
      <c r="B4" s="114" t="s">
        <v>42</v>
      </c>
      <c r="C4" s="115">
        <v>18315</v>
      </c>
      <c r="D4" s="115">
        <v>22770</v>
      </c>
      <c r="E4" s="115">
        <v>62331</v>
      </c>
      <c r="F4" s="115">
        <v>18132</v>
      </c>
      <c r="G4" s="115">
        <v>39444</v>
      </c>
      <c r="H4" s="24">
        <f>113700</f>
        <v>113700</v>
      </c>
      <c r="I4" s="115">
        <v>70892</v>
      </c>
      <c r="J4" s="115">
        <v>25067</v>
      </c>
      <c r="K4" s="115">
        <v>24673</v>
      </c>
      <c r="L4" s="115">
        <v>36596</v>
      </c>
      <c r="M4" s="115">
        <v>5591.9423329999991</v>
      </c>
      <c r="N4" s="115">
        <v>3910</v>
      </c>
      <c r="O4" s="115">
        <v>1089</v>
      </c>
      <c r="P4" s="115">
        <v>16076</v>
      </c>
      <c r="Q4" s="115">
        <v>3</v>
      </c>
      <c r="R4" s="115">
        <v>3434</v>
      </c>
      <c r="S4" s="115">
        <v>15183</v>
      </c>
      <c r="T4" s="115">
        <v>2389.3580000000002</v>
      </c>
      <c r="U4" s="117">
        <f>SUM(C4:T4)</f>
        <v>479596.30033300002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</row>
    <row r="5" spans="1:124" s="24" customFormat="1" ht="19.95" customHeight="1">
      <c r="A5" s="23" t="s">
        <v>99</v>
      </c>
      <c r="B5" s="114" t="s">
        <v>43</v>
      </c>
      <c r="C5" s="115">
        <v>70694</v>
      </c>
      <c r="D5" s="115">
        <v>99257</v>
      </c>
      <c r="E5" s="115">
        <v>54599</v>
      </c>
      <c r="F5" s="115">
        <v>81673</v>
      </c>
      <c r="G5" s="115">
        <v>102083</v>
      </c>
      <c r="H5" s="24">
        <v>126335</v>
      </c>
      <c r="I5" s="115">
        <v>73647</v>
      </c>
      <c r="J5" s="115">
        <v>23901</v>
      </c>
      <c r="K5" s="115">
        <v>17242</v>
      </c>
      <c r="L5" s="115">
        <v>86190</v>
      </c>
      <c r="M5" s="115">
        <v>9941.9879020000008</v>
      </c>
      <c r="N5" s="115">
        <v>9077</v>
      </c>
      <c r="O5" s="115">
        <v>4734</v>
      </c>
      <c r="P5" s="115">
        <v>607</v>
      </c>
      <c r="Q5" s="115">
        <v>0</v>
      </c>
      <c r="R5" s="115">
        <v>9384</v>
      </c>
      <c r="S5" s="115">
        <v>2811</v>
      </c>
      <c r="T5" s="115">
        <v>1082.9880000000001</v>
      </c>
      <c r="U5" s="117">
        <f>SUM(C5:T5)</f>
        <v>773258.97590199998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</row>
    <row r="6" spans="1:124" s="24" customFormat="1" ht="19.95" customHeight="1">
      <c r="A6" s="23"/>
      <c r="B6" s="113" t="s">
        <v>44</v>
      </c>
      <c r="C6" s="37">
        <v>619528</v>
      </c>
      <c r="D6" s="37">
        <v>1389833</v>
      </c>
      <c r="E6" s="37">
        <v>810922</v>
      </c>
      <c r="F6" s="37">
        <v>614416</v>
      </c>
      <c r="G6" s="37">
        <v>856478</v>
      </c>
      <c r="H6" s="37">
        <v>1452378</v>
      </c>
      <c r="I6" s="37">
        <v>1089893</v>
      </c>
      <c r="J6" s="37">
        <v>342248</v>
      </c>
      <c r="K6" s="37">
        <v>662823</v>
      </c>
      <c r="L6" s="37">
        <v>1123093</v>
      </c>
      <c r="M6" s="37">
        <v>142948.81379479999</v>
      </c>
      <c r="N6" s="37">
        <v>104349</v>
      </c>
      <c r="O6" s="37">
        <v>106929</v>
      </c>
      <c r="P6" s="37">
        <v>389962</v>
      </c>
      <c r="Q6" s="37">
        <v>52531</v>
      </c>
      <c r="R6" s="37">
        <v>71726</v>
      </c>
      <c r="S6" s="37">
        <v>150153</v>
      </c>
      <c r="T6" s="37">
        <v>60663.707999999999</v>
      </c>
      <c r="U6" s="37">
        <f>SUM(C6:T6)</f>
        <v>10040874.5217948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</row>
    <row r="7" spans="1:124" s="24" customFormat="1" ht="19.95" customHeight="1">
      <c r="A7" s="23" t="s">
        <v>100</v>
      </c>
      <c r="B7" s="114" t="s">
        <v>45</v>
      </c>
      <c r="C7" s="115">
        <v>346623</v>
      </c>
      <c r="D7" s="115">
        <v>695573</v>
      </c>
      <c r="E7" s="115">
        <v>312744</v>
      </c>
      <c r="F7" s="115">
        <v>237944</v>
      </c>
      <c r="G7" s="115">
        <v>445716</v>
      </c>
      <c r="H7" s="115">
        <v>507808</v>
      </c>
      <c r="I7" s="115">
        <v>459322</v>
      </c>
      <c r="J7" s="115">
        <v>93388</v>
      </c>
      <c r="K7" s="115">
        <v>254709</v>
      </c>
      <c r="L7" s="115">
        <v>608119</v>
      </c>
      <c r="M7" s="115">
        <v>89648</v>
      </c>
      <c r="N7" s="115">
        <v>93057</v>
      </c>
      <c r="O7" s="115">
        <v>57626</v>
      </c>
      <c r="P7" s="115">
        <v>134131</v>
      </c>
      <c r="Q7" s="115">
        <v>6043</v>
      </c>
      <c r="R7" s="115">
        <v>30621</v>
      </c>
      <c r="S7" s="115">
        <v>48112</v>
      </c>
      <c r="T7" s="115">
        <v>27760.435000000001</v>
      </c>
      <c r="U7" s="117">
        <f>SUM(C7:T7)</f>
        <v>4448944.4349999996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</row>
    <row r="8" spans="1:124" s="24" customFormat="1" ht="19.95" customHeight="1">
      <c r="A8" s="23" t="s">
        <v>101</v>
      </c>
      <c r="B8" s="114" t="s">
        <v>46</v>
      </c>
      <c r="C8" s="115">
        <v>10882</v>
      </c>
      <c r="D8" s="115">
        <v>4318</v>
      </c>
      <c r="E8" s="115">
        <v>10168</v>
      </c>
      <c r="F8" s="115">
        <v>3110</v>
      </c>
      <c r="G8" s="115">
        <v>10295</v>
      </c>
      <c r="H8" s="115">
        <v>3731</v>
      </c>
      <c r="I8" s="115">
        <v>4914</v>
      </c>
      <c r="J8" s="115">
        <v>7372</v>
      </c>
      <c r="K8" s="115">
        <v>5921</v>
      </c>
      <c r="L8" s="191">
        <v>8162</v>
      </c>
      <c r="M8" s="115">
        <v>1242</v>
      </c>
      <c r="N8" s="24">
        <f>708+4534</f>
        <v>5242</v>
      </c>
      <c r="O8" s="115">
        <v>434</v>
      </c>
      <c r="P8" s="115">
        <v>3416</v>
      </c>
      <c r="Q8" s="115">
        <v>0</v>
      </c>
      <c r="R8" s="115">
        <v>1733</v>
      </c>
      <c r="S8" s="115">
        <v>2362</v>
      </c>
      <c r="T8" s="115">
        <v>1177.2760000000001</v>
      </c>
      <c r="U8" s="117">
        <f>SUM(C8:T8)</f>
        <v>84479.275999999998</v>
      </c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</row>
    <row r="9" spans="1:124" s="24" customFormat="1" ht="19.95" customHeight="1">
      <c r="A9" s="23"/>
      <c r="B9" s="114" t="s">
        <v>47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7">
        <f>SUM(C9:T9)</f>
        <v>0</v>
      </c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</row>
    <row r="10" spans="1:124" s="24" customFormat="1" ht="19.95" hidden="1" customHeight="1">
      <c r="A10" s="23"/>
      <c r="B10" s="114" t="s">
        <v>113</v>
      </c>
      <c r="C10" s="115">
        <v>0</v>
      </c>
      <c r="D10" s="115">
        <v>0</v>
      </c>
      <c r="E10" s="115">
        <v>0</v>
      </c>
      <c r="F10" s="115">
        <v>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0</v>
      </c>
      <c r="N10" s="115">
        <v>0</v>
      </c>
      <c r="O10" s="115">
        <v>0</v>
      </c>
      <c r="P10" s="115">
        <v>0</v>
      </c>
      <c r="Q10" s="115">
        <v>0</v>
      </c>
      <c r="R10" s="115">
        <v>0</v>
      </c>
      <c r="S10" s="115">
        <v>0</v>
      </c>
      <c r="T10" s="115">
        <v>0</v>
      </c>
      <c r="U10" s="117">
        <f>SUM(C10:T10)</f>
        <v>0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</row>
    <row r="11" spans="1:124" s="24" customFormat="1" ht="19.95" hidden="1" customHeight="1">
      <c r="A11" s="23"/>
      <c r="B11" s="114" t="s">
        <v>114</v>
      </c>
      <c r="C11" s="115">
        <v>0</v>
      </c>
      <c r="D11" s="115">
        <v>0</v>
      </c>
      <c r="E11" s="115">
        <v>0</v>
      </c>
      <c r="F11" s="115">
        <v>0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115">
        <v>0</v>
      </c>
      <c r="M11" s="115">
        <v>0</v>
      </c>
      <c r="N11" s="115">
        <v>0</v>
      </c>
      <c r="O11" s="115">
        <v>0</v>
      </c>
      <c r="P11" s="115">
        <v>0</v>
      </c>
      <c r="Q11" s="115">
        <v>0</v>
      </c>
      <c r="R11" s="115">
        <v>0</v>
      </c>
      <c r="S11" s="115">
        <v>0</v>
      </c>
      <c r="T11" s="115">
        <v>0</v>
      </c>
      <c r="U11" s="117">
        <f>SUM(C11:T11)</f>
        <v>0</v>
      </c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</row>
    <row r="12" spans="1:124" s="24" customFormat="1" ht="19.05" customHeight="1">
      <c r="A12" s="23"/>
      <c r="B12" s="113" t="s">
        <v>48</v>
      </c>
      <c r="C12" s="37">
        <v>357505</v>
      </c>
      <c r="D12" s="37">
        <v>699891</v>
      </c>
      <c r="E12" s="37">
        <v>322912</v>
      </c>
      <c r="F12" s="37">
        <v>241054</v>
      </c>
      <c r="G12" s="37">
        <v>456011</v>
      </c>
      <c r="H12" s="37">
        <v>511539</v>
      </c>
      <c r="I12" s="37">
        <v>464236</v>
      </c>
      <c r="J12" s="37">
        <v>100760</v>
      </c>
      <c r="K12" s="37">
        <v>260630</v>
      </c>
      <c r="L12" s="37">
        <v>616281</v>
      </c>
      <c r="M12" s="37">
        <v>90890</v>
      </c>
      <c r="N12" s="37">
        <v>98299</v>
      </c>
      <c r="O12" s="37">
        <v>58060</v>
      </c>
      <c r="P12" s="37">
        <v>137547</v>
      </c>
      <c r="Q12" s="37">
        <v>6043</v>
      </c>
      <c r="R12" s="37">
        <v>32354</v>
      </c>
      <c r="S12" s="37">
        <v>50474</v>
      </c>
      <c r="T12" s="37">
        <v>28937.711000000003</v>
      </c>
      <c r="U12" s="37">
        <f>SUM(C12:T12)</f>
        <v>4533423.7110000001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</row>
    <row r="13" spans="1:124" s="24" customFormat="1" ht="19.95" customHeight="1">
      <c r="A13" s="23"/>
      <c r="B13" s="113" t="s">
        <v>49</v>
      </c>
      <c r="C13" s="37">
        <v>262023</v>
      </c>
      <c r="D13" s="37">
        <v>689942</v>
      </c>
      <c r="E13" s="37">
        <v>488010</v>
      </c>
      <c r="F13" s="37">
        <v>373362</v>
      </c>
      <c r="G13" s="37">
        <v>400467</v>
      </c>
      <c r="H13" s="37">
        <v>940839</v>
      </c>
      <c r="I13" s="37">
        <v>625657</v>
      </c>
      <c r="J13" s="37">
        <v>241488</v>
      </c>
      <c r="K13" s="37">
        <v>402193</v>
      </c>
      <c r="L13" s="37">
        <v>506812</v>
      </c>
      <c r="M13" s="37">
        <v>52059</v>
      </c>
      <c r="N13" s="37">
        <v>6050</v>
      </c>
      <c r="O13" s="37">
        <v>48869</v>
      </c>
      <c r="P13" s="37">
        <v>252415</v>
      </c>
      <c r="Q13" s="37">
        <v>46488</v>
      </c>
      <c r="R13" s="37">
        <v>39372</v>
      </c>
      <c r="S13" s="37">
        <v>99679</v>
      </c>
      <c r="T13" s="37">
        <v>31726</v>
      </c>
      <c r="U13" s="37">
        <f>SUM(C13:T13)</f>
        <v>5507451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</row>
    <row r="14" spans="1:124" s="24" customFormat="1" ht="19.95" customHeight="1">
      <c r="A14" s="23" t="s">
        <v>102</v>
      </c>
      <c r="B14" s="114" t="s">
        <v>50</v>
      </c>
      <c r="C14" s="115">
        <v>-60173</v>
      </c>
      <c r="D14" s="115">
        <v>-220743</v>
      </c>
      <c r="E14" s="115">
        <v>-31110</v>
      </c>
      <c r="F14" s="115">
        <v>-74746</v>
      </c>
      <c r="G14" s="115">
        <v>-99746</v>
      </c>
      <c r="H14" s="115">
        <v>-133819</v>
      </c>
      <c r="I14" s="115">
        <v>-189607</v>
      </c>
      <c r="J14" s="115">
        <v>-14395</v>
      </c>
      <c r="K14" s="115">
        <v>-69974</v>
      </c>
      <c r="L14" s="115">
        <v>-171584</v>
      </c>
      <c r="M14" s="115">
        <v>-32115</v>
      </c>
      <c r="N14" s="115">
        <v>-64186</v>
      </c>
      <c r="O14" s="115">
        <v>-23207</v>
      </c>
      <c r="P14" s="115">
        <v>-38844</v>
      </c>
      <c r="Q14" s="115">
        <v>-6556</v>
      </c>
      <c r="R14" s="115">
        <v>-2946</v>
      </c>
      <c r="S14" s="115">
        <v>-14417</v>
      </c>
      <c r="T14" s="115">
        <v>-6351.1819999999998</v>
      </c>
      <c r="U14" s="289">
        <f>SUM(C14:T14)</f>
        <v>-1254519.182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</row>
    <row r="15" spans="1:124" s="24" customFormat="1" ht="19.95" customHeight="1">
      <c r="A15" s="23" t="s">
        <v>103</v>
      </c>
      <c r="B15" s="114" t="s">
        <v>64</v>
      </c>
      <c r="C15" s="115">
        <v>-7048</v>
      </c>
      <c r="D15" s="115">
        <v>-13496</v>
      </c>
      <c r="E15" s="115">
        <v>2359</v>
      </c>
      <c r="F15" s="115">
        <v>-4567</v>
      </c>
      <c r="G15" s="115">
        <v>-3288</v>
      </c>
      <c r="H15" s="115">
        <v>-15604</v>
      </c>
      <c r="I15" s="115">
        <v>-20397</v>
      </c>
      <c r="J15" s="115">
        <v>2412</v>
      </c>
      <c r="K15" s="115">
        <v>-585</v>
      </c>
      <c r="L15" s="115">
        <v>-7050</v>
      </c>
      <c r="M15" s="115">
        <v>-2569</v>
      </c>
      <c r="N15" s="115">
        <v>-4</v>
      </c>
      <c r="O15" s="115">
        <v>45</v>
      </c>
      <c r="P15" s="115">
        <v>-4001</v>
      </c>
      <c r="Q15" s="115">
        <v>-167</v>
      </c>
      <c r="R15" s="24" t="s">
        <v>125</v>
      </c>
      <c r="S15" s="115">
        <v>-559</v>
      </c>
      <c r="T15" s="115">
        <v>-171.09700000000001</v>
      </c>
      <c r="U15" s="289">
        <f>SUM(C15:T15)</f>
        <v>-74690.096999999994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</row>
    <row r="16" spans="1:124" s="24" customFormat="1" ht="19.95" customHeight="1">
      <c r="A16" s="23" t="s">
        <v>98</v>
      </c>
      <c r="B16" s="114" t="s">
        <v>52</v>
      </c>
      <c r="C16" s="115">
        <v>120</v>
      </c>
      <c r="D16" s="115">
        <v>759</v>
      </c>
      <c r="E16" s="115">
        <v>10870</v>
      </c>
      <c r="F16" s="115">
        <v>1215</v>
      </c>
      <c r="G16" s="115">
        <v>1209</v>
      </c>
      <c r="H16" s="115">
        <v>11752</v>
      </c>
      <c r="I16" s="115">
        <v>8176</v>
      </c>
      <c r="J16" s="115">
        <v>3638</v>
      </c>
      <c r="K16" s="115">
        <v>145</v>
      </c>
      <c r="L16" s="115">
        <v>7512</v>
      </c>
      <c r="M16" s="115">
        <v>588</v>
      </c>
      <c r="N16" s="115">
        <v>1</v>
      </c>
      <c r="O16" s="115">
        <v>0</v>
      </c>
      <c r="P16" s="115">
        <v>811</v>
      </c>
      <c r="Q16" s="115">
        <v>293</v>
      </c>
      <c r="R16" s="115">
        <v>693</v>
      </c>
      <c r="S16" s="115">
        <v>102</v>
      </c>
      <c r="T16" s="115">
        <v>24.558</v>
      </c>
      <c r="U16" s="117">
        <f>SUM(C16:T16)</f>
        <v>47908.557999999997</v>
      </c>
      <c r="V16" s="23"/>
      <c r="W16" s="260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</row>
    <row r="17" spans="1:124" s="24" customFormat="1" ht="19.95" customHeight="1">
      <c r="A17" s="23" t="s">
        <v>104</v>
      </c>
      <c r="B17" s="114" t="s">
        <v>53</v>
      </c>
      <c r="C17" s="115">
        <v>-105159</v>
      </c>
      <c r="D17" s="115">
        <v>-204279</v>
      </c>
      <c r="E17" s="115">
        <v>-153758</v>
      </c>
      <c r="F17" s="115">
        <v>-73446</v>
      </c>
      <c r="G17" s="115">
        <v>-115765</v>
      </c>
      <c r="H17" s="115">
        <v>-217202</v>
      </c>
      <c r="I17" s="115">
        <v>-157011</v>
      </c>
      <c r="J17" s="115">
        <v>-98048</v>
      </c>
      <c r="K17" s="115">
        <v>-143367</v>
      </c>
      <c r="L17" s="115">
        <v>-124631</v>
      </c>
      <c r="M17" s="115">
        <v>-37600</v>
      </c>
      <c r="N17" s="115">
        <v>-32448</v>
      </c>
      <c r="O17" s="115">
        <v>-29400</v>
      </c>
      <c r="P17" s="115">
        <v>-89083</v>
      </c>
      <c r="Q17" s="115">
        <v>-19960</v>
      </c>
      <c r="R17" s="115">
        <v>-14075</v>
      </c>
      <c r="S17" s="115">
        <v>-40285</v>
      </c>
      <c r="T17" s="115">
        <v>-18335.425999999999</v>
      </c>
      <c r="U17" s="117">
        <f>SUM(C17:T17)</f>
        <v>-1673852.426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</row>
    <row r="18" spans="1:124" s="24" customFormat="1" ht="19.95" customHeight="1">
      <c r="A18" s="23" t="s">
        <v>105</v>
      </c>
      <c r="B18" s="114" t="s">
        <v>54</v>
      </c>
      <c r="C18" s="115">
        <v>-62375</v>
      </c>
      <c r="D18" s="115">
        <v>-72107</v>
      </c>
      <c r="E18" s="115">
        <v>-66766</v>
      </c>
      <c r="F18" s="115">
        <v>-32075</v>
      </c>
      <c r="G18" s="115">
        <v>-41289</v>
      </c>
      <c r="H18" s="115">
        <v>-154312</v>
      </c>
      <c r="I18" s="115">
        <v>-76281</v>
      </c>
      <c r="J18" s="115">
        <v>-45562</v>
      </c>
      <c r="K18" s="115">
        <v>-46562</v>
      </c>
      <c r="L18" s="115">
        <v>-52817</v>
      </c>
      <c r="M18" s="115">
        <v>-19449</v>
      </c>
      <c r="N18" s="115">
        <v>-16653</v>
      </c>
      <c r="O18" s="115">
        <v>-11485</v>
      </c>
      <c r="P18" s="115">
        <v>-43140</v>
      </c>
      <c r="Q18" s="115">
        <v>-6821</v>
      </c>
      <c r="R18" s="115">
        <v>-10811</v>
      </c>
      <c r="S18" s="115">
        <v>-16313</v>
      </c>
      <c r="T18" s="115">
        <v>-7554.2359999999999</v>
      </c>
      <c r="U18" s="117">
        <f>SUM(C18:T18)</f>
        <v>-782372.23600000003</v>
      </c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</row>
    <row r="19" spans="1:124" s="24" customFormat="1" ht="19.95" customHeight="1">
      <c r="A19" s="23" t="s">
        <v>106</v>
      </c>
      <c r="B19" s="114" t="s">
        <v>55</v>
      </c>
      <c r="C19" s="115">
        <v>-14982</v>
      </c>
      <c r="D19" s="115">
        <v>-12798</v>
      </c>
      <c r="E19" s="115">
        <v>-12489</v>
      </c>
      <c r="F19" s="115">
        <v>-7932</v>
      </c>
      <c r="G19" s="115">
        <v>-9055</v>
      </c>
      <c r="H19" s="115">
        <v>-36500</v>
      </c>
      <c r="I19" s="115">
        <v>-14486</v>
      </c>
      <c r="J19" s="115">
        <v>-8551</v>
      </c>
      <c r="K19" s="115">
        <v>-12393</v>
      </c>
      <c r="L19" s="115">
        <v>-17814</v>
      </c>
      <c r="M19" s="115">
        <v>-4046</v>
      </c>
      <c r="N19" s="115">
        <v>-3786</v>
      </c>
      <c r="O19" s="115">
        <v>-1806</v>
      </c>
      <c r="P19" s="115">
        <v>-12030</v>
      </c>
      <c r="Q19" s="115">
        <v>-1848</v>
      </c>
      <c r="R19" s="115">
        <v>-1726</v>
      </c>
      <c r="S19" s="115">
        <v>-6358</v>
      </c>
      <c r="T19" s="115">
        <v>-4633.3900000000003</v>
      </c>
      <c r="U19" s="117">
        <f>SUM(C19:T19)</f>
        <v>-183233.39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</row>
    <row r="20" spans="1:124" s="24" customFormat="1" ht="19.95" customHeight="1">
      <c r="A20" s="23"/>
      <c r="B20" s="113" t="s">
        <v>56</v>
      </c>
      <c r="C20" s="37">
        <v>12406</v>
      </c>
      <c r="D20" s="37">
        <v>167278</v>
      </c>
      <c r="E20" s="37">
        <v>237116</v>
      </c>
      <c r="F20" s="37">
        <v>181811</v>
      </c>
      <c r="G20" s="37">
        <v>132533</v>
      </c>
      <c r="H20" s="37">
        <v>395154</v>
      </c>
      <c r="I20" s="37">
        <v>176051</v>
      </c>
      <c r="J20" s="37">
        <v>80982</v>
      </c>
      <c r="K20" s="37">
        <v>129457</v>
      </c>
      <c r="L20" s="37">
        <v>140428</v>
      </c>
      <c r="M20" s="37">
        <v>-43132</v>
      </c>
      <c r="N20" s="37">
        <v>-111026</v>
      </c>
      <c r="O20" s="37">
        <v>-16984</v>
      </c>
      <c r="P20" s="37">
        <v>66129</v>
      </c>
      <c r="Q20" s="37">
        <v>11429</v>
      </c>
      <c r="R20" s="37">
        <v>10507</v>
      </c>
      <c r="S20" s="37">
        <v>21849</v>
      </c>
      <c r="T20" s="37">
        <v>-5294</v>
      </c>
      <c r="U20" s="37">
        <f>SUM(C20:T20)</f>
        <v>1586694</v>
      </c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</row>
    <row r="21" spans="1:124" s="24" customFormat="1" ht="19.95" customHeight="1">
      <c r="A21" s="23" t="s">
        <v>107</v>
      </c>
      <c r="B21" s="114" t="s">
        <v>57</v>
      </c>
      <c r="C21" s="245">
        <v>584</v>
      </c>
      <c r="D21" s="115">
        <v>-869</v>
      </c>
      <c r="E21" s="115">
        <v>1414</v>
      </c>
      <c r="F21" s="115">
        <v>-11319</v>
      </c>
      <c r="G21" s="115">
        <v>-2789</v>
      </c>
      <c r="H21" s="115">
        <v>263</v>
      </c>
      <c r="I21" s="115">
        <v>5047</v>
      </c>
      <c r="J21" s="115">
        <v>546</v>
      </c>
      <c r="K21" s="115">
        <v>125</v>
      </c>
      <c r="L21" s="115">
        <v>-262</v>
      </c>
      <c r="M21" s="115">
        <v>11270</v>
      </c>
      <c r="N21" s="115">
        <v>0</v>
      </c>
      <c r="O21" s="115">
        <v>88</v>
      </c>
      <c r="P21" s="247">
        <v>-727</v>
      </c>
      <c r="Q21" s="115">
        <v>178</v>
      </c>
      <c r="R21" s="115">
        <v>-95</v>
      </c>
      <c r="S21" s="115">
        <v>-823</v>
      </c>
      <c r="T21" s="247">
        <v>64.281000000000006</v>
      </c>
      <c r="U21" s="117">
        <f>SUM(C21:T21)</f>
        <v>2695.2809999999999</v>
      </c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</row>
    <row r="22" spans="1:124" s="24" customFormat="1" ht="19.95" customHeight="1">
      <c r="A22" s="23"/>
      <c r="B22" s="114" t="s">
        <v>110</v>
      </c>
      <c r="C22" s="115"/>
      <c r="E22" s="115"/>
      <c r="F22" s="115"/>
      <c r="G22" s="115"/>
      <c r="H22" s="115"/>
      <c r="I22" s="115"/>
      <c r="J22" s="115"/>
      <c r="L22" s="115"/>
      <c r="M22" s="115"/>
      <c r="N22" s="115"/>
      <c r="O22" s="115"/>
      <c r="P22" s="115"/>
      <c r="Q22" s="115"/>
      <c r="R22" s="115"/>
      <c r="S22" s="115"/>
      <c r="T22" s="115"/>
      <c r="U22" s="117">
        <f>SUM(C22:T22)</f>
        <v>0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</row>
    <row r="23" spans="1:124" s="24" customFormat="1" ht="19.95" customHeight="1">
      <c r="A23" s="23" t="s">
        <v>108</v>
      </c>
      <c r="B23" s="114" t="s">
        <v>58</v>
      </c>
      <c r="C23" s="115">
        <v>-1592</v>
      </c>
      <c r="D23" s="115">
        <v>-48360</v>
      </c>
      <c r="E23" s="115">
        <v>-81392</v>
      </c>
      <c r="F23" s="115">
        <v>-61584</v>
      </c>
      <c r="G23" s="115">
        <v>-18228</v>
      </c>
      <c r="H23" s="115">
        <v>-84898</v>
      </c>
      <c r="I23" s="115">
        <v>-83108</v>
      </c>
      <c r="J23" s="115">
        <v>-28244</v>
      </c>
      <c r="K23" s="115">
        <v>-50619</v>
      </c>
      <c r="L23" s="115">
        <v>-45305</v>
      </c>
      <c r="M23" s="115">
        <v>-364</v>
      </c>
      <c r="N23" s="115">
        <v>-341</v>
      </c>
      <c r="O23" s="115">
        <v>-232</v>
      </c>
      <c r="P23" s="115">
        <v>-13990</v>
      </c>
      <c r="Q23" s="115">
        <v>-4538</v>
      </c>
      <c r="R23" s="115">
        <v>-5103</v>
      </c>
      <c r="S23" s="115">
        <v>-4093</v>
      </c>
      <c r="T23" s="115">
        <v>-139.73699999999999</v>
      </c>
      <c r="U23" s="117">
        <f>SUM(C23:T23)</f>
        <v>-532130.73699999996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</row>
    <row r="24" spans="1:124" ht="19.95" customHeight="1">
      <c r="B24" s="113" t="s">
        <v>59</v>
      </c>
      <c r="C24" s="37">
        <v>11398</v>
      </c>
      <c r="D24" s="37">
        <v>118049</v>
      </c>
      <c r="E24" s="37">
        <v>157138</v>
      </c>
      <c r="F24" s="37">
        <v>108908</v>
      </c>
      <c r="G24" s="37">
        <v>111516</v>
      </c>
      <c r="H24" s="37">
        <v>310519</v>
      </c>
      <c r="I24" s="37">
        <v>97990</v>
      </c>
      <c r="J24" s="37">
        <v>53284</v>
      </c>
      <c r="K24" s="37">
        <v>78963</v>
      </c>
      <c r="L24" s="37">
        <v>94861</v>
      </c>
      <c r="M24" s="37">
        <v>-32225</v>
      </c>
      <c r="N24" s="37">
        <v>-111367</v>
      </c>
      <c r="O24" s="37">
        <v>-17128</v>
      </c>
      <c r="P24" s="37">
        <v>51411</v>
      </c>
      <c r="Q24" s="37">
        <v>7069</v>
      </c>
      <c r="R24" s="37">
        <v>5309</v>
      </c>
      <c r="S24" s="37">
        <v>16933</v>
      </c>
      <c r="T24" s="37">
        <v>-5370</v>
      </c>
      <c r="U24" s="37">
        <f>SUM(C24:T24)</f>
        <v>1057258</v>
      </c>
      <c r="X24" s="260"/>
    </row>
    <row r="25" spans="1:124" ht="19.95" customHeight="1">
      <c r="B25" s="114" t="s">
        <v>72</v>
      </c>
      <c r="C25" s="118"/>
      <c r="D25" s="118"/>
      <c r="E25" s="118"/>
      <c r="F25" s="118"/>
      <c r="G25" s="118"/>
      <c r="H25" s="118"/>
      <c r="I25" s="118"/>
      <c r="J25" s="115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7">
        <f>SUM(C25:T25)</f>
        <v>0</v>
      </c>
    </row>
    <row r="26" spans="1:124" ht="19.95" customHeight="1">
      <c r="A26" s="23" t="s">
        <v>109</v>
      </c>
      <c r="B26" s="114" t="s">
        <v>60</v>
      </c>
      <c r="C26" s="115">
        <v>-3200</v>
      </c>
      <c r="D26" s="247">
        <v>-15766</v>
      </c>
      <c r="E26" s="115">
        <v>-25426</v>
      </c>
      <c r="F26" s="115">
        <v>-6620</v>
      </c>
      <c r="G26" s="115">
        <v>-11857</v>
      </c>
      <c r="H26" s="115">
        <v>-28677</v>
      </c>
      <c r="I26" s="115">
        <v>-25831</v>
      </c>
      <c r="J26" s="115">
        <v>-11159</v>
      </c>
      <c r="K26" s="115">
        <v>-17343</v>
      </c>
      <c r="L26" s="115">
        <v>-21918</v>
      </c>
      <c r="M26" s="115">
        <v>0</v>
      </c>
      <c r="N26" s="115">
        <v>0</v>
      </c>
      <c r="O26" s="115">
        <v>-37</v>
      </c>
      <c r="P26" s="115">
        <v>0</v>
      </c>
      <c r="Q26" s="115">
        <v>-2569</v>
      </c>
      <c r="R26" s="115">
        <v>-661</v>
      </c>
      <c r="S26" s="115">
        <v>-879</v>
      </c>
      <c r="T26" s="115">
        <v>-5.3</v>
      </c>
      <c r="U26" s="117">
        <f>SUM(C26:T26)</f>
        <v>-171948.3</v>
      </c>
    </row>
    <row r="27" spans="1:124" ht="19.95" customHeight="1">
      <c r="B27" s="113" t="s">
        <v>61</v>
      </c>
      <c r="C27" s="37">
        <v>8198</v>
      </c>
      <c r="D27" s="37">
        <v>102283</v>
      </c>
      <c r="E27" s="37">
        <v>131712</v>
      </c>
      <c r="F27" s="37">
        <v>102288</v>
      </c>
      <c r="G27" s="37">
        <v>99659</v>
      </c>
      <c r="H27" s="37">
        <v>281842</v>
      </c>
      <c r="I27" s="37">
        <v>72159</v>
      </c>
      <c r="J27" s="37">
        <v>42125</v>
      </c>
      <c r="K27" s="37">
        <v>61620</v>
      </c>
      <c r="L27" s="37">
        <v>72943</v>
      </c>
      <c r="M27" s="37">
        <v>-32225</v>
      </c>
      <c r="N27" s="37">
        <v>-111367</v>
      </c>
      <c r="O27" s="37">
        <v>-17165</v>
      </c>
      <c r="P27" s="37">
        <v>51411</v>
      </c>
      <c r="Q27" s="37">
        <v>4500</v>
      </c>
      <c r="R27" s="37">
        <v>4648</v>
      </c>
      <c r="S27" s="37">
        <v>16054</v>
      </c>
      <c r="T27" s="37">
        <v>-5375</v>
      </c>
      <c r="U27" s="37">
        <f>SUM(C27:T27)</f>
        <v>885310</v>
      </c>
    </row>
    <row r="28" spans="1:124" ht="19.95" customHeight="1">
      <c r="B28" s="25" t="s">
        <v>62</v>
      </c>
      <c r="C28" s="41">
        <v>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>
        <v>-500</v>
      </c>
      <c r="U28" s="117">
        <f>SUM(C28:T28)</f>
        <v>-500</v>
      </c>
    </row>
    <row r="29" spans="1:124" ht="19.95" customHeight="1">
      <c r="B29" s="113" t="s">
        <v>63</v>
      </c>
      <c r="C29" s="37">
        <v>8198</v>
      </c>
      <c r="D29" s="37">
        <v>102283</v>
      </c>
      <c r="E29" s="37">
        <v>131712</v>
      </c>
      <c r="F29" s="37">
        <v>102288</v>
      </c>
      <c r="G29" s="37">
        <v>99659</v>
      </c>
      <c r="H29" s="37">
        <v>281842</v>
      </c>
      <c r="I29" s="37">
        <v>72159</v>
      </c>
      <c r="J29" s="37">
        <v>42125</v>
      </c>
      <c r="K29" s="37">
        <v>61620</v>
      </c>
      <c r="L29" s="37">
        <v>72943</v>
      </c>
      <c r="M29" s="37">
        <v>-32225</v>
      </c>
      <c r="N29" s="37">
        <v>-111367</v>
      </c>
      <c r="O29" s="37">
        <v>-17165</v>
      </c>
      <c r="P29" s="37">
        <v>51411</v>
      </c>
      <c r="Q29" s="37">
        <v>4500</v>
      </c>
      <c r="R29" s="37">
        <v>4648</v>
      </c>
      <c r="S29" s="37">
        <v>16054</v>
      </c>
      <c r="T29" s="37">
        <v>-5875</v>
      </c>
      <c r="U29" s="37">
        <f>SUM(C29:T29)</f>
        <v>884810</v>
      </c>
    </row>
    <row r="32" spans="1:124">
      <c r="B32" s="427" t="s">
        <v>65</v>
      </c>
      <c r="C32" s="189">
        <f>SUM(C13:C19)</f>
        <v>12406</v>
      </c>
      <c r="D32" s="189">
        <f t="shared" ref="D32:S32" si="0">SUM(D13:D19)</f>
        <v>167278</v>
      </c>
      <c r="E32" s="189">
        <f t="shared" si="0"/>
        <v>237116</v>
      </c>
      <c r="F32" s="189">
        <f t="shared" si="0"/>
        <v>181811</v>
      </c>
      <c r="G32" s="189">
        <f t="shared" si="0"/>
        <v>132533</v>
      </c>
      <c r="H32" s="189">
        <f t="shared" si="0"/>
        <v>395154</v>
      </c>
      <c r="I32" s="189">
        <f t="shared" si="0"/>
        <v>176051</v>
      </c>
      <c r="J32" s="189">
        <f t="shared" si="0"/>
        <v>80982</v>
      </c>
      <c r="K32" s="189">
        <f t="shared" si="0"/>
        <v>129457</v>
      </c>
      <c r="L32" s="189">
        <f t="shared" si="0"/>
        <v>140428</v>
      </c>
      <c r="M32" s="189">
        <f t="shared" si="0"/>
        <v>-43132</v>
      </c>
      <c r="N32" s="189">
        <f t="shared" si="0"/>
        <v>-111026</v>
      </c>
      <c r="O32" s="189">
        <f t="shared" si="0"/>
        <v>-16984</v>
      </c>
      <c r="P32" s="189">
        <f>SUM(P13:P19)</f>
        <v>66128</v>
      </c>
      <c r="Q32" s="189">
        <f t="shared" si="0"/>
        <v>11429</v>
      </c>
      <c r="R32" s="189">
        <f t="shared" si="0"/>
        <v>10507</v>
      </c>
      <c r="S32" s="189">
        <f t="shared" si="0"/>
        <v>21849</v>
      </c>
      <c r="T32" s="189">
        <f>SUM(T13:T19)</f>
        <v>-5294.773000000001</v>
      </c>
      <c r="U32" s="189">
        <f>SUM(U13:U19)</f>
        <v>1586692.227</v>
      </c>
    </row>
    <row r="33" spans="2:21">
      <c r="B33" s="427"/>
      <c r="C33" s="189">
        <f>C20</f>
        <v>12406</v>
      </c>
      <c r="D33" s="189">
        <f t="shared" ref="D33:T33" si="1">D20</f>
        <v>167278</v>
      </c>
      <c r="E33" s="189">
        <f t="shared" si="1"/>
        <v>237116</v>
      </c>
      <c r="F33" s="189">
        <f t="shared" si="1"/>
        <v>181811</v>
      </c>
      <c r="G33" s="189">
        <f t="shared" si="1"/>
        <v>132533</v>
      </c>
      <c r="H33" s="189">
        <f t="shared" si="1"/>
        <v>395154</v>
      </c>
      <c r="I33" s="189">
        <f t="shared" si="1"/>
        <v>176051</v>
      </c>
      <c r="J33" s="189">
        <f t="shared" si="1"/>
        <v>80982</v>
      </c>
      <c r="K33" s="189">
        <f t="shared" si="1"/>
        <v>129457</v>
      </c>
      <c r="L33" s="189">
        <f t="shared" si="1"/>
        <v>140428</v>
      </c>
      <c r="M33" s="189">
        <f t="shared" si="1"/>
        <v>-43132</v>
      </c>
      <c r="N33" s="189">
        <f t="shared" si="1"/>
        <v>-111026</v>
      </c>
      <c r="O33" s="189">
        <f t="shared" si="1"/>
        <v>-16984</v>
      </c>
      <c r="P33" s="189">
        <f t="shared" si="1"/>
        <v>66129</v>
      </c>
      <c r="Q33" s="189">
        <f t="shared" si="1"/>
        <v>11429</v>
      </c>
      <c r="R33" s="189">
        <f t="shared" si="1"/>
        <v>10507</v>
      </c>
      <c r="S33" s="189">
        <f t="shared" si="1"/>
        <v>21849</v>
      </c>
      <c r="T33" s="189">
        <f t="shared" si="1"/>
        <v>-5294</v>
      </c>
      <c r="U33" s="189">
        <f>U20</f>
        <v>1586694</v>
      </c>
    </row>
    <row r="34" spans="2:21">
      <c r="B34" s="427"/>
      <c r="C34" s="189">
        <f>C32-C33</f>
        <v>0</v>
      </c>
      <c r="D34" s="189">
        <f t="shared" ref="D34:T34" si="2">D32-D33</f>
        <v>0</v>
      </c>
      <c r="E34" s="189">
        <f t="shared" si="2"/>
        <v>0</v>
      </c>
      <c r="F34" s="189">
        <f t="shared" si="2"/>
        <v>0</v>
      </c>
      <c r="G34" s="189">
        <f t="shared" si="2"/>
        <v>0</v>
      </c>
      <c r="H34" s="189">
        <f t="shared" si="2"/>
        <v>0</v>
      </c>
      <c r="I34" s="189">
        <f t="shared" si="2"/>
        <v>0</v>
      </c>
      <c r="J34" s="189">
        <f t="shared" si="2"/>
        <v>0</v>
      </c>
      <c r="K34" s="189">
        <f t="shared" si="2"/>
        <v>0</v>
      </c>
      <c r="L34" s="189">
        <f t="shared" si="2"/>
        <v>0</v>
      </c>
      <c r="M34" s="189">
        <f t="shared" si="2"/>
        <v>0</v>
      </c>
      <c r="N34" s="189">
        <f t="shared" si="2"/>
        <v>0</v>
      </c>
      <c r="O34" s="189">
        <f t="shared" si="2"/>
        <v>0</v>
      </c>
      <c r="P34" s="290">
        <f>P32-P33</f>
        <v>-1</v>
      </c>
      <c r="Q34" s="189">
        <f t="shared" si="2"/>
        <v>0</v>
      </c>
      <c r="R34" s="189">
        <f t="shared" si="2"/>
        <v>0</v>
      </c>
      <c r="S34" s="189">
        <f t="shared" si="2"/>
        <v>0</v>
      </c>
      <c r="T34" s="290">
        <f t="shared" si="2"/>
        <v>-0.77300000000104774</v>
      </c>
      <c r="U34" s="292">
        <f>U32-U33</f>
        <v>-1.7730000000447035</v>
      </c>
    </row>
    <row r="35" spans="2:21">
      <c r="B35" s="427"/>
      <c r="C35" s="189">
        <f>SUM(C20:C23)</f>
        <v>11398</v>
      </c>
      <c r="D35" s="189">
        <f t="shared" ref="D35:T35" si="3">SUM(D20:D23)</f>
        <v>118049</v>
      </c>
      <c r="E35" s="189">
        <f t="shared" si="3"/>
        <v>157138</v>
      </c>
      <c r="F35" s="189">
        <f t="shared" si="3"/>
        <v>108908</v>
      </c>
      <c r="G35" s="189">
        <f t="shared" si="3"/>
        <v>111516</v>
      </c>
      <c r="H35" s="189">
        <f t="shared" si="3"/>
        <v>310519</v>
      </c>
      <c r="I35" s="189">
        <f t="shared" si="3"/>
        <v>97990</v>
      </c>
      <c r="J35" s="189">
        <f t="shared" si="3"/>
        <v>53284</v>
      </c>
      <c r="K35" s="189">
        <f t="shared" si="3"/>
        <v>78963</v>
      </c>
      <c r="L35" s="189">
        <f t="shared" si="3"/>
        <v>94861</v>
      </c>
      <c r="M35" s="189">
        <f>SUM(M20:M23)</f>
        <v>-32226</v>
      </c>
      <c r="N35" s="189">
        <f t="shared" si="3"/>
        <v>-111367</v>
      </c>
      <c r="O35" s="189">
        <f t="shared" si="3"/>
        <v>-17128</v>
      </c>
      <c r="P35" s="189">
        <f t="shared" si="3"/>
        <v>51412</v>
      </c>
      <c r="Q35" s="189">
        <f t="shared" si="3"/>
        <v>7069</v>
      </c>
      <c r="R35" s="189">
        <f t="shared" si="3"/>
        <v>5309</v>
      </c>
      <c r="S35" s="189">
        <f t="shared" si="3"/>
        <v>16933</v>
      </c>
      <c r="T35" s="189">
        <f t="shared" si="3"/>
        <v>-5369.4560000000001</v>
      </c>
      <c r="U35" s="189">
        <f>SUM(U20:U23)</f>
        <v>1057258.544</v>
      </c>
    </row>
    <row r="36" spans="2:21">
      <c r="B36" s="427"/>
      <c r="C36" s="189">
        <f>C24</f>
        <v>11398</v>
      </c>
      <c r="D36" s="189">
        <f t="shared" ref="D36:T36" si="4">D24</f>
        <v>118049</v>
      </c>
      <c r="E36" s="189">
        <f t="shared" si="4"/>
        <v>157138</v>
      </c>
      <c r="F36" s="189">
        <f t="shared" si="4"/>
        <v>108908</v>
      </c>
      <c r="G36" s="189">
        <f t="shared" si="4"/>
        <v>111516</v>
      </c>
      <c r="H36" s="189">
        <f t="shared" si="4"/>
        <v>310519</v>
      </c>
      <c r="I36" s="189">
        <f t="shared" si="4"/>
        <v>97990</v>
      </c>
      <c r="J36" s="189">
        <f t="shared" si="4"/>
        <v>53284</v>
      </c>
      <c r="K36" s="189">
        <f t="shared" si="4"/>
        <v>78963</v>
      </c>
      <c r="L36" s="189">
        <f t="shared" si="4"/>
        <v>94861</v>
      </c>
      <c r="M36" s="189">
        <f t="shared" si="4"/>
        <v>-32225</v>
      </c>
      <c r="N36" s="189">
        <f t="shared" si="4"/>
        <v>-111367</v>
      </c>
      <c r="O36" s="189">
        <f t="shared" si="4"/>
        <v>-17128</v>
      </c>
      <c r="P36" s="189">
        <f t="shared" si="4"/>
        <v>51411</v>
      </c>
      <c r="Q36" s="189">
        <f t="shared" si="4"/>
        <v>7069</v>
      </c>
      <c r="R36" s="189">
        <f t="shared" si="4"/>
        <v>5309</v>
      </c>
      <c r="S36" s="189">
        <f t="shared" si="4"/>
        <v>16933</v>
      </c>
      <c r="T36" s="189">
        <f t="shared" si="4"/>
        <v>-5370</v>
      </c>
      <c r="U36" s="189">
        <f>U24</f>
        <v>1057258</v>
      </c>
    </row>
    <row r="37" spans="2:21">
      <c r="B37" s="427"/>
      <c r="C37" s="189">
        <f>C35-C36</f>
        <v>0</v>
      </c>
      <c r="D37" s="189">
        <f t="shared" ref="D37:T37" si="5">D35-D36</f>
        <v>0</v>
      </c>
      <c r="E37" s="189">
        <f t="shared" si="5"/>
        <v>0</v>
      </c>
      <c r="F37" s="189">
        <f t="shared" si="5"/>
        <v>0</v>
      </c>
      <c r="G37" s="189">
        <f t="shared" si="5"/>
        <v>0</v>
      </c>
      <c r="H37" s="189">
        <f t="shared" si="5"/>
        <v>0</v>
      </c>
      <c r="I37" s="189">
        <f t="shared" si="5"/>
        <v>0</v>
      </c>
      <c r="J37" s="189">
        <f t="shared" si="5"/>
        <v>0</v>
      </c>
      <c r="K37" s="189">
        <f t="shared" si="5"/>
        <v>0</v>
      </c>
      <c r="L37" s="189">
        <f t="shared" si="5"/>
        <v>0</v>
      </c>
      <c r="M37" s="290">
        <f>M35-M36</f>
        <v>-1</v>
      </c>
      <c r="N37" s="189">
        <f t="shared" si="5"/>
        <v>0</v>
      </c>
      <c r="O37" s="189">
        <f t="shared" si="5"/>
        <v>0</v>
      </c>
      <c r="P37" s="290">
        <f t="shared" si="5"/>
        <v>1</v>
      </c>
      <c r="Q37" s="189">
        <f t="shared" si="5"/>
        <v>0</v>
      </c>
      <c r="R37" s="189">
        <f t="shared" si="5"/>
        <v>0</v>
      </c>
      <c r="S37" s="189">
        <f t="shared" si="5"/>
        <v>0</v>
      </c>
      <c r="T37" s="290">
        <f t="shared" si="5"/>
        <v>0.54399999999986903</v>
      </c>
      <c r="U37" s="293">
        <f>U35-U36</f>
        <v>0.54399999999441206</v>
      </c>
    </row>
    <row r="38" spans="2:21">
      <c r="B38" s="427"/>
      <c r="C38" s="189">
        <f>C27+C28</f>
        <v>8198</v>
      </c>
      <c r="D38" s="189">
        <f t="shared" ref="D38:S38" si="6">D27+D28</f>
        <v>102283</v>
      </c>
      <c r="E38" s="189">
        <f t="shared" si="6"/>
        <v>131712</v>
      </c>
      <c r="F38" s="189">
        <f t="shared" si="6"/>
        <v>102288</v>
      </c>
      <c r="G38" s="189">
        <f t="shared" si="6"/>
        <v>99659</v>
      </c>
      <c r="H38" s="189">
        <f t="shared" si="6"/>
        <v>281842</v>
      </c>
      <c r="I38" s="189">
        <f t="shared" si="6"/>
        <v>72159</v>
      </c>
      <c r="J38" s="189">
        <f t="shared" si="6"/>
        <v>42125</v>
      </c>
      <c r="K38" s="189">
        <f t="shared" si="6"/>
        <v>61620</v>
      </c>
      <c r="L38" s="189">
        <f t="shared" si="6"/>
        <v>72943</v>
      </c>
      <c r="M38" s="189">
        <f t="shared" si="6"/>
        <v>-32225</v>
      </c>
      <c r="N38" s="189">
        <f t="shared" si="6"/>
        <v>-111367</v>
      </c>
      <c r="O38" s="189">
        <f t="shared" si="6"/>
        <v>-17165</v>
      </c>
      <c r="P38" s="189">
        <f t="shared" si="6"/>
        <v>51411</v>
      </c>
      <c r="Q38" s="189">
        <f t="shared" si="6"/>
        <v>4500</v>
      </c>
      <c r="R38" s="189">
        <f t="shared" si="6"/>
        <v>4648</v>
      </c>
      <c r="S38" s="189">
        <f t="shared" si="6"/>
        <v>16054</v>
      </c>
      <c r="T38" s="189">
        <f>T27+T28</f>
        <v>-5875</v>
      </c>
      <c r="U38" s="189">
        <f>U27+U28</f>
        <v>884810</v>
      </c>
    </row>
    <row r="39" spans="2:21">
      <c r="B39" s="427"/>
      <c r="C39" s="189">
        <f>C29</f>
        <v>8198</v>
      </c>
      <c r="D39" s="189">
        <f t="shared" ref="D39:T39" si="7">D29</f>
        <v>102283</v>
      </c>
      <c r="E39" s="189">
        <f t="shared" si="7"/>
        <v>131712</v>
      </c>
      <c r="F39" s="189">
        <f t="shared" si="7"/>
        <v>102288</v>
      </c>
      <c r="G39" s="189">
        <f t="shared" si="7"/>
        <v>99659</v>
      </c>
      <c r="H39" s="189">
        <f t="shared" si="7"/>
        <v>281842</v>
      </c>
      <c r="I39" s="189">
        <f t="shared" si="7"/>
        <v>72159</v>
      </c>
      <c r="J39" s="189">
        <f t="shared" si="7"/>
        <v>42125</v>
      </c>
      <c r="K39" s="189">
        <f t="shared" si="7"/>
        <v>61620</v>
      </c>
      <c r="L39" s="189">
        <f t="shared" si="7"/>
        <v>72943</v>
      </c>
      <c r="M39" s="189">
        <f t="shared" si="7"/>
        <v>-32225</v>
      </c>
      <c r="N39" s="189">
        <f t="shared" si="7"/>
        <v>-111367</v>
      </c>
      <c r="O39" s="189">
        <f t="shared" si="7"/>
        <v>-17165</v>
      </c>
      <c r="P39" s="189">
        <f t="shared" si="7"/>
        <v>51411</v>
      </c>
      <c r="Q39" s="189">
        <f t="shared" si="7"/>
        <v>4500</v>
      </c>
      <c r="R39" s="189">
        <f t="shared" si="7"/>
        <v>4648</v>
      </c>
      <c r="S39" s="189">
        <f t="shared" si="7"/>
        <v>16054</v>
      </c>
      <c r="T39" s="189">
        <f t="shared" si="7"/>
        <v>-5875</v>
      </c>
      <c r="U39" s="189">
        <f>U29</f>
        <v>884810</v>
      </c>
    </row>
    <row r="40" spans="2:21">
      <c r="B40" s="427"/>
      <c r="C40" s="189">
        <f>C38-C39</f>
        <v>0</v>
      </c>
      <c r="D40" s="189">
        <f t="shared" ref="D40:S40" si="8">D38-D39</f>
        <v>0</v>
      </c>
      <c r="E40" s="189">
        <f t="shared" si="8"/>
        <v>0</v>
      </c>
      <c r="F40" s="189">
        <f t="shared" si="8"/>
        <v>0</v>
      </c>
      <c r="G40" s="189">
        <f t="shared" si="8"/>
        <v>0</v>
      </c>
      <c r="H40" s="189">
        <f t="shared" si="8"/>
        <v>0</v>
      </c>
      <c r="I40" s="189">
        <f t="shared" si="8"/>
        <v>0</v>
      </c>
      <c r="J40" s="189">
        <f t="shared" si="8"/>
        <v>0</v>
      </c>
      <c r="K40" s="189">
        <f t="shared" si="8"/>
        <v>0</v>
      </c>
      <c r="L40" s="189">
        <f t="shared" si="8"/>
        <v>0</v>
      </c>
      <c r="M40" s="189">
        <f t="shared" si="8"/>
        <v>0</v>
      </c>
      <c r="N40" s="189">
        <f t="shared" si="8"/>
        <v>0</v>
      </c>
      <c r="O40" s="189">
        <f t="shared" si="8"/>
        <v>0</v>
      </c>
      <c r="P40" s="189">
        <f t="shared" si="8"/>
        <v>0</v>
      </c>
      <c r="Q40" s="189">
        <f t="shared" si="8"/>
        <v>0</v>
      </c>
      <c r="R40" s="189">
        <f t="shared" si="8"/>
        <v>0</v>
      </c>
      <c r="S40" s="189">
        <f t="shared" si="8"/>
        <v>0</v>
      </c>
      <c r="T40" s="189">
        <f>T38-T39</f>
        <v>0</v>
      </c>
      <c r="U40" s="189">
        <f>U38-U39</f>
        <v>0</v>
      </c>
    </row>
    <row r="41" spans="2:21">
      <c r="U41" s="291"/>
    </row>
  </sheetData>
  <mergeCells count="1">
    <mergeCell ref="B32:B40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92E2-C817-4ED1-AE40-DADD6CBDA891}">
  <sheetPr codeName="Sheet24">
    <tabColor theme="3"/>
  </sheetPr>
  <dimension ref="B1:U44"/>
  <sheetViews>
    <sheetView zoomScale="85" zoomScaleNormal="85" workbookViewId="0">
      <pane xSplit="2" topLeftCell="I1" activePane="topRight" state="frozen"/>
      <selection pane="topRight" activeCell="Q1" sqref="Q1:Q1048576"/>
    </sheetView>
  </sheetViews>
  <sheetFormatPr baseColWidth="10" defaultColWidth="8.77734375" defaultRowHeight="15.6"/>
  <cols>
    <col min="1" max="1" width="0.44140625" style="354" customWidth="1"/>
    <col min="2" max="2" width="44.5546875" style="354" bestFit="1" customWidth="1"/>
    <col min="3" max="3" width="10.44140625" style="354" bestFit="1" customWidth="1"/>
    <col min="4" max="5" width="11.6640625" style="354" customWidth="1"/>
    <col min="6" max="6" width="10.44140625" style="354" bestFit="1" customWidth="1"/>
    <col min="7" max="7" width="10.77734375" style="354" bestFit="1" customWidth="1"/>
    <col min="8" max="9" width="11.6640625" style="354" customWidth="1"/>
    <col min="10" max="11" width="10.44140625" style="354" bestFit="1" customWidth="1"/>
    <col min="12" max="12" width="11.6640625" style="354" customWidth="1"/>
    <col min="13" max="19" width="10.44140625" style="354" bestFit="1" customWidth="1"/>
    <col min="20" max="20" width="8.77734375" style="354" bestFit="1" customWidth="1"/>
    <col min="21" max="21" width="12.77734375" style="354" bestFit="1" customWidth="1"/>
    <col min="22" max="16384" width="8.77734375" style="354"/>
  </cols>
  <sheetData>
    <row r="1" spans="2:21" ht="18">
      <c r="B1" s="358" t="s">
        <v>132</v>
      </c>
      <c r="C1" s="359" t="s">
        <v>21</v>
      </c>
      <c r="D1" s="359" t="s">
        <v>22</v>
      </c>
      <c r="E1" s="359" t="s">
        <v>38</v>
      </c>
      <c r="F1" s="359" t="s">
        <v>23</v>
      </c>
      <c r="G1" s="359" t="s">
        <v>24</v>
      </c>
      <c r="H1" s="359" t="s">
        <v>25</v>
      </c>
      <c r="I1" s="359" t="s">
        <v>26</v>
      </c>
      <c r="J1" s="359" t="s">
        <v>27</v>
      </c>
      <c r="K1" s="359" t="s">
        <v>28</v>
      </c>
      <c r="L1" s="359" t="s">
        <v>29</v>
      </c>
      <c r="M1" s="359" t="s">
        <v>30</v>
      </c>
      <c r="N1" s="359" t="s">
        <v>32</v>
      </c>
      <c r="O1" s="359" t="s">
        <v>33</v>
      </c>
      <c r="P1" s="359" t="s">
        <v>34</v>
      </c>
      <c r="Q1" s="359" t="s">
        <v>36</v>
      </c>
      <c r="R1" s="359" t="s">
        <v>37</v>
      </c>
      <c r="S1" s="359" t="s">
        <v>39</v>
      </c>
      <c r="T1" s="359" t="s">
        <v>76</v>
      </c>
      <c r="U1" s="359" t="s">
        <v>71</v>
      </c>
    </row>
    <row r="2" spans="2:21">
      <c r="B2" s="350" t="s">
        <v>0</v>
      </c>
      <c r="C2" s="351">
        <v>262507</v>
      </c>
      <c r="D2" s="351">
        <v>320732</v>
      </c>
      <c r="E2" s="351">
        <v>1353716</v>
      </c>
      <c r="F2" s="351">
        <v>262884</v>
      </c>
      <c r="G2" s="351">
        <v>169241</v>
      </c>
      <c r="H2" s="351">
        <v>1390193</v>
      </c>
      <c r="I2" s="351">
        <v>532828</v>
      </c>
      <c r="J2" s="351">
        <v>327304</v>
      </c>
      <c r="K2" s="351">
        <v>242692</v>
      </c>
      <c r="L2" s="351">
        <v>232307</v>
      </c>
      <c r="M2" s="351">
        <v>70449</v>
      </c>
      <c r="N2" s="355">
        <v>52774</v>
      </c>
      <c r="O2" s="351">
        <v>36586</v>
      </c>
      <c r="P2" s="355">
        <v>218342</v>
      </c>
      <c r="Q2" s="351">
        <v>18442</v>
      </c>
      <c r="R2" s="351">
        <v>65897</v>
      </c>
      <c r="S2" s="355">
        <v>69484</v>
      </c>
      <c r="T2" s="351">
        <v>107604.774</v>
      </c>
      <c r="U2" s="364">
        <f>SUM(C2:T2)</f>
        <v>5733982.7740000002</v>
      </c>
    </row>
    <row r="3" spans="2:21" ht="31.2">
      <c r="B3" s="350" t="s">
        <v>1</v>
      </c>
      <c r="C3" s="351">
        <v>614289</v>
      </c>
      <c r="D3" s="351">
        <v>79642</v>
      </c>
      <c r="E3" s="351">
        <v>399307</v>
      </c>
      <c r="F3" s="351">
        <v>270463</v>
      </c>
      <c r="G3" s="351">
        <v>360094</v>
      </c>
      <c r="H3" s="351">
        <v>1585810</v>
      </c>
      <c r="I3" s="351">
        <v>571397</v>
      </c>
      <c r="J3" s="351">
        <v>410730</v>
      </c>
      <c r="K3" s="351">
        <v>92841</v>
      </c>
      <c r="L3" s="351">
        <v>268234</v>
      </c>
      <c r="M3" s="351">
        <v>67831</v>
      </c>
      <c r="N3" s="355">
        <v>330683</v>
      </c>
      <c r="O3" s="351">
        <v>167724</v>
      </c>
      <c r="P3" s="355">
        <v>285602</v>
      </c>
      <c r="Q3" s="351">
        <v>265972</v>
      </c>
      <c r="R3" s="351">
        <v>474622</v>
      </c>
      <c r="S3" s="355">
        <v>282182</v>
      </c>
      <c r="T3" s="351">
        <v>176679.603</v>
      </c>
      <c r="U3" s="364">
        <f>SUM(C3:T3)</f>
        <v>6704102.6030000001</v>
      </c>
    </row>
    <row r="4" spans="2:21">
      <c r="B4" s="350" t="s">
        <v>2</v>
      </c>
      <c r="C4" s="351">
        <v>5155992</v>
      </c>
      <c r="D4" s="351">
        <v>12844794</v>
      </c>
      <c r="E4" s="351">
        <v>6344685</v>
      </c>
      <c r="F4" s="351">
        <v>4925914</v>
      </c>
      <c r="G4" s="351">
        <v>6245664</v>
      </c>
      <c r="H4" s="351">
        <v>12138035</v>
      </c>
      <c r="I4" s="351">
        <v>9731138</v>
      </c>
      <c r="J4" s="351">
        <v>2542620</v>
      </c>
      <c r="K4" s="351">
        <v>5949975</v>
      </c>
      <c r="L4" s="351">
        <v>9817889</v>
      </c>
      <c r="M4" s="351">
        <v>1024225</v>
      </c>
      <c r="N4" s="355">
        <v>835993</v>
      </c>
      <c r="O4" s="351">
        <v>853363</v>
      </c>
      <c r="P4" s="355">
        <v>4382996</v>
      </c>
      <c r="Q4" s="351">
        <v>1351745</v>
      </c>
      <c r="R4" s="351">
        <v>617424</v>
      </c>
      <c r="S4" s="355">
        <v>1425209</v>
      </c>
      <c r="T4" s="351">
        <v>603571.41299999994</v>
      </c>
      <c r="U4" s="364">
        <f>SUM(C4:T4)</f>
        <v>86791232.413000003</v>
      </c>
    </row>
    <row r="5" spans="2:21">
      <c r="B5" s="350" t="s">
        <v>3</v>
      </c>
      <c r="C5" s="351" t="s">
        <v>130</v>
      </c>
      <c r="D5" s="351">
        <v>5529</v>
      </c>
      <c r="E5" s="351">
        <v>309458</v>
      </c>
      <c r="F5" s="351">
        <v>103140</v>
      </c>
      <c r="G5" s="351">
        <v>212215</v>
      </c>
      <c r="H5" s="351">
        <v>14445</v>
      </c>
      <c r="I5" s="351">
        <v>630908</v>
      </c>
      <c r="J5" s="351">
        <v>404</v>
      </c>
      <c r="K5" s="351">
        <v>28870</v>
      </c>
      <c r="L5" s="351">
        <v>115588</v>
      </c>
      <c r="M5" s="351">
        <v>26282</v>
      </c>
      <c r="N5" s="355">
        <v>4751</v>
      </c>
      <c r="O5" s="351">
        <v>19339</v>
      </c>
      <c r="P5" s="355">
        <v>0</v>
      </c>
      <c r="Q5" s="351">
        <v>0</v>
      </c>
      <c r="R5" s="351">
        <v>0</v>
      </c>
      <c r="S5" s="355">
        <v>563516</v>
      </c>
      <c r="T5" s="351">
        <v>44.204000000000001</v>
      </c>
      <c r="U5" s="364">
        <f>SUM(C5:T5)</f>
        <v>2034489.2039999999</v>
      </c>
    </row>
    <row r="6" spans="2:21">
      <c r="B6" s="350" t="s">
        <v>75</v>
      </c>
      <c r="C6" s="351">
        <v>1387381</v>
      </c>
      <c r="D6" s="351">
        <v>3225328</v>
      </c>
      <c r="E6" s="351">
        <v>1283433</v>
      </c>
      <c r="F6" s="351">
        <v>980081</v>
      </c>
      <c r="G6" s="351">
        <v>2058183</v>
      </c>
      <c r="H6" s="351">
        <v>3416385</v>
      </c>
      <c r="I6" s="351">
        <v>1258378</v>
      </c>
      <c r="J6" s="351">
        <v>520961</v>
      </c>
      <c r="K6" s="351">
        <v>340707</v>
      </c>
      <c r="L6" s="351">
        <v>1689435</v>
      </c>
      <c r="M6" s="351">
        <v>119068</v>
      </c>
      <c r="N6" s="355">
        <v>202587</v>
      </c>
      <c r="O6" s="351">
        <v>110112</v>
      </c>
      <c r="P6" s="355">
        <v>116013</v>
      </c>
      <c r="Q6" s="351">
        <v>1352</v>
      </c>
      <c r="R6" s="351">
        <v>142642</v>
      </c>
      <c r="S6" s="355">
        <v>55584</v>
      </c>
      <c r="T6" s="351">
        <v>17250.929</v>
      </c>
      <c r="U6" s="364">
        <f>SUM(C6:T6)</f>
        <v>16924880.929000001</v>
      </c>
    </row>
    <row r="7" spans="2:21">
      <c r="B7" s="350" t="s">
        <v>73</v>
      </c>
      <c r="C7" s="351">
        <v>117039</v>
      </c>
      <c r="D7" s="351">
        <v>147868</v>
      </c>
      <c r="E7" s="351">
        <v>136289</v>
      </c>
      <c r="F7" s="351">
        <v>46490</v>
      </c>
      <c r="G7" s="351">
        <v>270250</v>
      </c>
      <c r="H7" s="351">
        <v>245245</v>
      </c>
      <c r="I7" s="351">
        <v>124928</v>
      </c>
      <c r="J7" s="351">
        <v>42060</v>
      </c>
      <c r="K7" s="351">
        <v>65328</v>
      </c>
      <c r="L7" s="351">
        <v>131742</v>
      </c>
      <c r="M7" s="351">
        <v>131534</v>
      </c>
      <c r="N7" s="355">
        <v>20353</v>
      </c>
      <c r="O7" s="351">
        <v>58375</v>
      </c>
      <c r="P7" s="355">
        <v>103163</v>
      </c>
      <c r="Q7" s="351">
        <v>7889</v>
      </c>
      <c r="R7" s="351">
        <v>11630</v>
      </c>
      <c r="S7" s="355">
        <v>123603</v>
      </c>
      <c r="T7" s="351">
        <v>53567.389000000003</v>
      </c>
      <c r="U7" s="364">
        <f>SUM(C7:T7)</f>
        <v>1837353.389</v>
      </c>
    </row>
    <row r="8" spans="2:21">
      <c r="B8" s="350" t="s">
        <v>74</v>
      </c>
      <c r="C8" s="351">
        <v>123504</v>
      </c>
      <c r="D8" s="351">
        <v>285303</v>
      </c>
      <c r="E8" s="351">
        <v>425161</v>
      </c>
      <c r="F8" s="351">
        <v>41342</v>
      </c>
      <c r="G8" s="351">
        <v>227763</v>
      </c>
      <c r="H8" s="351">
        <v>439760</v>
      </c>
      <c r="I8" s="351">
        <v>656179</v>
      </c>
      <c r="J8" s="351">
        <v>130929</v>
      </c>
      <c r="K8" s="351">
        <v>57353</v>
      </c>
      <c r="L8" s="351">
        <v>149989</v>
      </c>
      <c r="M8" s="351">
        <v>66557</v>
      </c>
      <c r="N8" s="355">
        <v>47111</v>
      </c>
      <c r="O8" s="351">
        <v>28734</v>
      </c>
      <c r="P8" s="355">
        <v>271255</v>
      </c>
      <c r="Q8" s="351">
        <v>32259</v>
      </c>
      <c r="R8" s="351">
        <v>15749</v>
      </c>
      <c r="S8" s="355">
        <v>22019</v>
      </c>
      <c r="T8" s="351">
        <v>36500.476999999999</v>
      </c>
      <c r="U8" s="364">
        <f>SUM(C8:T8)</f>
        <v>3057467.477</v>
      </c>
    </row>
    <row r="9" spans="2:21">
      <c r="B9" s="350" t="s">
        <v>94</v>
      </c>
      <c r="C9" s="351" t="s">
        <v>125</v>
      </c>
      <c r="D9" s="351" t="s">
        <v>125</v>
      </c>
      <c r="E9" s="351" t="s">
        <v>125</v>
      </c>
      <c r="F9" s="351" t="s">
        <v>125</v>
      </c>
      <c r="G9" s="351" t="s">
        <v>125</v>
      </c>
      <c r="H9" s="351" t="s">
        <v>125</v>
      </c>
      <c r="I9" s="351" t="s">
        <v>125</v>
      </c>
      <c r="J9" s="351" t="s">
        <v>125</v>
      </c>
      <c r="K9" s="351" t="s">
        <v>125</v>
      </c>
      <c r="L9" s="351" t="s">
        <v>125</v>
      </c>
      <c r="M9" s="351" t="s">
        <v>125</v>
      </c>
      <c r="N9" s="351" t="s">
        <v>125</v>
      </c>
      <c r="O9" s="351" t="s">
        <v>125</v>
      </c>
      <c r="P9" s="351" t="s">
        <v>125</v>
      </c>
      <c r="Q9" s="351" t="s">
        <v>125</v>
      </c>
      <c r="R9" s="351" t="s">
        <v>125</v>
      </c>
      <c r="S9" s="351" t="s">
        <v>125</v>
      </c>
      <c r="T9" s="351">
        <v>0</v>
      </c>
      <c r="U9" s="364">
        <f>SUM(C9:T9)</f>
        <v>0</v>
      </c>
    </row>
    <row r="10" spans="2:21">
      <c r="B10" s="350" t="s">
        <v>111</v>
      </c>
      <c r="C10" s="351" t="s">
        <v>125</v>
      </c>
      <c r="D10" s="351" t="s">
        <v>125</v>
      </c>
      <c r="E10" s="351" t="s">
        <v>125</v>
      </c>
      <c r="F10" s="351" t="s">
        <v>125</v>
      </c>
      <c r="G10" s="351" t="s">
        <v>125</v>
      </c>
      <c r="H10" s="351" t="s">
        <v>125</v>
      </c>
      <c r="I10" s="351" t="s">
        <v>125</v>
      </c>
      <c r="J10" s="351" t="s">
        <v>125</v>
      </c>
      <c r="K10" s="351" t="s">
        <v>125</v>
      </c>
      <c r="L10" s="351" t="s">
        <v>125</v>
      </c>
      <c r="M10" s="351" t="s">
        <v>125</v>
      </c>
      <c r="N10" s="351" t="s">
        <v>125</v>
      </c>
      <c r="O10" s="351" t="s">
        <v>125</v>
      </c>
      <c r="P10" s="351" t="s">
        <v>125</v>
      </c>
      <c r="Q10" s="351" t="s">
        <v>125</v>
      </c>
      <c r="R10" s="351" t="s">
        <v>125</v>
      </c>
      <c r="S10" s="351" t="s">
        <v>125</v>
      </c>
      <c r="T10" s="351">
        <v>0</v>
      </c>
      <c r="U10" s="364">
        <f>SUM(C10:T10)</f>
        <v>0</v>
      </c>
    </row>
    <row r="11" spans="2:21">
      <c r="B11" s="352" t="s">
        <v>66</v>
      </c>
      <c r="C11" s="360">
        <f>SUM(C2:C10)</f>
        <v>7660712</v>
      </c>
      <c r="D11" s="360">
        <f>SUM(D2:D10)</f>
        <v>16909196</v>
      </c>
      <c r="E11" s="360">
        <f t="shared" ref="E11:T11" si="0">SUM(E2:E10)</f>
        <v>10252049</v>
      </c>
      <c r="F11" s="360">
        <f t="shared" si="0"/>
        <v>6630314</v>
      </c>
      <c r="G11" s="360">
        <f t="shared" si="0"/>
        <v>9543410</v>
      </c>
      <c r="H11" s="360">
        <f t="shared" si="0"/>
        <v>19229873</v>
      </c>
      <c r="I11" s="360">
        <f t="shared" si="0"/>
        <v>13505756</v>
      </c>
      <c r="J11" s="360">
        <f t="shared" si="0"/>
        <v>3975008</v>
      </c>
      <c r="K11" s="360">
        <f t="shared" si="0"/>
        <v>6777766</v>
      </c>
      <c r="L11" s="360">
        <f t="shared" si="0"/>
        <v>12405184</v>
      </c>
      <c r="M11" s="360">
        <f t="shared" si="0"/>
        <v>1505946</v>
      </c>
      <c r="N11" s="360">
        <f t="shared" si="0"/>
        <v>1494252</v>
      </c>
      <c r="O11" s="360">
        <f t="shared" si="0"/>
        <v>1274233</v>
      </c>
      <c r="P11" s="360">
        <f t="shared" si="0"/>
        <v>5377371</v>
      </c>
      <c r="Q11" s="360">
        <f t="shared" si="0"/>
        <v>1677659</v>
      </c>
      <c r="R11" s="360">
        <f t="shared" si="0"/>
        <v>1327964</v>
      </c>
      <c r="S11" s="360">
        <f t="shared" si="0"/>
        <v>2541597</v>
      </c>
      <c r="T11" s="360">
        <f t="shared" si="0"/>
        <v>995218.78899999987</v>
      </c>
      <c r="U11" s="365">
        <f>SUM(C11:T11)</f>
        <v>123083508.789</v>
      </c>
    </row>
    <row r="12" spans="2:21">
      <c r="B12" s="350" t="s">
        <v>7</v>
      </c>
      <c r="C12" s="351">
        <v>100000</v>
      </c>
      <c r="D12" s="351">
        <v>2216896</v>
      </c>
      <c r="E12" s="351">
        <v>400209</v>
      </c>
      <c r="F12" s="351">
        <v>265350</v>
      </c>
      <c r="G12" s="351">
        <v>595871</v>
      </c>
      <c r="H12" s="351">
        <v>1213</v>
      </c>
      <c r="I12" s="351">
        <v>1461625</v>
      </c>
      <c r="J12" s="351">
        <v>0</v>
      </c>
      <c r="K12" s="351">
        <v>6</v>
      </c>
      <c r="L12" s="351">
        <v>0</v>
      </c>
      <c r="M12" s="351">
        <v>58000</v>
      </c>
      <c r="N12" s="355"/>
      <c r="O12" s="351">
        <v>0</v>
      </c>
      <c r="P12" s="355">
        <v>0</v>
      </c>
      <c r="Q12" s="351">
        <v>1872</v>
      </c>
      <c r="R12" s="351">
        <v>1108</v>
      </c>
      <c r="S12" s="355"/>
      <c r="T12" s="351">
        <v>90270.725000000006</v>
      </c>
      <c r="U12" s="364">
        <f>SUM(C12:T12)</f>
        <v>5192420.7249999996</v>
      </c>
    </row>
    <row r="13" spans="2:21" ht="31.2">
      <c r="B13" s="350" t="s">
        <v>77</v>
      </c>
      <c r="C13" s="351">
        <v>367186</v>
      </c>
      <c r="D13" s="351">
        <v>1584996</v>
      </c>
      <c r="E13" s="351">
        <v>27122</v>
      </c>
      <c r="F13" s="351">
        <v>32470</v>
      </c>
      <c r="G13" s="351">
        <v>258589</v>
      </c>
      <c r="H13" s="351">
        <v>224125</v>
      </c>
      <c r="I13" s="351">
        <v>545025</v>
      </c>
      <c r="J13" s="351">
        <v>121984</v>
      </c>
      <c r="K13" s="351">
        <v>67623</v>
      </c>
      <c r="L13" s="351">
        <v>1512344</v>
      </c>
      <c r="M13" s="351">
        <v>73522</v>
      </c>
      <c r="N13" s="355">
        <v>60031</v>
      </c>
      <c r="O13" s="351">
        <v>149710</v>
      </c>
      <c r="P13" s="355">
        <v>133997</v>
      </c>
      <c r="Q13" s="351">
        <v>0</v>
      </c>
      <c r="R13" s="351">
        <v>39400</v>
      </c>
      <c r="S13" s="355">
        <v>468812</v>
      </c>
      <c r="T13" s="351">
        <v>618.33900000000006</v>
      </c>
      <c r="U13" s="364">
        <f>SUM(C13:T13)</f>
        <v>5667554.3389999997</v>
      </c>
    </row>
    <row r="14" spans="2:21">
      <c r="B14" s="350" t="s">
        <v>9</v>
      </c>
      <c r="C14" s="351">
        <v>5902342</v>
      </c>
      <c r="D14" s="351">
        <v>9858300</v>
      </c>
      <c r="E14" s="351">
        <v>8545048</v>
      </c>
      <c r="F14" s="351">
        <v>4634053</v>
      </c>
      <c r="G14" s="351">
        <v>6343825</v>
      </c>
      <c r="H14" s="351">
        <v>16220062</v>
      </c>
      <c r="I14" s="351">
        <v>9047593</v>
      </c>
      <c r="J14" s="351">
        <v>3084803</v>
      </c>
      <c r="K14" s="351">
        <v>5412190</v>
      </c>
      <c r="L14" s="351">
        <v>7782226</v>
      </c>
      <c r="M14" s="351">
        <v>975834</v>
      </c>
      <c r="N14" s="355">
        <v>1096638</v>
      </c>
      <c r="O14" s="351">
        <v>871455</v>
      </c>
      <c r="P14" s="355">
        <v>4499204</v>
      </c>
      <c r="Q14" s="351">
        <v>28480</v>
      </c>
      <c r="R14" s="351">
        <v>1011760</v>
      </c>
      <c r="S14" s="355">
        <v>1726967</v>
      </c>
      <c r="T14" s="351">
        <v>629479.446</v>
      </c>
      <c r="U14" s="364">
        <f>SUM(C14:T14)</f>
        <v>87670259.445999995</v>
      </c>
    </row>
    <row r="15" spans="2:21">
      <c r="B15" s="350" t="s">
        <v>10</v>
      </c>
      <c r="C15" s="351">
        <v>543537</v>
      </c>
      <c r="D15" s="351">
        <v>653042</v>
      </c>
      <c r="E15" s="351">
        <v>87830</v>
      </c>
      <c r="F15" s="351">
        <v>396113</v>
      </c>
      <c r="G15" s="351">
        <v>926283</v>
      </c>
      <c r="H15" s="351">
        <v>482810</v>
      </c>
      <c r="I15" s="351">
        <v>495760</v>
      </c>
      <c r="J15" s="351">
        <v>93353</v>
      </c>
      <c r="K15" s="351">
        <v>329416</v>
      </c>
      <c r="L15" s="351">
        <v>1723555</v>
      </c>
      <c r="M15" s="351">
        <v>175759</v>
      </c>
      <c r="N15" s="355">
        <v>236946</v>
      </c>
      <c r="O15" s="351">
        <v>123118</v>
      </c>
      <c r="P15" s="355">
        <v>160</v>
      </c>
      <c r="Q15" s="351">
        <v>1460798</v>
      </c>
      <c r="R15" s="351">
        <v>171095</v>
      </c>
      <c r="S15" s="355">
        <v>64071</v>
      </c>
      <c r="T15" s="351">
        <v>56879.309000000001</v>
      </c>
      <c r="U15" s="364">
        <f>SUM(C15:T15)</f>
        <v>8020525.3090000004</v>
      </c>
    </row>
    <row r="16" spans="2:21">
      <c r="B16" s="350" t="s">
        <v>11</v>
      </c>
      <c r="C16" s="351">
        <v>192196</v>
      </c>
      <c r="D16" s="351">
        <v>837565</v>
      </c>
      <c r="E16" s="351">
        <v>289521</v>
      </c>
      <c r="F16" s="351">
        <v>199062</v>
      </c>
      <c r="G16" s="351">
        <v>232599</v>
      </c>
      <c r="H16" s="351">
        <v>458903</v>
      </c>
      <c r="I16" s="351">
        <v>740419</v>
      </c>
      <c r="J16" s="351">
        <v>227669</v>
      </c>
      <c r="K16" s="351">
        <v>226025</v>
      </c>
      <c r="L16" s="351">
        <v>225651</v>
      </c>
      <c r="M16" s="351">
        <v>47580</v>
      </c>
      <c r="N16" s="355">
        <v>51190</v>
      </c>
      <c r="O16" s="351">
        <v>41772</v>
      </c>
      <c r="P16" s="355">
        <v>197305</v>
      </c>
      <c r="Q16" s="351">
        <v>86520</v>
      </c>
      <c r="R16" s="351">
        <v>21790</v>
      </c>
      <c r="S16" s="355">
        <v>58796</v>
      </c>
      <c r="T16" s="351">
        <v>63043.603999999999</v>
      </c>
      <c r="U16" s="364">
        <f>SUM(C16:T16)</f>
        <v>4197606.6040000003</v>
      </c>
    </row>
    <row r="17" spans="2:21">
      <c r="B17" s="350" t="s">
        <v>112</v>
      </c>
      <c r="C17" s="351" t="s">
        <v>125</v>
      </c>
      <c r="D17" s="351" t="s">
        <v>125</v>
      </c>
      <c r="E17" s="351" t="s">
        <v>125</v>
      </c>
      <c r="F17" s="351" t="s">
        <v>125</v>
      </c>
      <c r="G17" s="351" t="s">
        <v>125</v>
      </c>
      <c r="H17" s="351" t="s">
        <v>125</v>
      </c>
      <c r="I17" s="351" t="s">
        <v>125</v>
      </c>
      <c r="J17" s="351" t="s">
        <v>125</v>
      </c>
      <c r="K17" s="351" t="s">
        <v>125</v>
      </c>
      <c r="L17" s="351" t="s">
        <v>125</v>
      </c>
      <c r="M17" s="351"/>
      <c r="N17" s="355"/>
      <c r="O17" s="351"/>
      <c r="P17" s="351"/>
      <c r="Q17" s="351"/>
      <c r="R17" s="351"/>
      <c r="S17" s="351"/>
      <c r="T17" s="351"/>
      <c r="U17" s="364">
        <f>SUM(C17:T17)</f>
        <v>0</v>
      </c>
    </row>
    <row r="18" spans="2:21">
      <c r="B18" s="352" t="s">
        <v>67</v>
      </c>
      <c r="C18" s="360">
        <f>SUM(C12:C17)</f>
        <v>7105261</v>
      </c>
      <c r="D18" s="360">
        <f t="shared" ref="D18:T18" si="1">SUM(D12:D17)</f>
        <v>15150799</v>
      </c>
      <c r="E18" s="360">
        <f t="shared" si="1"/>
        <v>9349730</v>
      </c>
      <c r="F18" s="360">
        <f t="shared" si="1"/>
        <v>5527048</v>
      </c>
      <c r="G18" s="360">
        <f t="shared" si="1"/>
        <v>8357167</v>
      </c>
      <c r="H18" s="360">
        <f t="shared" si="1"/>
        <v>17387113</v>
      </c>
      <c r="I18" s="360">
        <f t="shared" si="1"/>
        <v>12290422</v>
      </c>
      <c r="J18" s="360">
        <f t="shared" si="1"/>
        <v>3527809</v>
      </c>
      <c r="K18" s="360">
        <f t="shared" si="1"/>
        <v>6035260</v>
      </c>
      <c r="L18" s="360">
        <f t="shared" si="1"/>
        <v>11243776</v>
      </c>
      <c r="M18" s="360">
        <f t="shared" si="1"/>
        <v>1330695</v>
      </c>
      <c r="N18" s="360">
        <f t="shared" si="1"/>
        <v>1444805</v>
      </c>
      <c r="O18" s="360">
        <f t="shared" si="1"/>
        <v>1186055</v>
      </c>
      <c r="P18" s="360">
        <f t="shared" si="1"/>
        <v>4830666</v>
      </c>
      <c r="Q18" s="360">
        <f t="shared" si="1"/>
        <v>1577670</v>
      </c>
      <c r="R18" s="360">
        <f t="shared" si="1"/>
        <v>1245153</v>
      </c>
      <c r="S18" s="360">
        <f t="shared" si="1"/>
        <v>2318646</v>
      </c>
      <c r="T18" s="360">
        <f t="shared" si="1"/>
        <v>840291.42300000007</v>
      </c>
      <c r="U18" s="365">
        <f>SUM(C18:T18)</f>
        <v>110748366.42299999</v>
      </c>
    </row>
    <row r="19" spans="2:21" ht="31.2" hidden="1">
      <c r="B19" s="361" t="s">
        <v>116</v>
      </c>
      <c r="C19" s="362">
        <v>0</v>
      </c>
      <c r="D19" s="362">
        <v>0</v>
      </c>
      <c r="E19" s="362">
        <v>0</v>
      </c>
      <c r="F19" s="362">
        <v>0</v>
      </c>
      <c r="G19" s="362">
        <v>0</v>
      </c>
      <c r="H19" s="362">
        <v>0</v>
      </c>
      <c r="I19" s="362">
        <v>0</v>
      </c>
      <c r="J19" s="362">
        <v>0</v>
      </c>
      <c r="K19" s="362">
        <v>0</v>
      </c>
      <c r="L19" s="362">
        <v>0</v>
      </c>
      <c r="M19" s="362"/>
      <c r="N19" s="363">
        <v>0</v>
      </c>
      <c r="O19" s="362">
        <v>0</v>
      </c>
      <c r="P19" s="362">
        <v>0</v>
      </c>
      <c r="Q19" s="362">
        <v>0</v>
      </c>
      <c r="R19" s="362">
        <v>0</v>
      </c>
      <c r="S19" s="362">
        <v>0</v>
      </c>
      <c r="T19" s="362">
        <v>0</v>
      </c>
      <c r="U19" s="365">
        <f>SUM(C19:T19)</f>
        <v>0</v>
      </c>
    </row>
    <row r="20" spans="2:21" ht="31.2" hidden="1">
      <c r="B20" s="361" t="s">
        <v>117</v>
      </c>
      <c r="C20" s="362">
        <v>0</v>
      </c>
      <c r="D20" s="362">
        <v>0</v>
      </c>
      <c r="E20" s="362">
        <v>0</v>
      </c>
      <c r="F20" s="362">
        <v>0</v>
      </c>
      <c r="G20" s="362">
        <v>0</v>
      </c>
      <c r="H20" s="362">
        <v>0</v>
      </c>
      <c r="I20" s="362">
        <v>0</v>
      </c>
      <c r="J20" s="362">
        <v>0</v>
      </c>
      <c r="K20" s="362">
        <v>0</v>
      </c>
      <c r="L20" s="362">
        <v>0</v>
      </c>
      <c r="M20" s="362"/>
      <c r="N20" s="363">
        <v>0</v>
      </c>
      <c r="O20" s="362">
        <v>0</v>
      </c>
      <c r="P20" s="362">
        <v>0</v>
      </c>
      <c r="Q20" s="362">
        <v>0</v>
      </c>
      <c r="R20" s="362">
        <v>0</v>
      </c>
      <c r="S20" s="362">
        <v>0</v>
      </c>
      <c r="T20" s="362">
        <v>0</v>
      </c>
      <c r="U20" s="365">
        <f>SUM(C20:T20)</f>
        <v>0</v>
      </c>
    </row>
    <row r="21" spans="2:21">
      <c r="B21" s="352" t="s">
        <v>115</v>
      </c>
      <c r="C21" s="360">
        <v>0</v>
      </c>
      <c r="D21" s="360">
        <v>0</v>
      </c>
      <c r="E21" s="360">
        <v>0</v>
      </c>
      <c r="F21" s="360">
        <v>0</v>
      </c>
      <c r="G21" s="360">
        <v>0</v>
      </c>
      <c r="H21" s="360">
        <v>0</v>
      </c>
      <c r="I21" s="360">
        <v>0</v>
      </c>
      <c r="J21" s="360">
        <v>0</v>
      </c>
      <c r="K21" s="360">
        <v>0</v>
      </c>
      <c r="L21" s="360">
        <v>0</v>
      </c>
      <c r="M21" s="360"/>
      <c r="N21" s="360">
        <v>0</v>
      </c>
      <c r="O21" s="360">
        <v>0</v>
      </c>
      <c r="P21" s="360">
        <v>0</v>
      </c>
      <c r="Q21" s="360">
        <v>0</v>
      </c>
      <c r="R21" s="360">
        <v>0</v>
      </c>
      <c r="S21" s="360">
        <v>0</v>
      </c>
      <c r="T21" s="360">
        <v>0</v>
      </c>
      <c r="U21" s="365">
        <f>SUM(C21:T21)</f>
        <v>0</v>
      </c>
    </row>
    <row r="22" spans="2:21">
      <c r="B22" s="353" t="s">
        <v>12</v>
      </c>
      <c r="C22" s="351">
        <v>128000</v>
      </c>
      <c r="D22" s="351">
        <v>320000</v>
      </c>
      <c r="E22" s="351">
        <v>203710</v>
      </c>
      <c r="F22" s="351">
        <v>225000</v>
      </c>
      <c r="G22" s="351">
        <v>132405</v>
      </c>
      <c r="H22" s="351">
        <v>178500</v>
      </c>
      <c r="I22" s="351">
        <v>776875</v>
      </c>
      <c r="J22" s="351">
        <v>100008</v>
      </c>
      <c r="K22" s="351">
        <v>172800</v>
      </c>
      <c r="L22" s="351">
        <v>238000</v>
      </c>
      <c r="M22" s="351">
        <v>200000</v>
      </c>
      <c r="N22" s="351">
        <v>154000</v>
      </c>
      <c r="O22" s="351">
        <v>90000</v>
      </c>
      <c r="P22" s="351">
        <v>265000</v>
      </c>
      <c r="Q22" s="351">
        <v>60000</v>
      </c>
      <c r="R22" s="351">
        <v>68000</v>
      </c>
      <c r="S22" s="351">
        <v>120000</v>
      </c>
      <c r="T22" s="351">
        <v>150000</v>
      </c>
      <c r="U22" s="364">
        <f>SUM(C22:T22)</f>
        <v>3582298</v>
      </c>
    </row>
    <row r="23" spans="2:21">
      <c r="B23" s="353" t="s">
        <v>13</v>
      </c>
      <c r="C23" s="351" t="s">
        <v>125</v>
      </c>
      <c r="D23" s="351" t="s">
        <v>125</v>
      </c>
      <c r="E23" s="351" t="s">
        <v>125</v>
      </c>
      <c r="F23" s="351" t="s">
        <v>125</v>
      </c>
      <c r="G23" s="351" t="s">
        <v>125</v>
      </c>
      <c r="H23" s="351" t="s">
        <v>125</v>
      </c>
      <c r="I23" s="351">
        <v>117000</v>
      </c>
      <c r="J23" s="351" t="s">
        <v>125</v>
      </c>
      <c r="K23" s="351" t="s">
        <v>125</v>
      </c>
      <c r="L23" s="351" t="s">
        <v>125</v>
      </c>
      <c r="M23" s="351"/>
      <c r="N23" s="351"/>
      <c r="O23" s="351"/>
      <c r="P23" s="351"/>
      <c r="Q23" s="351"/>
      <c r="R23" s="351"/>
      <c r="S23" s="351"/>
      <c r="T23" s="351"/>
      <c r="U23" s="364">
        <f>SUM(C23:T23)</f>
        <v>117000</v>
      </c>
    </row>
    <row r="24" spans="2:21">
      <c r="B24" s="353" t="s">
        <v>14</v>
      </c>
      <c r="C24" s="351">
        <v>495087</v>
      </c>
      <c r="D24" s="351">
        <v>1232980</v>
      </c>
      <c r="E24" s="351">
        <v>320981</v>
      </c>
      <c r="F24" s="351">
        <v>715283</v>
      </c>
      <c r="G24" s="351">
        <v>923755</v>
      </c>
      <c r="H24" s="351">
        <v>926260</v>
      </c>
      <c r="I24" s="351">
        <v>466258</v>
      </c>
      <c r="J24" s="351">
        <v>309580</v>
      </c>
      <c r="K24" s="351">
        <v>481783</v>
      </c>
      <c r="L24" s="351">
        <v>788259</v>
      </c>
      <c r="M24" s="351">
        <v>61769</v>
      </c>
      <c r="N24" s="351">
        <v>647</v>
      </c>
      <c r="O24" s="351">
        <v>47578</v>
      </c>
      <c r="P24" s="351">
        <v>135553</v>
      </c>
      <c r="Q24" s="351">
        <v>10730</v>
      </c>
      <c r="R24" s="351">
        <v>2952</v>
      </c>
      <c r="S24" s="351">
        <v>62555</v>
      </c>
      <c r="T24" s="351">
        <v>20542.419000000002</v>
      </c>
      <c r="U24" s="364">
        <f>SUM(C24:T24)</f>
        <v>7002552.4189999998</v>
      </c>
    </row>
    <row r="25" spans="2:21">
      <c r="B25" s="353" t="s">
        <v>15</v>
      </c>
      <c r="C25" s="351" t="s">
        <v>125</v>
      </c>
      <c r="D25" s="351">
        <v>-976</v>
      </c>
      <c r="E25" s="351" t="s">
        <v>125</v>
      </c>
      <c r="F25" s="351" t="s">
        <v>125</v>
      </c>
      <c r="G25" s="351" t="s">
        <v>125</v>
      </c>
      <c r="H25" s="351" t="s">
        <v>125</v>
      </c>
      <c r="I25" s="351">
        <v>-5509</v>
      </c>
      <c r="J25" s="351" t="s">
        <v>125</v>
      </c>
      <c r="K25" s="351" t="s">
        <v>125</v>
      </c>
      <c r="L25" s="351" t="s">
        <v>125</v>
      </c>
      <c r="M25" s="351"/>
      <c r="N25" s="351"/>
      <c r="O25" s="351">
        <v>-840</v>
      </c>
      <c r="P25" s="351">
        <v>0</v>
      </c>
      <c r="Q25" s="351"/>
      <c r="R25" s="351"/>
      <c r="S25" s="351"/>
      <c r="T25" s="351">
        <v>-694.66300000000001</v>
      </c>
      <c r="U25" s="364">
        <f>SUM(C25:T25)</f>
        <v>-8019.6630000000005</v>
      </c>
    </row>
    <row r="26" spans="2:21">
      <c r="B26" s="353" t="s">
        <v>16</v>
      </c>
      <c r="C26" s="351" t="s">
        <v>125</v>
      </c>
      <c r="D26" s="351">
        <v>43098</v>
      </c>
      <c r="E26" s="351">
        <v>3646</v>
      </c>
      <c r="F26" s="351"/>
      <c r="G26" s="351">
        <v>423</v>
      </c>
      <c r="H26" s="351">
        <v>3</v>
      </c>
      <c r="I26" s="351">
        <v>22314</v>
      </c>
      <c r="J26" s="351">
        <v>3</v>
      </c>
      <c r="K26" s="351"/>
      <c r="L26" s="351">
        <v>414</v>
      </c>
      <c r="M26" s="351">
        <v>52</v>
      </c>
      <c r="N26" s="351"/>
      <c r="O26" s="351"/>
      <c r="P26" s="351">
        <v>75000</v>
      </c>
      <c r="Q26" s="351"/>
      <c r="R26" s="351"/>
      <c r="S26" s="351"/>
      <c r="T26" s="351">
        <v>16112.582</v>
      </c>
      <c r="U26" s="364">
        <f>SUM(C26:T26)</f>
        <v>161065.58199999999</v>
      </c>
    </row>
    <row r="27" spans="2:21">
      <c r="B27" s="353" t="s">
        <v>129</v>
      </c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>
        <v>112782</v>
      </c>
      <c r="N27" s="351"/>
      <c r="O27" s="351"/>
      <c r="P27" s="351"/>
      <c r="Q27" s="351"/>
      <c r="R27" s="351"/>
      <c r="S27" s="351"/>
      <c r="T27" s="351"/>
      <c r="U27" s="364"/>
    </row>
    <row r="28" spans="2:21">
      <c r="B28" s="353" t="s">
        <v>17</v>
      </c>
      <c r="C28" s="351">
        <v>865</v>
      </c>
      <c r="D28" s="351">
        <v>150</v>
      </c>
      <c r="E28" s="351">
        <v>213937</v>
      </c>
      <c r="F28" s="351">
        <v>1621</v>
      </c>
      <c r="G28" s="351">
        <v>5</v>
      </c>
      <c r="H28" s="351">
        <v>471157</v>
      </c>
      <c r="I28" s="351">
        <v>-277072</v>
      </c>
      <c r="J28" s="351"/>
      <c r="K28" s="351">
        <v>6554</v>
      </c>
      <c r="L28" s="351">
        <v>1</v>
      </c>
      <c r="M28" s="351">
        <v>-192480</v>
      </c>
      <c r="N28" s="351"/>
      <c r="O28" s="351">
        <v>-16889</v>
      </c>
      <c r="P28" s="351">
        <v>11035</v>
      </c>
      <c r="Q28" s="351">
        <v>22205</v>
      </c>
      <c r="R28" s="351">
        <v>12126</v>
      </c>
      <c r="S28" s="351">
        <v>4000</v>
      </c>
      <c r="T28" s="351">
        <v>-36375.33</v>
      </c>
      <c r="U28" s="364">
        <f>SUM(C28:T28)</f>
        <v>220839.66999999998</v>
      </c>
    </row>
    <row r="29" spans="2:21">
      <c r="B29" s="353" t="s">
        <v>18</v>
      </c>
      <c r="C29" s="351" t="s">
        <v>125</v>
      </c>
      <c r="D29" s="351" t="s">
        <v>125</v>
      </c>
      <c r="E29" s="351" t="s">
        <v>125</v>
      </c>
      <c r="F29" s="351" t="s">
        <v>125</v>
      </c>
      <c r="G29" s="351" t="s">
        <v>125</v>
      </c>
      <c r="H29" s="351" t="s">
        <v>125</v>
      </c>
      <c r="I29" s="351" t="s">
        <v>125</v>
      </c>
      <c r="J29" s="351" t="s">
        <v>125</v>
      </c>
      <c r="K29" s="351" t="s">
        <v>125</v>
      </c>
      <c r="L29" s="351" t="s">
        <v>125</v>
      </c>
      <c r="M29" s="351"/>
      <c r="N29" s="351"/>
      <c r="O29" s="351"/>
      <c r="P29" s="351">
        <v>0</v>
      </c>
      <c r="Q29" s="351"/>
      <c r="R29" s="351"/>
      <c r="S29" s="351"/>
      <c r="T29" s="351">
        <v>0</v>
      </c>
      <c r="U29" s="364">
        <f>SUM(C29:T29)</f>
        <v>0</v>
      </c>
    </row>
    <row r="30" spans="2:21">
      <c r="B30" s="353" t="s">
        <v>19</v>
      </c>
      <c r="C30" s="351">
        <v>-68502</v>
      </c>
      <c r="D30" s="351">
        <v>163145</v>
      </c>
      <c r="E30" s="351">
        <v>160045</v>
      </c>
      <c r="F30" s="351">
        <v>161362</v>
      </c>
      <c r="G30" s="351">
        <v>129655</v>
      </c>
      <c r="H30" s="351">
        <v>266840</v>
      </c>
      <c r="I30" s="351">
        <v>115468</v>
      </c>
      <c r="J30" s="351">
        <v>37608</v>
      </c>
      <c r="K30" s="351">
        <v>81369</v>
      </c>
      <c r="L30" s="351">
        <v>134734</v>
      </c>
      <c r="M30" s="351">
        <v>-6872</v>
      </c>
      <c r="N30" s="351">
        <v>-105200</v>
      </c>
      <c r="O30" s="351">
        <v>-31671</v>
      </c>
      <c r="P30" s="351">
        <v>60117</v>
      </c>
      <c r="Q30" s="351">
        <v>7054</v>
      </c>
      <c r="R30" s="351">
        <v>-267</v>
      </c>
      <c r="S30" s="351">
        <v>36396</v>
      </c>
      <c r="T30" s="351">
        <v>5342.3649999999998</v>
      </c>
      <c r="U30" s="364">
        <f>SUM(C30:T30)</f>
        <v>1146623.365</v>
      </c>
    </row>
    <row r="31" spans="2:21">
      <c r="B31" s="352" t="s">
        <v>20</v>
      </c>
      <c r="C31" s="360">
        <f t="shared" ref="C31:T31" si="2">SUM(C22:C30)</f>
        <v>555450</v>
      </c>
      <c r="D31" s="360">
        <f t="shared" si="2"/>
        <v>1758397</v>
      </c>
      <c r="E31" s="360">
        <f t="shared" si="2"/>
        <v>902319</v>
      </c>
      <c r="F31" s="360">
        <f t="shared" si="2"/>
        <v>1103266</v>
      </c>
      <c r="G31" s="360">
        <f t="shared" si="2"/>
        <v>1186243</v>
      </c>
      <c r="H31" s="360">
        <f t="shared" si="2"/>
        <v>1842760</v>
      </c>
      <c r="I31" s="360">
        <f t="shared" si="2"/>
        <v>1215334</v>
      </c>
      <c r="J31" s="360">
        <f t="shared" si="2"/>
        <v>447199</v>
      </c>
      <c r="K31" s="360">
        <f t="shared" si="2"/>
        <v>742506</v>
      </c>
      <c r="L31" s="360">
        <f t="shared" si="2"/>
        <v>1161408</v>
      </c>
      <c r="M31" s="360">
        <f t="shared" si="2"/>
        <v>175251</v>
      </c>
      <c r="N31" s="360">
        <f t="shared" si="2"/>
        <v>49447</v>
      </c>
      <c r="O31" s="360">
        <f t="shared" si="2"/>
        <v>88178</v>
      </c>
      <c r="P31" s="360">
        <f t="shared" si="2"/>
        <v>546705</v>
      </c>
      <c r="Q31" s="360">
        <f t="shared" si="2"/>
        <v>99989</v>
      </c>
      <c r="R31" s="360">
        <f t="shared" si="2"/>
        <v>82811</v>
      </c>
      <c r="S31" s="360">
        <f t="shared" si="2"/>
        <v>222951</v>
      </c>
      <c r="T31" s="360">
        <f t="shared" si="2"/>
        <v>154927.37299999996</v>
      </c>
      <c r="U31" s="365">
        <f>SUM(C31:T31)</f>
        <v>12335141.373</v>
      </c>
    </row>
    <row r="32" spans="2:21">
      <c r="B32" s="352" t="s">
        <v>154</v>
      </c>
      <c r="C32" s="360">
        <f>C31+C18</f>
        <v>7660711</v>
      </c>
      <c r="D32" s="360">
        <f t="shared" ref="D32:T32" si="3">D31+D18</f>
        <v>16909196</v>
      </c>
      <c r="E32" s="360">
        <f t="shared" si="3"/>
        <v>10252049</v>
      </c>
      <c r="F32" s="360">
        <f t="shared" si="3"/>
        <v>6630314</v>
      </c>
      <c r="G32" s="360">
        <f t="shared" si="3"/>
        <v>9543410</v>
      </c>
      <c r="H32" s="360">
        <f t="shared" si="3"/>
        <v>19229873</v>
      </c>
      <c r="I32" s="360">
        <f t="shared" si="3"/>
        <v>13505756</v>
      </c>
      <c r="J32" s="360">
        <f t="shared" si="3"/>
        <v>3975008</v>
      </c>
      <c r="K32" s="360">
        <f t="shared" si="3"/>
        <v>6777766</v>
      </c>
      <c r="L32" s="360">
        <f t="shared" si="3"/>
        <v>12405184</v>
      </c>
      <c r="M32" s="360">
        <f t="shared" si="3"/>
        <v>1505946</v>
      </c>
      <c r="N32" s="360">
        <f t="shared" si="3"/>
        <v>1494252</v>
      </c>
      <c r="O32" s="360">
        <f t="shared" si="3"/>
        <v>1274233</v>
      </c>
      <c r="P32" s="360">
        <f t="shared" si="3"/>
        <v>5377371</v>
      </c>
      <c r="Q32" s="360">
        <f t="shared" si="3"/>
        <v>1677659</v>
      </c>
      <c r="R32" s="360">
        <f t="shared" si="3"/>
        <v>1327964</v>
      </c>
      <c r="S32" s="360">
        <f t="shared" si="3"/>
        <v>2541597</v>
      </c>
      <c r="T32" s="360">
        <f t="shared" si="3"/>
        <v>995218.79600000009</v>
      </c>
      <c r="U32" s="365">
        <f>SUM(C32:T32)</f>
        <v>123083507.796</v>
      </c>
    </row>
    <row r="35" spans="2:21">
      <c r="B35" s="429" t="s">
        <v>65</v>
      </c>
      <c r="C35" s="356">
        <f>SUM(C2:C10)</f>
        <v>7660712</v>
      </c>
      <c r="D35" s="356">
        <f t="shared" ref="D35:U35" si="4">SUM(D2:D10)</f>
        <v>16909196</v>
      </c>
      <c r="E35" s="356">
        <f t="shared" si="4"/>
        <v>10252049</v>
      </c>
      <c r="F35" s="356">
        <f t="shared" si="4"/>
        <v>6630314</v>
      </c>
      <c r="G35" s="356">
        <f t="shared" si="4"/>
        <v>9543410</v>
      </c>
      <c r="H35" s="356">
        <f t="shared" si="4"/>
        <v>19229873</v>
      </c>
      <c r="I35" s="356">
        <f t="shared" si="4"/>
        <v>13505756</v>
      </c>
      <c r="J35" s="356">
        <f t="shared" si="4"/>
        <v>3975008</v>
      </c>
      <c r="K35" s="356">
        <f t="shared" si="4"/>
        <v>6777766</v>
      </c>
      <c r="L35" s="356">
        <f t="shared" si="4"/>
        <v>12405184</v>
      </c>
      <c r="M35" s="356">
        <f t="shared" si="4"/>
        <v>1505946</v>
      </c>
      <c r="N35" s="356">
        <f t="shared" si="4"/>
        <v>1494252</v>
      </c>
      <c r="O35" s="356">
        <f t="shared" si="4"/>
        <v>1274233</v>
      </c>
      <c r="P35" s="356">
        <f t="shared" si="4"/>
        <v>5377371</v>
      </c>
      <c r="Q35" s="356">
        <f t="shared" si="4"/>
        <v>1677659</v>
      </c>
      <c r="R35" s="356">
        <f t="shared" si="4"/>
        <v>1327964</v>
      </c>
      <c r="S35" s="356">
        <f t="shared" si="4"/>
        <v>2541597</v>
      </c>
      <c r="T35" s="356">
        <f>SUM(T2:T10)</f>
        <v>995218.78899999987</v>
      </c>
      <c r="U35" s="356">
        <f t="shared" si="4"/>
        <v>123083508.789</v>
      </c>
    </row>
    <row r="36" spans="2:21">
      <c r="B36" s="429"/>
      <c r="C36" s="357">
        <f>C35-C11</f>
        <v>0</v>
      </c>
      <c r="D36" s="357">
        <f t="shared" ref="D36:U36" si="5">D35-D11</f>
        <v>0</v>
      </c>
      <c r="E36" s="357">
        <f t="shared" si="5"/>
        <v>0</v>
      </c>
      <c r="F36" s="357">
        <f t="shared" si="5"/>
        <v>0</v>
      </c>
      <c r="G36" s="357">
        <f t="shared" si="5"/>
        <v>0</v>
      </c>
      <c r="H36" s="357">
        <f t="shared" si="5"/>
        <v>0</v>
      </c>
      <c r="I36" s="357">
        <f t="shared" si="5"/>
        <v>0</v>
      </c>
      <c r="J36" s="357">
        <f t="shared" si="5"/>
        <v>0</v>
      </c>
      <c r="K36" s="357">
        <f t="shared" si="5"/>
        <v>0</v>
      </c>
      <c r="L36" s="357">
        <f t="shared" si="5"/>
        <v>0</v>
      </c>
      <c r="M36" s="357">
        <f t="shared" si="5"/>
        <v>0</v>
      </c>
      <c r="N36" s="357">
        <f t="shared" si="5"/>
        <v>0</v>
      </c>
      <c r="O36" s="357">
        <f t="shared" si="5"/>
        <v>0</v>
      </c>
      <c r="P36" s="357">
        <f t="shared" si="5"/>
        <v>0</v>
      </c>
      <c r="Q36" s="357">
        <f t="shared" si="5"/>
        <v>0</v>
      </c>
      <c r="R36" s="357">
        <f t="shared" si="5"/>
        <v>0</v>
      </c>
      <c r="S36" s="357">
        <f t="shared" si="5"/>
        <v>0</v>
      </c>
      <c r="T36" s="357">
        <f>T35-T11</f>
        <v>0</v>
      </c>
      <c r="U36" s="357">
        <f t="shared" si="5"/>
        <v>0</v>
      </c>
    </row>
    <row r="37" spans="2:21">
      <c r="B37" s="429"/>
      <c r="C37" s="356">
        <f>SUM(C12:C17)</f>
        <v>7105261</v>
      </c>
      <c r="D37" s="356">
        <f t="shared" ref="D37:U37" si="6">SUM(D12:D17)</f>
        <v>15150799</v>
      </c>
      <c r="E37" s="356">
        <f t="shared" si="6"/>
        <v>9349730</v>
      </c>
      <c r="F37" s="356">
        <f t="shared" si="6"/>
        <v>5527048</v>
      </c>
      <c r="G37" s="356">
        <f t="shared" si="6"/>
        <v>8357167</v>
      </c>
      <c r="H37" s="356">
        <f t="shared" si="6"/>
        <v>17387113</v>
      </c>
      <c r="I37" s="356">
        <f t="shared" si="6"/>
        <v>12290422</v>
      </c>
      <c r="J37" s="356">
        <f t="shared" si="6"/>
        <v>3527809</v>
      </c>
      <c r="K37" s="356">
        <f t="shared" si="6"/>
        <v>6035260</v>
      </c>
      <c r="L37" s="356">
        <f t="shared" si="6"/>
        <v>11243776</v>
      </c>
      <c r="M37" s="356">
        <f t="shared" si="6"/>
        <v>1330695</v>
      </c>
      <c r="N37" s="356">
        <f t="shared" si="6"/>
        <v>1444805</v>
      </c>
      <c r="O37" s="356">
        <f t="shared" si="6"/>
        <v>1186055</v>
      </c>
      <c r="P37" s="356">
        <f t="shared" si="6"/>
        <v>4830666</v>
      </c>
      <c r="Q37" s="356">
        <f t="shared" si="6"/>
        <v>1577670</v>
      </c>
      <c r="R37" s="356">
        <f t="shared" si="6"/>
        <v>1245153</v>
      </c>
      <c r="S37" s="356">
        <f t="shared" si="6"/>
        <v>2318646</v>
      </c>
      <c r="T37" s="356">
        <f>SUM(T12:T17)</f>
        <v>840291.42300000007</v>
      </c>
      <c r="U37" s="356">
        <f t="shared" si="6"/>
        <v>110748366.42299999</v>
      </c>
    </row>
    <row r="38" spans="2:21">
      <c r="B38" s="429"/>
      <c r="C38" s="356">
        <f>C37-C18</f>
        <v>0</v>
      </c>
      <c r="D38" s="356">
        <f t="shared" ref="D38:U38" si="7">D37-D18</f>
        <v>0</v>
      </c>
      <c r="E38" s="356">
        <f t="shared" si="7"/>
        <v>0</v>
      </c>
      <c r="F38" s="356">
        <f t="shared" si="7"/>
        <v>0</v>
      </c>
      <c r="G38" s="356">
        <f t="shared" si="7"/>
        <v>0</v>
      </c>
      <c r="H38" s="356">
        <f t="shared" si="7"/>
        <v>0</v>
      </c>
      <c r="I38" s="356">
        <f t="shared" si="7"/>
        <v>0</v>
      </c>
      <c r="J38" s="356">
        <f t="shared" si="7"/>
        <v>0</v>
      </c>
      <c r="K38" s="356">
        <f t="shared" si="7"/>
        <v>0</v>
      </c>
      <c r="L38" s="356">
        <f t="shared" si="7"/>
        <v>0</v>
      </c>
      <c r="M38" s="356">
        <f t="shared" si="7"/>
        <v>0</v>
      </c>
      <c r="N38" s="356">
        <f t="shared" si="7"/>
        <v>0</v>
      </c>
      <c r="O38" s="356">
        <f t="shared" si="7"/>
        <v>0</v>
      </c>
      <c r="P38" s="356">
        <f t="shared" si="7"/>
        <v>0</v>
      </c>
      <c r="Q38" s="356">
        <f t="shared" si="7"/>
        <v>0</v>
      </c>
      <c r="R38" s="356">
        <f t="shared" si="7"/>
        <v>0</v>
      </c>
      <c r="S38" s="356">
        <f t="shared" si="7"/>
        <v>0</v>
      </c>
      <c r="T38" s="356">
        <f>T37-T18</f>
        <v>0</v>
      </c>
      <c r="U38" s="356">
        <f t="shared" si="7"/>
        <v>0</v>
      </c>
    </row>
    <row r="39" spans="2:21">
      <c r="B39" s="429"/>
      <c r="C39" s="357">
        <f>SUM(C19:C20)</f>
        <v>0</v>
      </c>
      <c r="D39" s="357">
        <f t="shared" ref="D39:U39" si="8">SUM(D19:D20)</f>
        <v>0</v>
      </c>
      <c r="E39" s="357">
        <f t="shared" si="8"/>
        <v>0</v>
      </c>
      <c r="F39" s="357">
        <f t="shared" si="8"/>
        <v>0</v>
      </c>
      <c r="G39" s="357">
        <f t="shared" si="8"/>
        <v>0</v>
      </c>
      <c r="H39" s="357">
        <f t="shared" si="8"/>
        <v>0</v>
      </c>
      <c r="I39" s="357">
        <f t="shared" si="8"/>
        <v>0</v>
      </c>
      <c r="J39" s="357">
        <f t="shared" si="8"/>
        <v>0</v>
      </c>
      <c r="K39" s="357">
        <f t="shared" si="8"/>
        <v>0</v>
      </c>
      <c r="L39" s="357">
        <f t="shared" si="8"/>
        <v>0</v>
      </c>
      <c r="M39" s="357">
        <f t="shared" si="8"/>
        <v>0</v>
      </c>
      <c r="N39" s="357">
        <f t="shared" si="8"/>
        <v>0</v>
      </c>
      <c r="O39" s="357">
        <f t="shared" si="8"/>
        <v>0</v>
      </c>
      <c r="P39" s="357">
        <f t="shared" si="8"/>
        <v>0</v>
      </c>
      <c r="Q39" s="357">
        <f t="shared" si="8"/>
        <v>0</v>
      </c>
      <c r="R39" s="357">
        <f t="shared" si="8"/>
        <v>0</v>
      </c>
      <c r="S39" s="357">
        <f t="shared" si="8"/>
        <v>0</v>
      </c>
      <c r="T39" s="357">
        <f>SUM(T19:T20)</f>
        <v>0</v>
      </c>
      <c r="U39" s="357">
        <f t="shared" si="8"/>
        <v>0</v>
      </c>
    </row>
    <row r="40" spans="2:21">
      <c r="B40" s="429"/>
      <c r="C40" s="356">
        <f>C39-C21</f>
        <v>0</v>
      </c>
      <c r="D40" s="356">
        <f t="shared" ref="D40:U40" si="9">D39-D21</f>
        <v>0</v>
      </c>
      <c r="E40" s="356">
        <f t="shared" si="9"/>
        <v>0</v>
      </c>
      <c r="F40" s="356">
        <f t="shared" si="9"/>
        <v>0</v>
      </c>
      <c r="G40" s="356">
        <f t="shared" si="9"/>
        <v>0</v>
      </c>
      <c r="H40" s="356">
        <f t="shared" si="9"/>
        <v>0</v>
      </c>
      <c r="I40" s="356">
        <f t="shared" si="9"/>
        <v>0</v>
      </c>
      <c r="J40" s="356">
        <f t="shared" si="9"/>
        <v>0</v>
      </c>
      <c r="K40" s="356">
        <f t="shared" si="9"/>
        <v>0</v>
      </c>
      <c r="L40" s="356">
        <f t="shared" si="9"/>
        <v>0</v>
      </c>
      <c r="M40" s="356">
        <f t="shared" si="9"/>
        <v>0</v>
      </c>
      <c r="N40" s="356">
        <f t="shared" si="9"/>
        <v>0</v>
      </c>
      <c r="O40" s="356">
        <f t="shared" si="9"/>
        <v>0</v>
      </c>
      <c r="P40" s="356">
        <f t="shared" si="9"/>
        <v>0</v>
      </c>
      <c r="Q40" s="356">
        <f t="shared" si="9"/>
        <v>0</v>
      </c>
      <c r="R40" s="356">
        <f t="shared" si="9"/>
        <v>0</v>
      </c>
      <c r="S40" s="356">
        <f t="shared" si="9"/>
        <v>0</v>
      </c>
      <c r="T40" s="356">
        <f>T39-T21</f>
        <v>0</v>
      </c>
      <c r="U40" s="356">
        <f t="shared" si="9"/>
        <v>0</v>
      </c>
    </row>
    <row r="41" spans="2:21">
      <c r="B41" s="429"/>
      <c r="C41" s="356">
        <f>SUM(C22:C30)</f>
        <v>555450</v>
      </c>
      <c r="D41" s="356">
        <f t="shared" ref="D41:U41" si="10">SUM(D22:D30)</f>
        <v>1758397</v>
      </c>
      <c r="E41" s="356">
        <f t="shared" si="10"/>
        <v>902319</v>
      </c>
      <c r="F41" s="356">
        <f t="shared" si="10"/>
        <v>1103266</v>
      </c>
      <c r="G41" s="356">
        <f t="shared" si="10"/>
        <v>1186243</v>
      </c>
      <c r="H41" s="356">
        <f t="shared" si="10"/>
        <v>1842760</v>
      </c>
      <c r="I41" s="356">
        <f t="shared" si="10"/>
        <v>1215334</v>
      </c>
      <c r="J41" s="356">
        <f t="shared" si="10"/>
        <v>447199</v>
      </c>
      <c r="K41" s="356">
        <f t="shared" si="10"/>
        <v>742506</v>
      </c>
      <c r="L41" s="356">
        <f t="shared" si="10"/>
        <v>1161408</v>
      </c>
      <c r="M41" s="356">
        <f t="shared" si="10"/>
        <v>175251</v>
      </c>
      <c r="N41" s="356">
        <f t="shared" si="10"/>
        <v>49447</v>
      </c>
      <c r="O41" s="356">
        <f t="shared" si="10"/>
        <v>88178</v>
      </c>
      <c r="P41" s="356">
        <f t="shared" si="10"/>
        <v>546705</v>
      </c>
      <c r="Q41" s="356">
        <f t="shared" si="10"/>
        <v>99989</v>
      </c>
      <c r="R41" s="356">
        <f t="shared" si="10"/>
        <v>82811</v>
      </c>
      <c r="S41" s="356">
        <f t="shared" si="10"/>
        <v>222951</v>
      </c>
      <c r="T41" s="356">
        <f>SUM(T22:T30)</f>
        <v>154927.37299999996</v>
      </c>
      <c r="U41" s="356">
        <f t="shared" si="10"/>
        <v>12222359.373</v>
      </c>
    </row>
    <row r="42" spans="2:21">
      <c r="B42" s="429"/>
      <c r="C42" s="357">
        <f>C41-C31</f>
        <v>0</v>
      </c>
      <c r="D42" s="357">
        <f t="shared" ref="D42:U42" si="11">D41-D31</f>
        <v>0</v>
      </c>
      <c r="E42" s="357">
        <f t="shared" si="11"/>
        <v>0</v>
      </c>
      <c r="F42" s="357">
        <f t="shared" si="11"/>
        <v>0</v>
      </c>
      <c r="G42" s="357">
        <f t="shared" si="11"/>
        <v>0</v>
      </c>
      <c r="H42" s="357">
        <f t="shared" si="11"/>
        <v>0</v>
      </c>
      <c r="I42" s="357">
        <f t="shared" si="11"/>
        <v>0</v>
      </c>
      <c r="J42" s="357">
        <f t="shared" si="11"/>
        <v>0</v>
      </c>
      <c r="K42" s="357">
        <f t="shared" si="11"/>
        <v>0</v>
      </c>
      <c r="L42" s="357">
        <f t="shared" si="11"/>
        <v>0</v>
      </c>
      <c r="M42" s="357">
        <f t="shared" si="11"/>
        <v>0</v>
      </c>
      <c r="N42" s="357">
        <f t="shared" si="11"/>
        <v>0</v>
      </c>
      <c r="O42" s="357">
        <f t="shared" si="11"/>
        <v>0</v>
      </c>
      <c r="P42" s="357">
        <f t="shared" si="11"/>
        <v>0</v>
      </c>
      <c r="Q42" s="357">
        <f t="shared" si="11"/>
        <v>0</v>
      </c>
      <c r="R42" s="357">
        <f t="shared" si="11"/>
        <v>0</v>
      </c>
      <c r="S42" s="357">
        <f t="shared" si="11"/>
        <v>0</v>
      </c>
      <c r="T42" s="357">
        <f>T41-T31</f>
        <v>0</v>
      </c>
      <c r="U42" s="357">
        <f t="shared" si="11"/>
        <v>-112782</v>
      </c>
    </row>
    <row r="43" spans="2:21">
      <c r="B43" s="429"/>
      <c r="C43" s="357">
        <f>C18+C21+C31</f>
        <v>7660711</v>
      </c>
      <c r="D43" s="357">
        <f t="shared" ref="D43:U43" si="12">D18+D21+D31</f>
        <v>16909196</v>
      </c>
      <c r="E43" s="357">
        <f t="shared" si="12"/>
        <v>10252049</v>
      </c>
      <c r="F43" s="357">
        <f t="shared" si="12"/>
        <v>6630314</v>
      </c>
      <c r="G43" s="357">
        <f t="shared" si="12"/>
        <v>9543410</v>
      </c>
      <c r="H43" s="357">
        <f t="shared" si="12"/>
        <v>19229873</v>
      </c>
      <c r="I43" s="357">
        <f t="shared" si="12"/>
        <v>13505756</v>
      </c>
      <c r="J43" s="357">
        <f t="shared" si="12"/>
        <v>3975008</v>
      </c>
      <c r="K43" s="357">
        <f t="shared" si="12"/>
        <v>6777766</v>
      </c>
      <c r="L43" s="357">
        <f t="shared" si="12"/>
        <v>12405184</v>
      </c>
      <c r="M43" s="357">
        <f t="shared" si="12"/>
        <v>1505946</v>
      </c>
      <c r="N43" s="357">
        <f t="shared" si="12"/>
        <v>1494252</v>
      </c>
      <c r="O43" s="357">
        <f t="shared" si="12"/>
        <v>1274233</v>
      </c>
      <c r="P43" s="357">
        <f t="shared" si="12"/>
        <v>5377371</v>
      </c>
      <c r="Q43" s="357">
        <f t="shared" si="12"/>
        <v>1677659</v>
      </c>
      <c r="R43" s="357">
        <f t="shared" si="12"/>
        <v>1327964</v>
      </c>
      <c r="S43" s="357">
        <f t="shared" si="12"/>
        <v>2541597</v>
      </c>
      <c r="T43" s="357">
        <f>T18+T21+T31</f>
        <v>995218.79600000009</v>
      </c>
      <c r="U43" s="357">
        <f t="shared" si="12"/>
        <v>123083507.79599999</v>
      </c>
    </row>
    <row r="44" spans="2:21">
      <c r="B44" s="429"/>
      <c r="C44" s="357">
        <f>C32-C43</f>
        <v>0</v>
      </c>
      <c r="D44" s="357">
        <f t="shared" ref="D44:U44" si="13">D32-D43</f>
        <v>0</v>
      </c>
      <c r="E44" s="357">
        <f t="shared" si="13"/>
        <v>0</v>
      </c>
      <c r="F44" s="357">
        <f t="shared" si="13"/>
        <v>0</v>
      </c>
      <c r="G44" s="357">
        <f t="shared" si="13"/>
        <v>0</v>
      </c>
      <c r="H44" s="357">
        <f t="shared" si="13"/>
        <v>0</v>
      </c>
      <c r="I44" s="357">
        <f t="shared" si="13"/>
        <v>0</v>
      </c>
      <c r="J44" s="357">
        <f t="shared" si="13"/>
        <v>0</v>
      </c>
      <c r="K44" s="357">
        <f t="shared" si="13"/>
        <v>0</v>
      </c>
      <c r="L44" s="357">
        <f t="shared" si="13"/>
        <v>0</v>
      </c>
      <c r="M44" s="357">
        <f t="shared" si="13"/>
        <v>0</v>
      </c>
      <c r="N44" s="357">
        <f t="shared" si="13"/>
        <v>0</v>
      </c>
      <c r="O44" s="357">
        <f t="shared" si="13"/>
        <v>0</v>
      </c>
      <c r="P44" s="357">
        <f t="shared" si="13"/>
        <v>0</v>
      </c>
      <c r="Q44" s="357">
        <f t="shared" si="13"/>
        <v>0</v>
      </c>
      <c r="R44" s="357">
        <f t="shared" si="13"/>
        <v>0</v>
      </c>
      <c r="S44" s="357">
        <f t="shared" si="13"/>
        <v>0</v>
      </c>
      <c r="T44" s="357">
        <f>T32-T43</f>
        <v>0</v>
      </c>
      <c r="U44" s="357">
        <f t="shared" si="13"/>
        <v>0</v>
      </c>
    </row>
  </sheetData>
  <mergeCells count="1">
    <mergeCell ref="B35:B44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7997-3FE1-4F71-93FA-34447FA06438}">
  <sheetPr codeName="Sheet25">
    <tabColor theme="3" tint="0.79998168889431442"/>
  </sheetPr>
  <dimension ref="A1:X44"/>
  <sheetViews>
    <sheetView topLeftCell="B1" zoomScale="50" zoomScaleNormal="110" workbookViewId="0">
      <pane xSplit="1" topLeftCell="C1" activePane="topRight" state="frozen"/>
      <selection activeCell="B15" sqref="B15"/>
      <selection pane="topRight" activeCell="N1" sqref="N1:N1048576"/>
    </sheetView>
  </sheetViews>
  <sheetFormatPr baseColWidth="10" defaultColWidth="8.77734375" defaultRowHeight="13.8"/>
  <cols>
    <col min="1" max="1" width="8.77734375" style="318" hidden="1" customWidth="1"/>
    <col min="2" max="3" width="24.77734375" style="318" customWidth="1"/>
    <col min="4" max="21" width="10.6640625" style="318" customWidth="1"/>
    <col min="22" max="16384" width="8.77734375" style="318"/>
  </cols>
  <sheetData>
    <row r="1" spans="2:24" ht="18" customHeight="1">
      <c r="B1" s="319" t="s">
        <v>132</v>
      </c>
      <c r="C1" s="372" t="s">
        <v>21</v>
      </c>
      <c r="D1" s="372" t="s">
        <v>22</v>
      </c>
      <c r="E1" s="372" t="s">
        <v>38</v>
      </c>
      <c r="F1" s="372" t="s">
        <v>23</v>
      </c>
      <c r="G1" s="372" t="s">
        <v>24</v>
      </c>
      <c r="H1" s="372" t="s">
        <v>25</v>
      </c>
      <c r="I1" s="372" t="s">
        <v>26</v>
      </c>
      <c r="J1" s="372" t="s">
        <v>27</v>
      </c>
      <c r="K1" s="372" t="s">
        <v>28</v>
      </c>
      <c r="L1" s="372" t="s">
        <v>29</v>
      </c>
      <c r="M1" s="372" t="s">
        <v>30</v>
      </c>
      <c r="N1" s="372" t="s">
        <v>32</v>
      </c>
      <c r="O1" s="372" t="s">
        <v>33</v>
      </c>
      <c r="P1" s="372" t="s">
        <v>34</v>
      </c>
      <c r="Q1" s="372" t="s">
        <v>36</v>
      </c>
      <c r="R1" s="372" t="s">
        <v>37</v>
      </c>
      <c r="S1" s="372" t="s">
        <v>39</v>
      </c>
      <c r="T1" s="373" t="s">
        <v>76</v>
      </c>
      <c r="U1" s="374" t="s">
        <v>71</v>
      </c>
    </row>
    <row r="2" spans="2:24" ht="18" customHeight="1">
      <c r="B2" s="320" t="s">
        <v>40</v>
      </c>
      <c r="C2" s="321">
        <v>414192</v>
      </c>
      <c r="D2" s="321">
        <v>1180007</v>
      </c>
      <c r="E2" s="321">
        <v>543080</v>
      </c>
      <c r="F2" s="321">
        <v>441626</v>
      </c>
      <c r="G2" s="321">
        <v>571351</v>
      </c>
      <c r="H2" s="321">
        <v>997392</v>
      </c>
      <c r="I2" s="321">
        <v>829417</v>
      </c>
      <c r="J2" s="321">
        <v>238609</v>
      </c>
      <c r="K2" s="321">
        <v>488689</v>
      </c>
      <c r="L2" s="321">
        <v>809750</v>
      </c>
      <c r="M2" s="321">
        <v>91718</v>
      </c>
      <c r="N2" s="321">
        <v>73204</v>
      </c>
      <c r="O2" s="321">
        <v>85513</v>
      </c>
      <c r="P2" s="321">
        <v>371498</v>
      </c>
      <c r="Q2" s="321">
        <v>55191</v>
      </c>
      <c r="R2" s="321">
        <v>43666</v>
      </c>
      <c r="S2" s="321">
        <v>135175</v>
      </c>
      <c r="T2" s="321">
        <v>66123.403999999995</v>
      </c>
      <c r="U2" s="366">
        <f>SUM(C2:S2)</f>
        <v>7370078</v>
      </c>
    </row>
    <row r="3" spans="2:24">
      <c r="B3" s="320" t="s">
        <v>41</v>
      </c>
      <c r="C3" s="321">
        <v>86679</v>
      </c>
      <c r="D3" s="321">
        <v>160989</v>
      </c>
      <c r="E3" s="321">
        <v>128079</v>
      </c>
      <c r="F3" s="321">
        <v>70481</v>
      </c>
      <c r="G3" s="321">
        <v>128018</v>
      </c>
      <c r="H3" s="321">
        <v>225529</v>
      </c>
      <c r="I3" s="321">
        <v>132236</v>
      </c>
      <c r="J3" s="321">
        <v>61179</v>
      </c>
      <c r="K3" s="321">
        <v>147378</v>
      </c>
      <c r="L3" s="321">
        <v>113727</v>
      </c>
      <c r="M3" s="321">
        <v>24251</v>
      </c>
      <c r="N3" s="321">
        <v>8161</v>
      </c>
      <c r="O3" s="321">
        <v>31060</v>
      </c>
      <c r="P3" s="321">
        <v>59365</v>
      </c>
      <c r="Q3" s="321">
        <v>6918</v>
      </c>
      <c r="R3" s="321">
        <v>8485</v>
      </c>
      <c r="S3" s="321">
        <v>24272</v>
      </c>
      <c r="T3" s="321">
        <v>15494.127</v>
      </c>
      <c r="U3" s="366">
        <f>SUM(C3:S3)</f>
        <v>1416807</v>
      </c>
    </row>
    <row r="4" spans="2:24" ht="41.4">
      <c r="B4" s="320" t="s">
        <v>42</v>
      </c>
      <c r="C4" s="321">
        <v>22168</v>
      </c>
      <c r="D4" s="321">
        <v>25537</v>
      </c>
      <c r="E4" s="321">
        <v>73875</v>
      </c>
      <c r="F4" s="321">
        <v>21580</v>
      </c>
      <c r="G4" s="321">
        <v>46738</v>
      </c>
      <c r="H4" s="321">
        <v>136789</v>
      </c>
      <c r="I4" s="321">
        <v>91642</v>
      </c>
      <c r="J4" s="321">
        <v>29797</v>
      </c>
      <c r="K4" s="321">
        <v>26446</v>
      </c>
      <c r="L4" s="321">
        <v>42171</v>
      </c>
      <c r="M4" s="321">
        <v>8585</v>
      </c>
      <c r="N4" s="321">
        <v>7627</v>
      </c>
      <c r="O4" s="321">
        <v>1107</v>
      </c>
      <c r="P4" s="321">
        <v>22333</v>
      </c>
      <c r="Q4" s="321">
        <v>3</v>
      </c>
      <c r="R4" s="321">
        <v>3724</v>
      </c>
      <c r="S4" s="321">
        <v>20290</v>
      </c>
      <c r="T4" s="321">
        <v>1917.7829999999999</v>
      </c>
      <c r="U4" s="366">
        <f>SUM(C4:S4)</f>
        <v>580412</v>
      </c>
    </row>
    <row r="5" spans="2:24" ht="27.6">
      <c r="B5" s="320" t="s">
        <v>126</v>
      </c>
      <c r="C5" s="321">
        <v>79688</v>
      </c>
      <c r="D5" s="321">
        <v>194869</v>
      </c>
      <c r="E5" s="321">
        <v>76168</v>
      </c>
      <c r="F5" s="321">
        <v>71329</v>
      </c>
      <c r="G5" s="321">
        <v>127632</v>
      </c>
      <c r="H5" s="321">
        <v>186233</v>
      </c>
      <c r="I5" s="321">
        <v>70568</v>
      </c>
      <c r="J5" s="321">
        <v>27671</v>
      </c>
      <c r="K5" s="321">
        <v>23899</v>
      </c>
      <c r="L5" s="321">
        <v>98866</v>
      </c>
      <c r="M5" s="321">
        <v>8143</v>
      </c>
      <c r="N5" s="321">
        <v>12726</v>
      </c>
      <c r="O5" s="321">
        <v>6007</v>
      </c>
      <c r="P5" s="321">
        <v>1126</v>
      </c>
      <c r="Q5" s="321">
        <v>0</v>
      </c>
      <c r="R5" s="321">
        <v>13079</v>
      </c>
      <c r="S5" s="321">
        <v>3952</v>
      </c>
      <c r="T5" s="321">
        <v>466.39800000000002</v>
      </c>
      <c r="U5" s="366">
        <f>SUM(C5:S5)</f>
        <v>1001956</v>
      </c>
    </row>
    <row r="6" spans="2:24" ht="27.6">
      <c r="B6" s="322" t="s">
        <v>44</v>
      </c>
      <c r="C6" s="323">
        <v>602727</v>
      </c>
      <c r="D6" s="323">
        <v>1561402</v>
      </c>
      <c r="E6" s="323">
        <v>821202</v>
      </c>
      <c r="F6" s="323">
        <f>SUM(F2:F5)</f>
        <v>605016</v>
      </c>
      <c r="G6" s="323">
        <f t="shared" ref="G6:T6" si="0">SUM(G2:G5)</f>
        <v>873739</v>
      </c>
      <c r="H6" s="323">
        <f t="shared" si="0"/>
        <v>1545943</v>
      </c>
      <c r="I6" s="323">
        <f t="shared" si="0"/>
        <v>1123863</v>
      </c>
      <c r="J6" s="323">
        <f t="shared" si="0"/>
        <v>357256</v>
      </c>
      <c r="K6" s="323">
        <f t="shared" si="0"/>
        <v>686412</v>
      </c>
      <c r="L6" s="323">
        <f t="shared" si="0"/>
        <v>1064514</v>
      </c>
      <c r="M6" s="323">
        <f t="shared" si="0"/>
        <v>132697</v>
      </c>
      <c r="N6" s="323">
        <f t="shared" si="0"/>
        <v>101718</v>
      </c>
      <c r="O6" s="323">
        <f t="shared" si="0"/>
        <v>123687</v>
      </c>
      <c r="P6" s="323">
        <f t="shared" si="0"/>
        <v>454322</v>
      </c>
      <c r="Q6" s="323">
        <f t="shared" si="0"/>
        <v>62112</v>
      </c>
      <c r="R6" s="323">
        <f t="shared" si="0"/>
        <v>68954</v>
      </c>
      <c r="S6" s="323">
        <f t="shared" si="0"/>
        <v>183689</v>
      </c>
      <c r="T6" s="323">
        <f t="shared" si="0"/>
        <v>84001.711999999985</v>
      </c>
      <c r="U6" s="366">
        <f>SUM(C6:S6)</f>
        <v>10369253</v>
      </c>
    </row>
    <row r="7" spans="2:24">
      <c r="B7" s="320" t="s">
        <v>45</v>
      </c>
      <c r="C7" s="321">
        <v>299245</v>
      </c>
      <c r="D7" s="321">
        <v>706491</v>
      </c>
      <c r="E7" s="321">
        <v>287452</v>
      </c>
      <c r="F7" s="321">
        <v>223093</v>
      </c>
      <c r="G7" s="321">
        <v>407717</v>
      </c>
      <c r="H7" s="321">
        <v>524954</v>
      </c>
      <c r="I7" s="321">
        <v>466907</v>
      </c>
      <c r="J7" s="321">
        <v>87203</v>
      </c>
      <c r="K7" s="321">
        <v>236937</v>
      </c>
      <c r="L7" s="321">
        <v>485463</v>
      </c>
      <c r="M7" s="321">
        <v>71482</v>
      </c>
      <c r="N7" s="326">
        <v>72543</v>
      </c>
      <c r="O7" s="326">
        <v>60046</v>
      </c>
      <c r="P7" s="321">
        <v>159268</v>
      </c>
      <c r="Q7" s="321">
        <v>5523</v>
      </c>
      <c r="R7" s="321">
        <v>31595</v>
      </c>
      <c r="S7" s="321">
        <v>44055</v>
      </c>
      <c r="T7" s="321">
        <v>32958.430999999997</v>
      </c>
      <c r="U7" s="366">
        <f>SUM(C7:S7)</f>
        <v>4169974</v>
      </c>
    </row>
    <row r="8" spans="2:24">
      <c r="B8" s="320" t="s">
        <v>46</v>
      </c>
      <c r="C8" s="321">
        <v>13129</v>
      </c>
      <c r="D8" s="321">
        <v>4914</v>
      </c>
      <c r="E8" s="321">
        <v>11214</v>
      </c>
      <c r="F8" s="321">
        <v>4304</v>
      </c>
      <c r="G8" s="321">
        <v>11793</v>
      </c>
      <c r="H8" s="321">
        <v>5523</v>
      </c>
      <c r="I8" s="321">
        <v>6387</v>
      </c>
      <c r="J8" s="321">
        <v>7044</v>
      </c>
      <c r="K8" s="321">
        <v>6648</v>
      </c>
      <c r="L8" s="325">
        <v>9537</v>
      </c>
      <c r="M8" s="321">
        <v>1103</v>
      </c>
      <c r="N8" s="367">
        <v>3255</v>
      </c>
      <c r="O8" s="326">
        <v>537</v>
      </c>
      <c r="P8" s="321">
        <v>4292</v>
      </c>
      <c r="Q8" s="321">
        <v>0</v>
      </c>
      <c r="R8" s="321">
        <v>2757</v>
      </c>
      <c r="S8" s="321">
        <v>2538</v>
      </c>
      <c r="T8" s="321">
        <v>1362.789</v>
      </c>
      <c r="U8" s="366">
        <f>SUM(C8:S8)</f>
        <v>94975</v>
      </c>
    </row>
    <row r="9" spans="2:24" ht="41.4">
      <c r="B9" s="320" t="s">
        <v>47</v>
      </c>
      <c r="C9" s="321" t="s">
        <v>125</v>
      </c>
      <c r="D9" s="321" t="s">
        <v>125</v>
      </c>
      <c r="E9" s="321" t="s">
        <v>125</v>
      </c>
      <c r="F9" s="321" t="s">
        <v>125</v>
      </c>
      <c r="G9" s="321" t="s">
        <v>125</v>
      </c>
      <c r="H9" s="321" t="s">
        <v>125</v>
      </c>
      <c r="I9" s="321" t="s">
        <v>125</v>
      </c>
      <c r="J9" s="321" t="s">
        <v>125</v>
      </c>
      <c r="K9" s="321" t="s">
        <v>125</v>
      </c>
      <c r="L9" s="321" t="s">
        <v>125</v>
      </c>
      <c r="M9" s="321"/>
      <c r="N9" s="321" t="s">
        <v>125</v>
      </c>
      <c r="O9" s="321" t="s">
        <v>125</v>
      </c>
      <c r="P9" s="321" t="s">
        <v>125</v>
      </c>
      <c r="Q9" s="321" t="s">
        <v>125</v>
      </c>
      <c r="R9" s="321" t="s">
        <v>125</v>
      </c>
      <c r="S9" s="321" t="s">
        <v>125</v>
      </c>
      <c r="T9" s="321" t="s">
        <v>125</v>
      </c>
      <c r="U9" s="366">
        <f>SUM(C9:S9)</f>
        <v>0</v>
      </c>
    </row>
    <row r="10" spans="2:24">
      <c r="B10" s="320" t="s">
        <v>113</v>
      </c>
      <c r="C10" s="321">
        <v>0</v>
      </c>
      <c r="D10" s="321">
        <v>0</v>
      </c>
      <c r="E10" s="321">
        <v>0</v>
      </c>
      <c r="F10" s="321">
        <v>0</v>
      </c>
      <c r="G10" s="321">
        <v>0</v>
      </c>
      <c r="H10" s="321">
        <v>0</v>
      </c>
      <c r="I10" s="321">
        <v>0</v>
      </c>
      <c r="J10" s="321">
        <v>0</v>
      </c>
      <c r="K10" s="321">
        <v>0</v>
      </c>
      <c r="L10" s="321">
        <v>0</v>
      </c>
      <c r="M10" s="321"/>
      <c r="N10" s="326">
        <v>0</v>
      </c>
      <c r="O10" s="326">
        <v>0</v>
      </c>
      <c r="P10" s="326">
        <v>0</v>
      </c>
      <c r="Q10" s="321">
        <v>0</v>
      </c>
      <c r="R10" s="321">
        <v>0</v>
      </c>
      <c r="S10" s="321">
        <v>0</v>
      </c>
      <c r="T10" s="321">
        <v>0</v>
      </c>
      <c r="U10" s="366">
        <f>SUM(C10:S10)</f>
        <v>0</v>
      </c>
    </row>
    <row r="11" spans="2:24">
      <c r="B11" s="320" t="s">
        <v>114</v>
      </c>
      <c r="C11" s="321">
        <v>0</v>
      </c>
      <c r="D11" s="321">
        <v>0</v>
      </c>
      <c r="E11" s="321">
        <v>0</v>
      </c>
      <c r="F11" s="321">
        <v>0</v>
      </c>
      <c r="G11" s="321">
        <v>0</v>
      </c>
      <c r="H11" s="321">
        <v>0</v>
      </c>
      <c r="I11" s="321">
        <v>0</v>
      </c>
      <c r="J11" s="321">
        <v>0</v>
      </c>
      <c r="K11" s="321">
        <v>0</v>
      </c>
      <c r="L11" s="321">
        <v>0</v>
      </c>
      <c r="M11" s="321"/>
      <c r="N11" s="326">
        <v>0</v>
      </c>
      <c r="O11" s="326">
        <v>0</v>
      </c>
      <c r="P11" s="326">
        <v>0</v>
      </c>
      <c r="Q11" s="321">
        <v>0</v>
      </c>
      <c r="R11" s="321">
        <v>0</v>
      </c>
      <c r="S11" s="321">
        <v>0</v>
      </c>
      <c r="T11" s="321">
        <v>0</v>
      </c>
      <c r="U11" s="366">
        <f>SUM(C11:S11)</f>
        <v>0</v>
      </c>
    </row>
    <row r="12" spans="2:24" ht="27.6">
      <c r="B12" s="322" t="s">
        <v>48</v>
      </c>
      <c r="C12" s="323">
        <v>312374</v>
      </c>
      <c r="D12" s="323">
        <v>711405</v>
      </c>
      <c r="E12" s="323">
        <v>298666</v>
      </c>
      <c r="F12" s="323">
        <f t="shared" ref="F12:T12" si="1">SUM(F7:F11)</f>
        <v>227397</v>
      </c>
      <c r="G12" s="323">
        <f t="shared" si="1"/>
        <v>419510</v>
      </c>
      <c r="H12" s="323">
        <f t="shared" si="1"/>
        <v>530477</v>
      </c>
      <c r="I12" s="323">
        <f t="shared" si="1"/>
        <v>473294</v>
      </c>
      <c r="J12" s="323">
        <f t="shared" si="1"/>
        <v>94247</v>
      </c>
      <c r="K12" s="323">
        <f t="shared" si="1"/>
        <v>243585</v>
      </c>
      <c r="L12" s="323">
        <f t="shared" si="1"/>
        <v>495000</v>
      </c>
      <c r="M12" s="323">
        <f t="shared" si="1"/>
        <v>72585</v>
      </c>
      <c r="N12" s="323">
        <f t="shared" si="1"/>
        <v>75798</v>
      </c>
      <c r="O12" s="323">
        <f t="shared" si="1"/>
        <v>60583</v>
      </c>
      <c r="P12" s="323">
        <f t="shared" si="1"/>
        <v>163560</v>
      </c>
      <c r="Q12" s="323">
        <f t="shared" si="1"/>
        <v>5523</v>
      </c>
      <c r="R12" s="323">
        <f t="shared" si="1"/>
        <v>34352</v>
      </c>
      <c r="S12" s="323">
        <f t="shared" si="1"/>
        <v>46593</v>
      </c>
      <c r="T12" s="323">
        <f t="shared" si="1"/>
        <v>34321.219999999994</v>
      </c>
      <c r="U12" s="368">
        <f>SUM(C12:S12)</f>
        <v>4264949</v>
      </c>
      <c r="X12" s="324">
        <v>-1</v>
      </c>
    </row>
    <row r="13" spans="2:24">
      <c r="B13" s="322" t="s">
        <v>49</v>
      </c>
      <c r="C13" s="323">
        <v>290353</v>
      </c>
      <c r="D13" s="323">
        <v>849997</v>
      </c>
      <c r="E13" s="323">
        <v>522536</v>
      </c>
      <c r="F13" s="323">
        <f t="shared" ref="F13:T13" si="2">F6-F12</f>
        <v>377619</v>
      </c>
      <c r="G13" s="323">
        <f t="shared" si="2"/>
        <v>454229</v>
      </c>
      <c r="H13" s="323">
        <f t="shared" si="2"/>
        <v>1015466</v>
      </c>
      <c r="I13" s="323">
        <f t="shared" si="2"/>
        <v>650569</v>
      </c>
      <c r="J13" s="323">
        <f t="shared" si="2"/>
        <v>263009</v>
      </c>
      <c r="K13" s="323">
        <f t="shared" si="2"/>
        <v>442827</v>
      </c>
      <c r="L13" s="323">
        <f t="shared" si="2"/>
        <v>569514</v>
      </c>
      <c r="M13" s="323">
        <f t="shared" si="2"/>
        <v>60112</v>
      </c>
      <c r="N13" s="323">
        <f t="shared" si="2"/>
        <v>25920</v>
      </c>
      <c r="O13" s="323">
        <f t="shared" si="2"/>
        <v>63104</v>
      </c>
      <c r="P13" s="323">
        <f t="shared" si="2"/>
        <v>290762</v>
      </c>
      <c r="Q13" s="323">
        <f t="shared" si="2"/>
        <v>56589</v>
      </c>
      <c r="R13" s="323">
        <f t="shared" si="2"/>
        <v>34602</v>
      </c>
      <c r="S13" s="323">
        <f t="shared" si="2"/>
        <v>137096</v>
      </c>
      <c r="T13" s="323">
        <f t="shared" si="2"/>
        <v>49680.491999999991</v>
      </c>
      <c r="U13" s="368">
        <f>SUM(C13:S13)</f>
        <v>6104304</v>
      </c>
    </row>
    <row r="14" spans="2:24" ht="55.2">
      <c r="B14" s="320" t="s">
        <v>50</v>
      </c>
      <c r="C14" s="324">
        <v>-107730</v>
      </c>
      <c r="D14" s="324">
        <v>-235066</v>
      </c>
      <c r="E14" s="324">
        <v>-22614</v>
      </c>
      <c r="F14" s="324">
        <v>-13677</v>
      </c>
      <c r="G14" s="324">
        <v>-104189</v>
      </c>
      <c r="H14" s="324">
        <v>-190832</v>
      </c>
      <c r="I14" s="324">
        <v>-138193</v>
      </c>
      <c r="J14" s="324">
        <v>-8493</v>
      </c>
      <c r="K14" s="324">
        <v>-45977</v>
      </c>
      <c r="L14" s="324">
        <v>-126214</v>
      </c>
      <c r="M14" s="324">
        <v>-29441</v>
      </c>
      <c r="N14" s="324">
        <v>-70411</v>
      </c>
      <c r="O14" s="324">
        <v>-40172</v>
      </c>
      <c r="P14" s="324">
        <v>-31040</v>
      </c>
      <c r="Q14" s="324">
        <v>-3011</v>
      </c>
      <c r="R14" s="324">
        <v>-4640</v>
      </c>
      <c r="S14" s="324">
        <v>-22439</v>
      </c>
      <c r="T14" s="324">
        <v>-6506.1959999999999</v>
      </c>
      <c r="U14" s="366">
        <f>SUM(C14:S14)</f>
        <v>-1194139</v>
      </c>
    </row>
    <row r="15" spans="2:24" ht="55.2">
      <c r="B15" s="320" t="s">
        <v>64</v>
      </c>
      <c r="C15" s="324">
        <v>-36455</v>
      </c>
      <c r="D15" s="324">
        <v>-6589</v>
      </c>
      <c r="E15" s="324">
        <v>731</v>
      </c>
      <c r="F15" s="324">
        <v>-1904</v>
      </c>
      <c r="G15" s="324">
        <v>-12274</v>
      </c>
      <c r="H15" s="324">
        <v>-16863</v>
      </c>
      <c r="I15" s="324">
        <v>-8023</v>
      </c>
      <c r="J15" s="324">
        <v>3184</v>
      </c>
      <c r="K15" s="324">
        <v>321</v>
      </c>
      <c r="L15" s="324">
        <v>3379</v>
      </c>
      <c r="M15" s="324">
        <v>18004</v>
      </c>
      <c r="N15" s="324">
        <v>0</v>
      </c>
      <c r="O15" s="324">
        <v>-1896</v>
      </c>
      <c r="P15" s="324">
        <v>1</v>
      </c>
      <c r="Q15" s="324">
        <v>-43</v>
      </c>
      <c r="R15" s="324" t="s">
        <v>125</v>
      </c>
      <c r="S15" s="324">
        <v>-898</v>
      </c>
      <c r="T15" s="324">
        <v>-767.25099999999998</v>
      </c>
      <c r="U15" s="366">
        <f>SUM(C15:S15)</f>
        <v>-59325</v>
      </c>
    </row>
    <row r="16" spans="2:24">
      <c r="B16" s="320" t="s">
        <v>52</v>
      </c>
      <c r="C16" s="324">
        <v>136</v>
      </c>
      <c r="D16" s="324">
        <v>830</v>
      </c>
      <c r="E16" s="324">
        <v>8256</v>
      </c>
      <c r="F16" s="324">
        <v>1147</v>
      </c>
      <c r="G16" s="324">
        <v>879</v>
      </c>
      <c r="H16" s="324">
        <v>11050</v>
      </c>
      <c r="I16" s="324">
        <v>10076</v>
      </c>
      <c r="J16" s="324">
        <v>3874</v>
      </c>
      <c r="K16" s="324">
        <v>338</v>
      </c>
      <c r="L16" s="324">
        <v>8614</v>
      </c>
      <c r="M16" s="324">
        <v>708</v>
      </c>
      <c r="N16" s="324">
        <v>9</v>
      </c>
      <c r="O16" s="324">
        <v>0</v>
      </c>
      <c r="P16" s="324">
        <v>560</v>
      </c>
      <c r="Q16" s="324">
        <v>312</v>
      </c>
      <c r="R16" s="324">
        <v>617</v>
      </c>
      <c r="S16" s="324">
        <v>134</v>
      </c>
      <c r="T16" s="324">
        <v>50.23</v>
      </c>
      <c r="U16" s="366">
        <f>SUM(C16:S16)</f>
        <v>47540</v>
      </c>
    </row>
    <row r="17" spans="2:24">
      <c r="B17" s="320" t="s">
        <v>53</v>
      </c>
      <c r="C17" s="324">
        <v>-115991</v>
      </c>
      <c r="D17" s="324">
        <v>-259745</v>
      </c>
      <c r="E17" s="324">
        <v>-188134</v>
      </c>
      <c r="F17" s="324">
        <v>-92669</v>
      </c>
      <c r="G17" s="324">
        <v>-130396</v>
      </c>
      <c r="H17" s="324">
        <v>-238432</v>
      </c>
      <c r="I17" s="324">
        <v>-179724</v>
      </c>
      <c r="J17" s="324">
        <v>-133803</v>
      </c>
      <c r="K17" s="324">
        <v>-176198</v>
      </c>
      <c r="L17" s="324">
        <v>-150302</v>
      </c>
      <c r="M17" s="324">
        <v>-40881</v>
      </c>
      <c r="N17" s="324">
        <v>-36347</v>
      </c>
      <c r="O17" s="324">
        <v>-35565</v>
      </c>
      <c r="P17" s="324">
        <v>-103662</v>
      </c>
      <c r="Q17" s="324">
        <v>-26637</v>
      </c>
      <c r="R17" s="324">
        <v>-15942</v>
      </c>
      <c r="S17" s="324">
        <v>-42337</v>
      </c>
      <c r="T17" s="324">
        <v>-23371.763999999999</v>
      </c>
      <c r="U17" s="366">
        <f>SUM(C17:S17)</f>
        <v>-1966765</v>
      </c>
    </row>
    <row r="18" spans="2:24" ht="27.6">
      <c r="B18" s="320" t="s">
        <v>54</v>
      </c>
      <c r="C18" s="324">
        <v>-70447</v>
      </c>
      <c r="D18" s="324">
        <v>-76289</v>
      </c>
      <c r="E18" s="324">
        <v>-69917</v>
      </c>
      <c r="F18" s="324">
        <v>-33031</v>
      </c>
      <c r="G18" s="324">
        <v>-44846</v>
      </c>
      <c r="H18" s="324">
        <v>-170959</v>
      </c>
      <c r="I18" s="324">
        <v>-88606</v>
      </c>
      <c r="J18" s="324">
        <v>-60482</v>
      </c>
      <c r="K18" s="324">
        <v>-49809</v>
      </c>
      <c r="L18" s="324">
        <v>-57558</v>
      </c>
      <c r="M18" s="324">
        <v>-16688</v>
      </c>
      <c r="N18" s="324">
        <v>-20458</v>
      </c>
      <c r="O18" s="324">
        <v>-15060</v>
      </c>
      <c r="P18" s="324">
        <v>-59195</v>
      </c>
      <c r="Q18" s="324">
        <v>-8687</v>
      </c>
      <c r="R18" s="324">
        <v>-10743</v>
      </c>
      <c r="S18" s="324">
        <v>-15585</v>
      </c>
      <c r="T18" s="324">
        <v>-9650.9920000000002</v>
      </c>
      <c r="U18" s="366">
        <f>SUM(C18:S18)</f>
        <v>-868360</v>
      </c>
      <c r="X18" s="324">
        <v>-1</v>
      </c>
    </row>
    <row r="19" spans="2:24" ht="55.2">
      <c r="B19" s="320" t="s">
        <v>55</v>
      </c>
      <c r="C19" s="324">
        <v>-19253</v>
      </c>
      <c r="D19" s="324">
        <v>-12934</v>
      </c>
      <c r="E19" s="324">
        <v>-19284</v>
      </c>
      <c r="F19" s="324">
        <v>-8395</v>
      </c>
      <c r="G19" s="324">
        <v>-9552</v>
      </c>
      <c r="H19" s="324">
        <v>-40099</v>
      </c>
      <c r="I19" s="324">
        <v>-13843</v>
      </c>
      <c r="J19" s="324">
        <v>-7662</v>
      </c>
      <c r="K19" s="324">
        <v>-12516</v>
      </c>
      <c r="L19" s="324">
        <v>-15645</v>
      </c>
      <c r="M19" s="324">
        <v>-3763</v>
      </c>
      <c r="N19" s="324">
        <v>-3326</v>
      </c>
      <c r="O19" s="324">
        <v>-1783</v>
      </c>
      <c r="P19" s="324">
        <v>-12654</v>
      </c>
      <c r="Q19" s="324">
        <v>-2317</v>
      </c>
      <c r="R19" s="324">
        <v>-1695</v>
      </c>
      <c r="S19" s="324">
        <v>-5825</v>
      </c>
      <c r="T19" s="324">
        <v>-4372.9430000000002</v>
      </c>
      <c r="U19" s="366">
        <f>SUM(C19:S19)</f>
        <v>-190546</v>
      </c>
    </row>
    <row r="20" spans="2:24">
      <c r="B20" s="322" t="s">
        <v>56</v>
      </c>
      <c r="C20" s="323">
        <v>-59387</v>
      </c>
      <c r="D20" s="323">
        <f>D13+SUM(D14:D19)</f>
        <v>260204</v>
      </c>
      <c r="E20" s="323">
        <f t="shared" ref="E20:T20" si="3">E13+SUM(E14:E19)</f>
        <v>231574</v>
      </c>
      <c r="F20" s="323">
        <f t="shared" si="3"/>
        <v>229090</v>
      </c>
      <c r="G20" s="323">
        <f t="shared" si="3"/>
        <v>153851</v>
      </c>
      <c r="H20" s="323">
        <f t="shared" si="3"/>
        <v>369331</v>
      </c>
      <c r="I20" s="323">
        <f t="shared" si="3"/>
        <v>232256</v>
      </c>
      <c r="J20" s="323">
        <f t="shared" si="3"/>
        <v>59627</v>
      </c>
      <c r="K20" s="323">
        <f t="shared" si="3"/>
        <v>158986</v>
      </c>
      <c r="L20" s="323">
        <f t="shared" si="3"/>
        <v>231788</v>
      </c>
      <c r="M20" s="323">
        <f>M13+SUM(M14:M19)</f>
        <v>-11949</v>
      </c>
      <c r="N20" s="323">
        <f t="shared" si="3"/>
        <v>-104613</v>
      </c>
      <c r="O20" s="323">
        <f t="shared" si="3"/>
        <v>-31372</v>
      </c>
      <c r="P20" s="323">
        <f t="shared" si="3"/>
        <v>84772</v>
      </c>
      <c r="Q20" s="323">
        <f t="shared" si="3"/>
        <v>16206</v>
      </c>
      <c r="R20" s="323">
        <f t="shared" si="3"/>
        <v>2199</v>
      </c>
      <c r="S20" s="323">
        <f t="shared" si="3"/>
        <v>50146</v>
      </c>
      <c r="T20" s="323">
        <f t="shared" si="3"/>
        <v>5061.5759999999937</v>
      </c>
      <c r="U20" s="366">
        <f>SUM(C20:S20)</f>
        <v>1872709</v>
      </c>
    </row>
    <row r="21" spans="2:24" ht="41.4">
      <c r="B21" s="320" t="s">
        <v>57</v>
      </c>
      <c r="C21" s="324">
        <v>1338</v>
      </c>
      <c r="D21" s="324">
        <v>-2066</v>
      </c>
      <c r="E21" s="324">
        <v>3790</v>
      </c>
      <c r="F21" s="324">
        <v>-6854</v>
      </c>
      <c r="G21" s="324">
        <v>20</v>
      </c>
      <c r="H21" s="324">
        <v>-466</v>
      </c>
      <c r="I21" s="324">
        <v>-3523</v>
      </c>
      <c r="J21" s="324">
        <v>-376</v>
      </c>
      <c r="K21" s="324">
        <v>-363</v>
      </c>
      <c r="L21" s="324">
        <v>-826</v>
      </c>
      <c r="M21" s="324">
        <v>5457</v>
      </c>
      <c r="N21" s="324">
        <v>0</v>
      </c>
      <c r="O21" s="324">
        <v>-34</v>
      </c>
      <c r="P21" s="324">
        <v>-2634</v>
      </c>
      <c r="Q21" s="324">
        <v>499</v>
      </c>
      <c r="R21" s="324">
        <v>-101</v>
      </c>
      <c r="S21" s="324">
        <v>-1311</v>
      </c>
      <c r="T21" s="324">
        <v>475.46699999999998</v>
      </c>
      <c r="U21" s="366">
        <f>SUM(C21:S21)</f>
        <v>-7450</v>
      </c>
    </row>
    <row r="22" spans="2:24" ht="41.4">
      <c r="B22" s="320" t="s">
        <v>110</v>
      </c>
      <c r="C22" s="324" t="s">
        <v>125</v>
      </c>
      <c r="D22" s="324" t="s">
        <v>125</v>
      </c>
      <c r="E22" s="324" t="s">
        <v>125</v>
      </c>
      <c r="F22" s="324" t="s">
        <v>125</v>
      </c>
      <c r="G22" s="324" t="s">
        <v>125</v>
      </c>
      <c r="H22" s="324" t="s">
        <v>125</v>
      </c>
      <c r="I22" s="324" t="s">
        <v>125</v>
      </c>
      <c r="J22" s="324" t="s">
        <v>125</v>
      </c>
      <c r="K22" s="324" t="s">
        <v>125</v>
      </c>
      <c r="L22" s="324" t="s">
        <v>125</v>
      </c>
      <c r="M22" s="369"/>
      <c r="N22" s="324">
        <v>0</v>
      </c>
      <c r="O22" s="324">
        <v>0</v>
      </c>
      <c r="P22" s="324">
        <v>0</v>
      </c>
      <c r="Q22" s="324">
        <v>0</v>
      </c>
      <c r="R22" s="324">
        <v>0</v>
      </c>
      <c r="S22" s="324">
        <v>0</v>
      </c>
      <c r="T22" s="324">
        <v>0</v>
      </c>
      <c r="U22" s="366">
        <f>SUM(C22:S22)</f>
        <v>0</v>
      </c>
    </row>
    <row r="23" spans="2:24">
      <c r="B23" s="320" t="s">
        <v>58</v>
      </c>
      <c r="C23" s="324">
        <v>-1239</v>
      </c>
      <c r="D23" s="324">
        <v>-72611</v>
      </c>
      <c r="E23" s="324">
        <v>-60229</v>
      </c>
      <c r="F23" s="324">
        <v>-60874</v>
      </c>
      <c r="G23" s="324">
        <v>-11721</v>
      </c>
      <c r="H23" s="324">
        <v>-82135</v>
      </c>
      <c r="I23" s="324">
        <v>-91529</v>
      </c>
      <c r="J23" s="324">
        <v>-16908</v>
      </c>
      <c r="K23" s="324">
        <v>-67303</v>
      </c>
      <c r="L23" s="324">
        <v>-69385</v>
      </c>
      <c r="M23" s="324">
        <v>-380</v>
      </c>
      <c r="N23" s="324">
        <v>-317</v>
      </c>
      <c r="O23" s="324">
        <v>-265</v>
      </c>
      <c r="P23" s="324">
        <v>-22021</v>
      </c>
      <c r="Q23" s="324">
        <v>-8043</v>
      </c>
      <c r="R23" s="324">
        <v>-1337</v>
      </c>
      <c r="S23" s="324">
        <v>-11465</v>
      </c>
      <c r="T23" s="324">
        <v>-189.37799999999999</v>
      </c>
      <c r="U23" s="366">
        <f>SUM(C23:S23)</f>
        <v>-577762</v>
      </c>
    </row>
    <row r="24" spans="2:24" ht="27.6">
      <c r="B24" s="322" t="s">
        <v>59</v>
      </c>
      <c r="C24" s="323">
        <f>C20+SUM(C21:C23)</f>
        <v>-59288</v>
      </c>
      <c r="D24" s="323">
        <f t="shared" ref="D24:T24" si="4">D20+SUM(D21:D23)</f>
        <v>185527</v>
      </c>
      <c r="E24" s="323">
        <f t="shared" si="4"/>
        <v>175135</v>
      </c>
      <c r="F24" s="323">
        <f t="shared" si="4"/>
        <v>161362</v>
      </c>
      <c r="G24" s="323">
        <f t="shared" si="4"/>
        <v>142150</v>
      </c>
      <c r="H24" s="323">
        <f t="shared" si="4"/>
        <v>286730</v>
      </c>
      <c r="I24" s="323">
        <f t="shared" si="4"/>
        <v>137204</v>
      </c>
      <c r="J24" s="323">
        <f t="shared" si="4"/>
        <v>42343</v>
      </c>
      <c r="K24" s="323">
        <f t="shared" si="4"/>
        <v>91320</v>
      </c>
      <c r="L24" s="323">
        <f t="shared" si="4"/>
        <v>161577</v>
      </c>
      <c r="M24" s="323">
        <f t="shared" si="4"/>
        <v>-6872</v>
      </c>
      <c r="N24" s="323">
        <f t="shared" si="4"/>
        <v>-104930</v>
      </c>
      <c r="O24" s="323">
        <f t="shared" si="4"/>
        <v>-31671</v>
      </c>
      <c r="P24" s="323">
        <f t="shared" si="4"/>
        <v>60117</v>
      </c>
      <c r="Q24" s="323">
        <f t="shared" si="4"/>
        <v>8662</v>
      </c>
      <c r="R24" s="323">
        <f t="shared" si="4"/>
        <v>761</v>
      </c>
      <c r="S24" s="323">
        <f t="shared" si="4"/>
        <v>37370</v>
      </c>
      <c r="T24" s="323">
        <f t="shared" si="4"/>
        <v>5347.6649999999936</v>
      </c>
      <c r="U24" s="368">
        <f>SUM(C24:S24)</f>
        <v>1287497</v>
      </c>
    </row>
    <row r="25" spans="2:24">
      <c r="B25" s="320" t="s">
        <v>72</v>
      </c>
      <c r="C25" s="321" t="s">
        <v>125</v>
      </c>
      <c r="D25" s="321" t="s">
        <v>125</v>
      </c>
      <c r="E25" s="321" t="s">
        <v>125</v>
      </c>
      <c r="F25" s="321" t="s">
        <v>125</v>
      </c>
      <c r="G25" s="321" t="s">
        <v>125</v>
      </c>
      <c r="H25" s="321" t="s">
        <v>125</v>
      </c>
      <c r="I25" s="321" t="s">
        <v>125</v>
      </c>
      <c r="J25" s="321" t="s">
        <v>125</v>
      </c>
      <c r="K25" s="321" t="s">
        <v>125</v>
      </c>
      <c r="L25" s="321" t="s">
        <v>125</v>
      </c>
      <c r="M25" s="327"/>
      <c r="N25" s="370"/>
      <c r="O25" s="327"/>
      <c r="P25" s="327"/>
      <c r="Q25" s="327"/>
      <c r="R25" s="327"/>
      <c r="S25" s="327"/>
      <c r="T25" s="327"/>
      <c r="U25" s="366">
        <f>SUM(C25:S25)</f>
        <v>0</v>
      </c>
    </row>
    <row r="26" spans="2:24" ht="41.4">
      <c r="B26" s="320" t="s">
        <v>60</v>
      </c>
      <c r="C26" s="324">
        <v>-9213</v>
      </c>
      <c r="D26" s="324">
        <v>-22382</v>
      </c>
      <c r="E26" s="324">
        <v>-15090</v>
      </c>
      <c r="F26" s="324">
        <v>0</v>
      </c>
      <c r="G26" s="324">
        <v>-12495</v>
      </c>
      <c r="H26" s="324">
        <v>-19890</v>
      </c>
      <c r="I26" s="324">
        <v>-21736</v>
      </c>
      <c r="J26" s="324">
        <v>-4735</v>
      </c>
      <c r="K26" s="324">
        <v>-9951</v>
      </c>
      <c r="L26" s="324">
        <v>-26843</v>
      </c>
      <c r="M26" s="324">
        <v>0</v>
      </c>
      <c r="N26" s="324">
        <v>-269</v>
      </c>
      <c r="O26" s="324">
        <v>0</v>
      </c>
      <c r="P26" s="324">
        <v>0</v>
      </c>
      <c r="Q26" s="324">
        <v>-1608</v>
      </c>
      <c r="R26" s="324">
        <v>-1028</v>
      </c>
      <c r="S26" s="324">
        <v>-975</v>
      </c>
      <c r="T26" s="324">
        <v>-5.3</v>
      </c>
      <c r="U26" s="366">
        <f>SUM(C26:S26)</f>
        <v>-146215</v>
      </c>
    </row>
    <row r="27" spans="2:24" ht="22.05" customHeight="1">
      <c r="B27" s="322" t="s">
        <v>61</v>
      </c>
      <c r="C27" s="323">
        <f>C24+SUM(C25:C26)</f>
        <v>-68501</v>
      </c>
      <c r="D27" s="323">
        <f t="shared" ref="D27:T27" si="5">D24+SUM(D25:D26)</f>
        <v>163145</v>
      </c>
      <c r="E27" s="323">
        <f t="shared" si="5"/>
        <v>160045</v>
      </c>
      <c r="F27" s="323">
        <f t="shared" si="5"/>
        <v>161362</v>
      </c>
      <c r="G27" s="323">
        <f t="shared" si="5"/>
        <v>129655</v>
      </c>
      <c r="H27" s="323">
        <f t="shared" si="5"/>
        <v>266840</v>
      </c>
      <c r="I27" s="323">
        <f t="shared" si="5"/>
        <v>115468</v>
      </c>
      <c r="J27" s="323">
        <f t="shared" si="5"/>
        <v>37608</v>
      </c>
      <c r="K27" s="323">
        <f t="shared" si="5"/>
        <v>81369</v>
      </c>
      <c r="L27" s="323">
        <f t="shared" si="5"/>
        <v>134734</v>
      </c>
      <c r="M27" s="323">
        <f t="shared" si="5"/>
        <v>-6872</v>
      </c>
      <c r="N27" s="323">
        <f t="shared" si="5"/>
        <v>-105199</v>
      </c>
      <c r="O27" s="323">
        <f t="shared" si="5"/>
        <v>-31671</v>
      </c>
      <c r="P27" s="323">
        <f t="shared" si="5"/>
        <v>60117</v>
      </c>
      <c r="Q27" s="323">
        <f t="shared" si="5"/>
        <v>7054</v>
      </c>
      <c r="R27" s="323">
        <f t="shared" si="5"/>
        <v>-267</v>
      </c>
      <c r="S27" s="323">
        <f t="shared" si="5"/>
        <v>36395</v>
      </c>
      <c r="T27" s="323">
        <f t="shared" si="5"/>
        <v>5342.3649999999934</v>
      </c>
      <c r="U27" s="368">
        <f>SUM(C27:S27)</f>
        <v>1141282</v>
      </c>
    </row>
    <row r="28" spans="2:24" ht="27.6">
      <c r="B28" s="328" t="s">
        <v>62</v>
      </c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71"/>
      <c r="O28" s="329"/>
      <c r="P28" s="329"/>
      <c r="Q28" s="329"/>
      <c r="R28" s="329"/>
      <c r="S28" s="329"/>
      <c r="T28" s="329">
        <v>3540.0259999999998</v>
      </c>
      <c r="U28" s="366">
        <f>SUM(C28:S28)</f>
        <v>0</v>
      </c>
    </row>
    <row r="29" spans="2:24" ht="41.4">
      <c r="B29" s="322" t="s">
        <v>63</v>
      </c>
      <c r="C29" s="323">
        <f>C27+C28</f>
        <v>-68501</v>
      </c>
      <c r="D29" s="323">
        <f t="shared" ref="D29:T29" si="6">D27+D28</f>
        <v>163145</v>
      </c>
      <c r="E29" s="323">
        <f t="shared" si="6"/>
        <v>160045</v>
      </c>
      <c r="F29" s="323">
        <f t="shared" si="6"/>
        <v>161362</v>
      </c>
      <c r="G29" s="323">
        <f t="shared" si="6"/>
        <v>129655</v>
      </c>
      <c r="H29" s="323">
        <f t="shared" si="6"/>
        <v>266840</v>
      </c>
      <c r="I29" s="323">
        <f t="shared" si="6"/>
        <v>115468</v>
      </c>
      <c r="J29" s="323">
        <f t="shared" si="6"/>
        <v>37608</v>
      </c>
      <c r="K29" s="323">
        <f t="shared" si="6"/>
        <v>81369</v>
      </c>
      <c r="L29" s="323">
        <f t="shared" si="6"/>
        <v>134734</v>
      </c>
      <c r="M29" s="323">
        <f t="shared" si="6"/>
        <v>-6872</v>
      </c>
      <c r="N29" s="323">
        <f t="shared" si="6"/>
        <v>-105199</v>
      </c>
      <c r="O29" s="323">
        <f t="shared" si="6"/>
        <v>-31671</v>
      </c>
      <c r="P29" s="323">
        <f t="shared" si="6"/>
        <v>60117</v>
      </c>
      <c r="Q29" s="323">
        <f t="shared" si="6"/>
        <v>7054</v>
      </c>
      <c r="R29" s="323">
        <f t="shared" si="6"/>
        <v>-267</v>
      </c>
      <c r="S29" s="323">
        <f t="shared" si="6"/>
        <v>36395</v>
      </c>
      <c r="T29" s="323">
        <f t="shared" si="6"/>
        <v>8882.3909999999923</v>
      </c>
      <c r="U29" s="368">
        <f>SUM(C29:S29)</f>
        <v>1141282</v>
      </c>
    </row>
    <row r="31" spans="2:24">
      <c r="B31" s="430" t="s">
        <v>65</v>
      </c>
      <c r="C31" s="312">
        <f>SUM(C2:C5)</f>
        <v>602727</v>
      </c>
      <c r="D31" s="312">
        <f t="shared" ref="D31:U31" si="7">SUM(D2:D5)</f>
        <v>1561402</v>
      </c>
      <c r="E31" s="312">
        <f>SUM(E2:E5)</f>
        <v>821202</v>
      </c>
      <c r="F31" s="312">
        <f>SUM(F2:F5)</f>
        <v>605016</v>
      </c>
      <c r="G31" s="312">
        <f>SUM(G2:G5)</f>
        <v>873739</v>
      </c>
      <c r="H31" s="312">
        <f t="shared" si="7"/>
        <v>1545943</v>
      </c>
      <c r="I31" s="312">
        <f t="shared" si="7"/>
        <v>1123863</v>
      </c>
      <c r="J31" s="312">
        <f t="shared" si="7"/>
        <v>357256</v>
      </c>
      <c r="K31" s="312">
        <f t="shared" si="7"/>
        <v>686412</v>
      </c>
      <c r="L31" s="312">
        <f t="shared" si="7"/>
        <v>1064514</v>
      </c>
      <c r="M31" s="312">
        <f t="shared" si="7"/>
        <v>132697</v>
      </c>
      <c r="N31" s="312">
        <f t="shared" si="7"/>
        <v>101718</v>
      </c>
      <c r="O31" s="312">
        <f t="shared" si="7"/>
        <v>123687</v>
      </c>
      <c r="P31" s="312">
        <f t="shared" si="7"/>
        <v>454322</v>
      </c>
      <c r="Q31" s="312">
        <f t="shared" si="7"/>
        <v>62112</v>
      </c>
      <c r="R31" s="312">
        <f t="shared" si="7"/>
        <v>68954</v>
      </c>
      <c r="S31" s="312">
        <f t="shared" si="7"/>
        <v>183689</v>
      </c>
      <c r="T31" s="312">
        <f t="shared" si="7"/>
        <v>84001.711999999985</v>
      </c>
      <c r="U31" s="312">
        <f t="shared" si="7"/>
        <v>10369253</v>
      </c>
    </row>
    <row r="32" spans="2:24">
      <c r="B32" s="430"/>
      <c r="C32" s="313">
        <f>C6-C31</f>
        <v>0</v>
      </c>
      <c r="D32" s="313">
        <f t="shared" ref="D32:U32" si="8">D6-D31</f>
        <v>0</v>
      </c>
      <c r="E32" s="313">
        <f>E6-E31</f>
        <v>0</v>
      </c>
      <c r="F32" s="313">
        <f>F6-F31</f>
        <v>0</v>
      </c>
      <c r="G32" s="313">
        <f>G6-G31</f>
        <v>0</v>
      </c>
      <c r="H32" s="313">
        <f t="shared" si="8"/>
        <v>0</v>
      </c>
      <c r="I32" s="313">
        <f t="shared" si="8"/>
        <v>0</v>
      </c>
      <c r="J32" s="313">
        <f t="shared" si="8"/>
        <v>0</v>
      </c>
      <c r="K32" s="313">
        <f t="shared" si="8"/>
        <v>0</v>
      </c>
      <c r="L32" s="313">
        <f t="shared" si="8"/>
        <v>0</v>
      </c>
      <c r="M32" s="314">
        <f t="shared" si="8"/>
        <v>0</v>
      </c>
      <c r="N32" s="313">
        <f t="shared" si="8"/>
        <v>0</v>
      </c>
      <c r="O32" s="313">
        <f t="shared" si="8"/>
        <v>0</v>
      </c>
      <c r="P32" s="313">
        <f t="shared" si="8"/>
        <v>0</v>
      </c>
      <c r="Q32" s="313">
        <f t="shared" si="8"/>
        <v>0</v>
      </c>
      <c r="R32" s="313">
        <f t="shared" si="8"/>
        <v>0</v>
      </c>
      <c r="S32" s="313">
        <f t="shared" si="8"/>
        <v>0</v>
      </c>
      <c r="T32" s="313">
        <f t="shared" si="8"/>
        <v>0</v>
      </c>
      <c r="U32" s="313">
        <f t="shared" si="8"/>
        <v>0</v>
      </c>
    </row>
    <row r="33" spans="2:21">
      <c r="B33" s="430"/>
      <c r="C33" s="312">
        <f>SUM(C7:C11)</f>
        <v>312374</v>
      </c>
      <c r="D33" s="312">
        <f t="shared" ref="D33:U33" si="9">SUM(D7:D11)</f>
        <v>711405</v>
      </c>
      <c r="E33" s="312">
        <f t="shared" si="9"/>
        <v>298666</v>
      </c>
      <c r="F33" s="312">
        <f t="shared" si="9"/>
        <v>227397</v>
      </c>
      <c r="G33" s="312">
        <f t="shared" si="9"/>
        <v>419510</v>
      </c>
      <c r="H33" s="312">
        <f t="shared" si="9"/>
        <v>530477</v>
      </c>
      <c r="I33" s="312">
        <f t="shared" si="9"/>
        <v>473294</v>
      </c>
      <c r="J33" s="312">
        <f t="shared" si="9"/>
        <v>94247</v>
      </c>
      <c r="K33" s="312">
        <f t="shared" si="9"/>
        <v>243585</v>
      </c>
      <c r="L33" s="312">
        <f t="shared" si="9"/>
        <v>495000</v>
      </c>
      <c r="M33" s="312">
        <f t="shared" si="9"/>
        <v>72585</v>
      </c>
      <c r="N33" s="312">
        <f t="shared" si="9"/>
        <v>75798</v>
      </c>
      <c r="O33" s="312">
        <f t="shared" si="9"/>
        <v>60583</v>
      </c>
      <c r="P33" s="312">
        <f t="shared" si="9"/>
        <v>163560</v>
      </c>
      <c r="Q33" s="312">
        <f t="shared" si="9"/>
        <v>5523</v>
      </c>
      <c r="R33" s="312">
        <f t="shared" si="9"/>
        <v>34352</v>
      </c>
      <c r="S33" s="312">
        <f t="shared" si="9"/>
        <v>46593</v>
      </c>
      <c r="T33" s="312">
        <f t="shared" si="9"/>
        <v>34321.219999999994</v>
      </c>
      <c r="U33" s="312">
        <f t="shared" si="9"/>
        <v>4264949</v>
      </c>
    </row>
    <row r="34" spans="2:21">
      <c r="B34" s="430"/>
      <c r="C34" s="312">
        <f>C33-C12</f>
        <v>0</v>
      </c>
      <c r="D34" s="312">
        <f t="shared" ref="D34:U34" si="10">D33-D12</f>
        <v>0</v>
      </c>
      <c r="E34" s="312">
        <f t="shared" si="10"/>
        <v>0</v>
      </c>
      <c r="F34" s="312">
        <f t="shared" si="10"/>
        <v>0</v>
      </c>
      <c r="G34" s="312">
        <f t="shared" si="10"/>
        <v>0</v>
      </c>
      <c r="H34" s="312">
        <f t="shared" si="10"/>
        <v>0</v>
      </c>
      <c r="I34" s="312">
        <f t="shared" si="10"/>
        <v>0</v>
      </c>
      <c r="J34" s="312">
        <f t="shared" si="10"/>
        <v>0</v>
      </c>
      <c r="K34" s="312">
        <f t="shared" si="10"/>
        <v>0</v>
      </c>
      <c r="L34" s="312">
        <f t="shared" si="10"/>
        <v>0</v>
      </c>
      <c r="M34" s="312">
        <f t="shared" si="10"/>
        <v>0</v>
      </c>
      <c r="N34" s="312">
        <f t="shared" si="10"/>
        <v>0</v>
      </c>
      <c r="O34" s="312">
        <f t="shared" si="10"/>
        <v>0</v>
      </c>
      <c r="P34" s="312">
        <f t="shared" si="10"/>
        <v>0</v>
      </c>
      <c r="Q34" s="312">
        <f t="shared" si="10"/>
        <v>0</v>
      </c>
      <c r="R34" s="312">
        <f t="shared" si="10"/>
        <v>0</v>
      </c>
      <c r="S34" s="312">
        <f t="shared" si="10"/>
        <v>0</v>
      </c>
      <c r="T34" s="312">
        <f t="shared" si="10"/>
        <v>0</v>
      </c>
      <c r="U34" s="312">
        <f t="shared" si="10"/>
        <v>0</v>
      </c>
    </row>
    <row r="35" spans="2:21">
      <c r="B35" s="430"/>
      <c r="C35" s="313">
        <f>C6-C12</f>
        <v>290353</v>
      </c>
      <c r="D35" s="313">
        <f t="shared" ref="D35:U35" si="11">D6-D12</f>
        <v>849997</v>
      </c>
      <c r="E35" s="313">
        <f t="shared" si="11"/>
        <v>522536</v>
      </c>
      <c r="F35" s="313">
        <f t="shared" si="11"/>
        <v>377619</v>
      </c>
      <c r="G35" s="313">
        <f t="shared" si="11"/>
        <v>454229</v>
      </c>
      <c r="H35" s="313">
        <f t="shared" si="11"/>
        <v>1015466</v>
      </c>
      <c r="I35" s="313">
        <f t="shared" si="11"/>
        <v>650569</v>
      </c>
      <c r="J35" s="313">
        <f t="shared" si="11"/>
        <v>263009</v>
      </c>
      <c r="K35" s="313">
        <f t="shared" si="11"/>
        <v>442827</v>
      </c>
      <c r="L35" s="313">
        <f t="shared" si="11"/>
        <v>569514</v>
      </c>
      <c r="M35" s="313">
        <f t="shared" si="11"/>
        <v>60112</v>
      </c>
      <c r="N35" s="313">
        <f t="shared" si="11"/>
        <v>25920</v>
      </c>
      <c r="O35" s="313">
        <f t="shared" si="11"/>
        <v>63104</v>
      </c>
      <c r="P35" s="313">
        <f t="shared" si="11"/>
        <v>290762</v>
      </c>
      <c r="Q35" s="313">
        <f t="shared" si="11"/>
        <v>56589</v>
      </c>
      <c r="R35" s="313">
        <f t="shared" si="11"/>
        <v>34602</v>
      </c>
      <c r="S35" s="313">
        <f t="shared" si="11"/>
        <v>137096</v>
      </c>
      <c r="T35" s="313">
        <f t="shared" si="11"/>
        <v>49680.491999999991</v>
      </c>
      <c r="U35" s="313">
        <f t="shared" si="11"/>
        <v>6104304</v>
      </c>
    </row>
    <row r="36" spans="2:21">
      <c r="B36" s="430"/>
      <c r="C36" s="312">
        <f>C35-C13</f>
        <v>0</v>
      </c>
      <c r="D36" s="312">
        <f t="shared" ref="D36:U36" si="12">D35-D13</f>
        <v>0</v>
      </c>
      <c r="E36" s="312">
        <f t="shared" si="12"/>
        <v>0</v>
      </c>
      <c r="F36" s="312">
        <f t="shared" si="12"/>
        <v>0</v>
      </c>
      <c r="G36" s="312">
        <f t="shared" si="12"/>
        <v>0</v>
      </c>
      <c r="H36" s="312">
        <f t="shared" si="12"/>
        <v>0</v>
      </c>
      <c r="I36" s="312">
        <f t="shared" si="12"/>
        <v>0</v>
      </c>
      <c r="J36" s="312">
        <f t="shared" si="12"/>
        <v>0</v>
      </c>
      <c r="K36" s="312">
        <f t="shared" si="12"/>
        <v>0</v>
      </c>
      <c r="L36" s="312">
        <f t="shared" si="12"/>
        <v>0</v>
      </c>
      <c r="M36" s="312">
        <f t="shared" si="12"/>
        <v>0</v>
      </c>
      <c r="N36" s="312">
        <f t="shared" si="12"/>
        <v>0</v>
      </c>
      <c r="O36" s="312">
        <f t="shared" si="12"/>
        <v>0</v>
      </c>
      <c r="P36" s="312">
        <f t="shared" si="12"/>
        <v>0</v>
      </c>
      <c r="Q36" s="312">
        <f t="shared" si="12"/>
        <v>0</v>
      </c>
      <c r="R36" s="312">
        <f t="shared" si="12"/>
        <v>0</v>
      </c>
      <c r="S36" s="312">
        <f t="shared" si="12"/>
        <v>0</v>
      </c>
      <c r="T36" s="312">
        <f t="shared" si="12"/>
        <v>0</v>
      </c>
      <c r="U36" s="312">
        <f t="shared" si="12"/>
        <v>0</v>
      </c>
    </row>
    <row r="37" spans="2:21">
      <c r="B37" s="430"/>
      <c r="C37" s="313">
        <f>C13+SUM(C14:C19)</f>
        <v>-59387</v>
      </c>
      <c r="D37" s="313">
        <f t="shared" ref="D37:U37" si="13">D13+SUM(D14:D19)</f>
        <v>260204</v>
      </c>
      <c r="E37" s="313">
        <f t="shared" si="13"/>
        <v>231574</v>
      </c>
      <c r="F37" s="313">
        <f t="shared" si="13"/>
        <v>229090</v>
      </c>
      <c r="G37" s="313">
        <f t="shared" si="13"/>
        <v>153851</v>
      </c>
      <c r="H37" s="313">
        <f t="shared" si="13"/>
        <v>369331</v>
      </c>
      <c r="I37" s="313">
        <f t="shared" si="13"/>
        <v>232256</v>
      </c>
      <c r="J37" s="313">
        <f t="shared" si="13"/>
        <v>59627</v>
      </c>
      <c r="K37" s="313">
        <f t="shared" si="13"/>
        <v>158986</v>
      </c>
      <c r="L37" s="313">
        <f t="shared" si="13"/>
        <v>231788</v>
      </c>
      <c r="M37" s="313">
        <f t="shared" si="13"/>
        <v>-11949</v>
      </c>
      <c r="N37" s="313">
        <f t="shared" si="13"/>
        <v>-104613</v>
      </c>
      <c r="O37" s="313">
        <f t="shared" si="13"/>
        <v>-31372</v>
      </c>
      <c r="P37" s="313">
        <f t="shared" si="13"/>
        <v>84772</v>
      </c>
      <c r="Q37" s="313">
        <f t="shared" si="13"/>
        <v>16206</v>
      </c>
      <c r="R37" s="313">
        <f t="shared" si="13"/>
        <v>2199</v>
      </c>
      <c r="S37" s="313">
        <f t="shared" si="13"/>
        <v>50146</v>
      </c>
      <c r="T37" s="313">
        <f t="shared" si="13"/>
        <v>5061.5759999999937</v>
      </c>
      <c r="U37" s="313">
        <f t="shared" si="13"/>
        <v>1872709</v>
      </c>
    </row>
    <row r="38" spans="2:21">
      <c r="B38" s="430"/>
      <c r="C38" s="313">
        <f>C20-C37</f>
        <v>0</v>
      </c>
      <c r="D38" s="313">
        <f t="shared" ref="D38:U38" si="14">D20-D37</f>
        <v>0</v>
      </c>
      <c r="E38" s="313">
        <f t="shared" si="14"/>
        <v>0</v>
      </c>
      <c r="F38" s="313">
        <f t="shared" si="14"/>
        <v>0</v>
      </c>
      <c r="G38" s="313">
        <f t="shared" si="14"/>
        <v>0</v>
      </c>
      <c r="H38" s="313">
        <f t="shared" si="14"/>
        <v>0</v>
      </c>
      <c r="I38" s="313">
        <f t="shared" si="14"/>
        <v>0</v>
      </c>
      <c r="J38" s="313">
        <f t="shared" si="14"/>
        <v>0</v>
      </c>
      <c r="K38" s="313">
        <f t="shared" si="14"/>
        <v>0</v>
      </c>
      <c r="L38" s="313">
        <f t="shared" si="14"/>
        <v>0</v>
      </c>
      <c r="M38" s="313">
        <f t="shared" si="14"/>
        <v>0</v>
      </c>
      <c r="N38" s="313">
        <f t="shared" si="14"/>
        <v>0</v>
      </c>
      <c r="O38" s="313">
        <f t="shared" si="14"/>
        <v>0</v>
      </c>
      <c r="P38" s="313">
        <f t="shared" si="14"/>
        <v>0</v>
      </c>
      <c r="Q38" s="313">
        <f t="shared" si="14"/>
        <v>0</v>
      </c>
      <c r="R38" s="313">
        <f t="shared" si="14"/>
        <v>0</v>
      </c>
      <c r="S38" s="313">
        <f t="shared" si="14"/>
        <v>0</v>
      </c>
      <c r="T38" s="313">
        <f t="shared" si="14"/>
        <v>0</v>
      </c>
      <c r="U38" s="313">
        <f t="shared" si="14"/>
        <v>0</v>
      </c>
    </row>
    <row r="39" spans="2:21">
      <c r="B39" s="430"/>
      <c r="C39" s="313">
        <f>C20+SUM(C21:C23)</f>
        <v>-59288</v>
      </c>
      <c r="D39" s="313">
        <f t="shared" ref="D39:U39" si="15">D20+SUM(D21:D23)</f>
        <v>185527</v>
      </c>
      <c r="E39" s="313">
        <f t="shared" si="15"/>
        <v>175135</v>
      </c>
      <c r="F39" s="313">
        <f t="shared" si="15"/>
        <v>161362</v>
      </c>
      <c r="G39" s="313">
        <f t="shared" si="15"/>
        <v>142150</v>
      </c>
      <c r="H39" s="313">
        <f t="shared" si="15"/>
        <v>286730</v>
      </c>
      <c r="I39" s="313">
        <f t="shared" si="15"/>
        <v>137204</v>
      </c>
      <c r="J39" s="313">
        <f t="shared" si="15"/>
        <v>42343</v>
      </c>
      <c r="K39" s="313">
        <f t="shared" si="15"/>
        <v>91320</v>
      </c>
      <c r="L39" s="313">
        <f t="shared" si="15"/>
        <v>161577</v>
      </c>
      <c r="M39" s="313">
        <f>M20+SUM(M21:M23)</f>
        <v>-6872</v>
      </c>
      <c r="N39" s="313">
        <f t="shared" si="15"/>
        <v>-104930</v>
      </c>
      <c r="O39" s="313">
        <f t="shared" si="15"/>
        <v>-31671</v>
      </c>
      <c r="P39" s="313">
        <f t="shared" si="15"/>
        <v>60117</v>
      </c>
      <c r="Q39" s="313">
        <f t="shared" si="15"/>
        <v>8662</v>
      </c>
      <c r="R39" s="313">
        <f t="shared" si="15"/>
        <v>761</v>
      </c>
      <c r="S39" s="313">
        <f t="shared" si="15"/>
        <v>37370</v>
      </c>
      <c r="T39" s="313">
        <f t="shared" si="15"/>
        <v>5347.6649999999936</v>
      </c>
      <c r="U39" s="313">
        <f t="shared" si="15"/>
        <v>1287497</v>
      </c>
    </row>
    <row r="40" spans="2:21">
      <c r="B40" s="430"/>
      <c r="C40" s="313">
        <f t="shared" ref="C40:U40" si="16">C39-C24</f>
        <v>0</v>
      </c>
      <c r="D40" s="313">
        <f t="shared" si="16"/>
        <v>0</v>
      </c>
      <c r="E40" s="313">
        <f t="shared" si="16"/>
        <v>0</v>
      </c>
      <c r="F40" s="313">
        <f t="shared" si="16"/>
        <v>0</v>
      </c>
      <c r="G40" s="313">
        <f t="shared" si="16"/>
        <v>0</v>
      </c>
      <c r="H40" s="313">
        <f t="shared" si="16"/>
        <v>0</v>
      </c>
      <c r="I40" s="313">
        <f t="shared" si="16"/>
        <v>0</v>
      </c>
      <c r="J40" s="313">
        <f t="shared" si="16"/>
        <v>0</v>
      </c>
      <c r="K40" s="313">
        <f t="shared" si="16"/>
        <v>0</v>
      </c>
      <c r="L40" s="313">
        <f t="shared" si="16"/>
        <v>0</v>
      </c>
      <c r="M40" s="314">
        <f t="shared" si="16"/>
        <v>0</v>
      </c>
      <c r="N40" s="313">
        <f t="shared" si="16"/>
        <v>0</v>
      </c>
      <c r="O40" s="313">
        <f t="shared" si="16"/>
        <v>0</v>
      </c>
      <c r="P40" s="313">
        <f t="shared" si="16"/>
        <v>0</v>
      </c>
      <c r="Q40" s="313">
        <f t="shared" si="16"/>
        <v>0</v>
      </c>
      <c r="R40" s="313">
        <f t="shared" si="16"/>
        <v>0</v>
      </c>
      <c r="S40" s="313">
        <f t="shared" si="16"/>
        <v>0</v>
      </c>
      <c r="T40" s="313">
        <f t="shared" si="16"/>
        <v>0</v>
      </c>
      <c r="U40" s="313">
        <f t="shared" si="16"/>
        <v>0</v>
      </c>
    </row>
    <row r="41" spans="2:21">
      <c r="B41" s="430"/>
      <c r="C41" s="313">
        <f>C24+SUM(C25:C26)</f>
        <v>-68501</v>
      </c>
      <c r="D41" s="313">
        <f t="shared" ref="D41:U41" si="17">D24+SUM(D25:D26)</f>
        <v>163145</v>
      </c>
      <c r="E41" s="313">
        <f t="shared" si="17"/>
        <v>160045</v>
      </c>
      <c r="F41" s="313">
        <f t="shared" si="17"/>
        <v>161362</v>
      </c>
      <c r="G41" s="313">
        <f t="shared" si="17"/>
        <v>129655</v>
      </c>
      <c r="H41" s="313">
        <f t="shared" si="17"/>
        <v>266840</v>
      </c>
      <c r="I41" s="313">
        <f t="shared" si="17"/>
        <v>115468</v>
      </c>
      <c r="J41" s="313">
        <f t="shared" si="17"/>
        <v>37608</v>
      </c>
      <c r="K41" s="313">
        <f t="shared" si="17"/>
        <v>81369</v>
      </c>
      <c r="L41" s="313">
        <f t="shared" si="17"/>
        <v>134734</v>
      </c>
      <c r="M41" s="313">
        <f t="shared" si="17"/>
        <v>-6872</v>
      </c>
      <c r="N41" s="313">
        <f t="shared" si="17"/>
        <v>-105199</v>
      </c>
      <c r="O41" s="313">
        <f t="shared" si="17"/>
        <v>-31671</v>
      </c>
      <c r="P41" s="313">
        <f t="shared" si="17"/>
        <v>60117</v>
      </c>
      <c r="Q41" s="313">
        <f t="shared" si="17"/>
        <v>7054</v>
      </c>
      <c r="R41" s="313">
        <f t="shared" si="17"/>
        <v>-267</v>
      </c>
      <c r="S41" s="313">
        <f t="shared" si="17"/>
        <v>36395</v>
      </c>
      <c r="T41" s="313">
        <f t="shared" si="17"/>
        <v>5342.3649999999934</v>
      </c>
      <c r="U41" s="313">
        <f t="shared" si="17"/>
        <v>1141282</v>
      </c>
    </row>
    <row r="42" spans="2:21">
      <c r="B42" s="430"/>
      <c r="C42" s="313">
        <f t="shared" ref="C42:U42" si="18">C27-C41</f>
        <v>0</v>
      </c>
      <c r="D42" s="313">
        <f t="shared" si="18"/>
        <v>0</v>
      </c>
      <c r="E42" s="313">
        <f t="shared" si="18"/>
        <v>0</v>
      </c>
      <c r="F42" s="313">
        <f t="shared" si="18"/>
        <v>0</v>
      </c>
      <c r="G42" s="313">
        <f t="shared" si="18"/>
        <v>0</v>
      </c>
      <c r="H42" s="313">
        <f t="shared" si="18"/>
        <v>0</v>
      </c>
      <c r="I42" s="313">
        <f t="shared" si="18"/>
        <v>0</v>
      </c>
      <c r="J42" s="313">
        <f t="shared" si="18"/>
        <v>0</v>
      </c>
      <c r="K42" s="313">
        <f t="shared" si="18"/>
        <v>0</v>
      </c>
      <c r="L42" s="313">
        <f t="shared" si="18"/>
        <v>0</v>
      </c>
      <c r="M42" s="313">
        <f t="shared" si="18"/>
        <v>0</v>
      </c>
      <c r="N42" s="313">
        <f t="shared" si="18"/>
        <v>0</v>
      </c>
      <c r="O42" s="313">
        <f t="shared" si="18"/>
        <v>0</v>
      </c>
      <c r="P42" s="313">
        <f t="shared" si="18"/>
        <v>0</v>
      </c>
      <c r="Q42" s="313">
        <f t="shared" si="18"/>
        <v>0</v>
      </c>
      <c r="R42" s="313">
        <f t="shared" si="18"/>
        <v>0</v>
      </c>
      <c r="S42" s="313">
        <f t="shared" si="18"/>
        <v>0</v>
      </c>
      <c r="T42" s="313">
        <f t="shared" si="18"/>
        <v>0</v>
      </c>
      <c r="U42" s="313">
        <f t="shared" si="18"/>
        <v>0</v>
      </c>
    </row>
    <row r="43" spans="2:21">
      <c r="B43" s="430"/>
      <c r="C43" s="313">
        <f t="shared" ref="C43:U43" si="19">C27-C28</f>
        <v>-68501</v>
      </c>
      <c r="D43" s="313">
        <f t="shared" si="19"/>
        <v>163145</v>
      </c>
      <c r="E43" s="313">
        <f t="shared" si="19"/>
        <v>160045</v>
      </c>
      <c r="F43" s="313">
        <f t="shared" si="19"/>
        <v>161362</v>
      </c>
      <c r="G43" s="313">
        <f t="shared" si="19"/>
        <v>129655</v>
      </c>
      <c r="H43" s="313">
        <f t="shared" si="19"/>
        <v>266840</v>
      </c>
      <c r="I43" s="313">
        <f t="shared" si="19"/>
        <v>115468</v>
      </c>
      <c r="J43" s="313">
        <f t="shared" si="19"/>
        <v>37608</v>
      </c>
      <c r="K43" s="313">
        <f t="shared" si="19"/>
        <v>81369</v>
      </c>
      <c r="L43" s="313">
        <f t="shared" si="19"/>
        <v>134734</v>
      </c>
      <c r="M43" s="313">
        <f t="shared" si="19"/>
        <v>-6872</v>
      </c>
      <c r="N43" s="313">
        <f t="shared" si="19"/>
        <v>-105199</v>
      </c>
      <c r="O43" s="313">
        <f t="shared" si="19"/>
        <v>-31671</v>
      </c>
      <c r="P43" s="313">
        <f t="shared" si="19"/>
        <v>60117</v>
      </c>
      <c r="Q43" s="313">
        <f t="shared" si="19"/>
        <v>7054</v>
      </c>
      <c r="R43" s="313">
        <f t="shared" si="19"/>
        <v>-267</v>
      </c>
      <c r="S43" s="313">
        <f t="shared" si="19"/>
        <v>36395</v>
      </c>
      <c r="T43" s="313">
        <f t="shared" si="19"/>
        <v>1802.3389999999936</v>
      </c>
      <c r="U43" s="313">
        <f t="shared" si="19"/>
        <v>1141282</v>
      </c>
    </row>
    <row r="44" spans="2:21">
      <c r="B44" s="430"/>
      <c r="C44" s="313">
        <f t="shared" ref="C44:U44" si="20">C29-C43</f>
        <v>0</v>
      </c>
      <c r="D44" s="313">
        <f t="shared" si="20"/>
        <v>0</v>
      </c>
      <c r="E44" s="313">
        <f t="shared" si="20"/>
        <v>0</v>
      </c>
      <c r="F44" s="313">
        <f t="shared" si="20"/>
        <v>0</v>
      </c>
      <c r="G44" s="313">
        <f t="shared" si="20"/>
        <v>0</v>
      </c>
      <c r="H44" s="313">
        <f t="shared" si="20"/>
        <v>0</v>
      </c>
      <c r="I44" s="313">
        <f t="shared" si="20"/>
        <v>0</v>
      </c>
      <c r="J44" s="313">
        <f t="shared" si="20"/>
        <v>0</v>
      </c>
      <c r="K44" s="313">
        <f t="shared" si="20"/>
        <v>0</v>
      </c>
      <c r="L44" s="313">
        <f t="shared" si="20"/>
        <v>0</v>
      </c>
      <c r="M44" s="313">
        <f t="shared" si="20"/>
        <v>0</v>
      </c>
      <c r="N44" s="313">
        <f t="shared" si="20"/>
        <v>0</v>
      </c>
      <c r="O44" s="313">
        <f t="shared" si="20"/>
        <v>0</v>
      </c>
      <c r="P44" s="313">
        <f t="shared" si="20"/>
        <v>0</v>
      </c>
      <c r="Q44" s="313">
        <f t="shared" si="20"/>
        <v>0</v>
      </c>
      <c r="R44" s="313">
        <f t="shared" si="20"/>
        <v>0</v>
      </c>
      <c r="S44" s="313">
        <f t="shared" si="20"/>
        <v>0</v>
      </c>
      <c r="T44" s="313">
        <f t="shared" si="20"/>
        <v>7080.0519999999988</v>
      </c>
      <c r="U44" s="313">
        <f t="shared" si="20"/>
        <v>0</v>
      </c>
    </row>
  </sheetData>
  <mergeCells count="1">
    <mergeCell ref="B31:B4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E2E90-B3C7-4C93-BA1C-13604C7AB251}">
  <sheetPr codeName="Sheet27">
    <tabColor theme="3" tint="0.79998168889431442"/>
  </sheetPr>
  <dimension ref="A1:U44"/>
  <sheetViews>
    <sheetView topLeftCell="B1" zoomScale="80" zoomScaleNormal="80" workbookViewId="0">
      <pane xSplit="1" topLeftCell="K1" activePane="topRight" state="frozen"/>
      <selection activeCell="U24" sqref="U24"/>
      <selection pane="topRight" activeCell="Q1" sqref="Q1:Q1048576"/>
    </sheetView>
  </sheetViews>
  <sheetFormatPr baseColWidth="10" defaultColWidth="8.77734375" defaultRowHeight="14.4"/>
  <cols>
    <col min="2" max="2" width="50.77734375" customWidth="1"/>
    <col min="3" max="3" width="16.44140625" customWidth="1"/>
    <col min="4" max="4" width="10.5546875" bestFit="1" customWidth="1"/>
    <col min="5" max="6" width="9.44140625" bestFit="1" customWidth="1"/>
    <col min="7" max="7" width="10.44140625" customWidth="1"/>
    <col min="8" max="9" width="11" bestFit="1" customWidth="1"/>
    <col min="10" max="10" width="9.44140625" bestFit="1" customWidth="1"/>
    <col min="11" max="11" width="12.5546875" customWidth="1"/>
    <col min="12" max="12" width="11" bestFit="1" customWidth="1"/>
    <col min="13" max="13" width="13.44140625" customWidth="1"/>
    <col min="14" max="14" width="14.21875" customWidth="1"/>
    <col min="15" max="15" width="10.44140625" bestFit="1" customWidth="1"/>
    <col min="16" max="16" width="9.5546875" bestFit="1" customWidth="1"/>
    <col min="17" max="17" width="7.6640625" bestFit="1" customWidth="1"/>
    <col min="18" max="18" width="9.77734375" bestFit="1" customWidth="1"/>
    <col min="20" max="20" width="9.77734375" bestFit="1" customWidth="1"/>
    <col min="21" max="21" width="11.77734375" bestFit="1" customWidth="1"/>
  </cols>
  <sheetData>
    <row r="1" spans="1:21">
      <c r="B1" s="330" t="s">
        <v>132</v>
      </c>
      <c r="C1" s="331" t="s">
        <v>21</v>
      </c>
      <c r="D1" s="331" t="s">
        <v>22</v>
      </c>
      <c r="E1" s="331" t="s">
        <v>38</v>
      </c>
      <c r="F1" s="331" t="s">
        <v>23</v>
      </c>
      <c r="G1" s="331" t="s">
        <v>24</v>
      </c>
      <c r="H1" s="331" t="s">
        <v>25</v>
      </c>
      <c r="I1" s="331" t="s">
        <v>26</v>
      </c>
      <c r="J1" s="331" t="s">
        <v>27</v>
      </c>
      <c r="K1" s="331" t="s">
        <v>28</v>
      </c>
      <c r="L1" s="331" t="s">
        <v>29</v>
      </c>
      <c r="M1" s="332" t="s">
        <v>30</v>
      </c>
      <c r="N1" s="332" t="s">
        <v>32</v>
      </c>
      <c r="O1" s="332" t="s">
        <v>33</v>
      </c>
      <c r="P1" s="332" t="s">
        <v>34</v>
      </c>
      <c r="Q1" s="332" t="s">
        <v>36</v>
      </c>
      <c r="R1" s="332" t="s">
        <v>37</v>
      </c>
      <c r="S1" s="332" t="s">
        <v>39</v>
      </c>
      <c r="T1" s="333" t="s">
        <v>76</v>
      </c>
      <c r="U1" s="333" t="s">
        <v>71</v>
      </c>
    </row>
    <row r="2" spans="1:21">
      <c r="A2" s="225" t="s">
        <v>95</v>
      </c>
      <c r="B2" s="334" t="s">
        <v>40</v>
      </c>
      <c r="C2" s="335">
        <v>464565</v>
      </c>
      <c r="D2" s="335">
        <v>1355887</v>
      </c>
      <c r="E2" s="335">
        <v>605829</v>
      </c>
      <c r="F2" s="335">
        <v>491158</v>
      </c>
      <c r="G2" s="335">
        <v>652221</v>
      </c>
      <c r="H2" s="335">
        <v>1155130</v>
      </c>
      <c r="I2" s="335">
        <v>951865</v>
      </c>
      <c r="J2" s="335">
        <v>271461</v>
      </c>
      <c r="K2" s="335">
        <v>540473</v>
      </c>
      <c r="L2" s="335">
        <v>899144</v>
      </c>
      <c r="M2" s="335">
        <v>107414</v>
      </c>
      <c r="N2" s="335">
        <v>77761</v>
      </c>
      <c r="O2" s="335">
        <v>89658</v>
      </c>
      <c r="P2" s="335">
        <v>428276</v>
      </c>
      <c r="Q2" s="335">
        <v>58014</v>
      </c>
      <c r="R2" s="335">
        <v>52151</v>
      </c>
      <c r="S2" s="335">
        <v>128511</v>
      </c>
      <c r="T2" s="335">
        <v>81363.611999999994</v>
      </c>
      <c r="U2" s="336">
        <f>SUM(C2:T2)</f>
        <v>8410881.6119999997</v>
      </c>
    </row>
    <row r="3" spans="1:21">
      <c r="A3" s="225" t="s">
        <v>96</v>
      </c>
      <c r="B3" s="334" t="s">
        <v>41</v>
      </c>
      <c r="C3" s="335">
        <v>89066</v>
      </c>
      <c r="D3" s="335">
        <v>151077</v>
      </c>
      <c r="E3" s="335">
        <v>137322</v>
      </c>
      <c r="F3" s="335">
        <v>77223</v>
      </c>
      <c r="G3" s="335">
        <v>136562</v>
      </c>
      <c r="H3" s="335">
        <v>253580</v>
      </c>
      <c r="I3" s="335">
        <v>136304</v>
      </c>
      <c r="J3" s="335">
        <v>66895</v>
      </c>
      <c r="K3" s="335">
        <v>157455</v>
      </c>
      <c r="L3" s="335">
        <v>124598</v>
      </c>
      <c r="M3" s="335">
        <v>27065</v>
      </c>
      <c r="N3" s="335">
        <v>9011</v>
      </c>
      <c r="O3" s="335">
        <f>29982+3883</f>
        <v>33865</v>
      </c>
      <c r="P3" s="335">
        <v>69946</v>
      </c>
      <c r="Q3" s="335">
        <v>7494</v>
      </c>
      <c r="R3" s="335">
        <v>9660</v>
      </c>
      <c r="S3" s="335">
        <v>26422</v>
      </c>
      <c r="T3" s="335">
        <v>19215.913</v>
      </c>
      <c r="U3" s="336">
        <f>SUM(C3:T3)</f>
        <v>1532760.9129999999</v>
      </c>
    </row>
    <row r="4" spans="1:21" ht="28.8">
      <c r="A4" s="225" t="s">
        <v>97</v>
      </c>
      <c r="B4" s="334" t="s">
        <v>42</v>
      </c>
      <c r="C4" s="335">
        <v>24228</v>
      </c>
      <c r="D4" s="335">
        <v>45898</v>
      </c>
      <c r="E4" s="335">
        <v>82783</v>
      </c>
      <c r="F4" s="335">
        <v>31252</v>
      </c>
      <c r="G4" s="335">
        <v>48024</v>
      </c>
      <c r="H4" s="335">
        <v>206836</v>
      </c>
      <c r="I4" s="335">
        <v>113937</v>
      </c>
      <c r="J4" s="335">
        <v>33997</v>
      </c>
      <c r="K4" s="335">
        <v>37236</v>
      </c>
      <c r="L4" s="335">
        <v>60938</v>
      </c>
      <c r="M4" s="335">
        <v>11569</v>
      </c>
      <c r="N4" s="335">
        <v>11048</v>
      </c>
      <c r="O4" s="335">
        <v>1260</v>
      </c>
      <c r="P4" s="335">
        <v>27052</v>
      </c>
      <c r="Q4" s="335">
        <v>95</v>
      </c>
      <c r="R4" s="335">
        <v>5488</v>
      </c>
      <c r="S4" s="335">
        <v>20014</v>
      </c>
      <c r="T4" s="335">
        <v>3152.2159999999999</v>
      </c>
      <c r="U4" s="336">
        <f>SUM(C4:T4)</f>
        <v>764807.21600000001</v>
      </c>
    </row>
    <row r="5" spans="1:21">
      <c r="A5" s="225" t="s">
        <v>99</v>
      </c>
      <c r="B5" s="334" t="s">
        <v>43</v>
      </c>
      <c r="C5" s="335">
        <v>86233</v>
      </c>
      <c r="D5" s="335">
        <v>245038</v>
      </c>
      <c r="E5" s="335">
        <v>79214</v>
      </c>
      <c r="F5" s="335">
        <v>92880</v>
      </c>
      <c r="G5" s="335">
        <v>147997</v>
      </c>
      <c r="H5" s="335">
        <v>255388</v>
      </c>
      <c r="I5" s="335">
        <v>81176</v>
      </c>
      <c r="J5" s="335">
        <v>33547</v>
      </c>
      <c r="K5" s="335">
        <v>27700</v>
      </c>
      <c r="L5" s="335">
        <v>104654</v>
      </c>
      <c r="M5" s="335">
        <v>5074</v>
      </c>
      <c r="N5" s="335">
        <v>28242</v>
      </c>
      <c r="O5" s="335">
        <v>8426</v>
      </c>
      <c r="P5" s="335">
        <v>1215</v>
      </c>
      <c r="Q5" s="335"/>
      <c r="R5" s="335">
        <v>15861</v>
      </c>
      <c r="S5" s="335">
        <v>3909</v>
      </c>
      <c r="T5" s="335">
        <v>419.77</v>
      </c>
      <c r="U5" s="336">
        <f>SUM(C5:T5)</f>
        <v>1216973.77</v>
      </c>
    </row>
    <row r="6" spans="1:21">
      <c r="A6" s="225"/>
      <c r="B6" s="337" t="s">
        <v>44</v>
      </c>
      <c r="C6" s="338">
        <f>SUM(C2:C5)</f>
        <v>664092</v>
      </c>
      <c r="D6" s="338">
        <f t="shared" ref="D6:T6" si="0">SUM(D2:D5)</f>
        <v>1797900</v>
      </c>
      <c r="E6" s="338">
        <f t="shared" si="0"/>
        <v>905148</v>
      </c>
      <c r="F6" s="338">
        <f t="shared" si="0"/>
        <v>692513</v>
      </c>
      <c r="G6" s="338">
        <f t="shared" si="0"/>
        <v>984804</v>
      </c>
      <c r="H6" s="338">
        <f t="shared" si="0"/>
        <v>1870934</v>
      </c>
      <c r="I6" s="338">
        <f t="shared" si="0"/>
        <v>1283282</v>
      </c>
      <c r="J6" s="338">
        <f t="shared" si="0"/>
        <v>405900</v>
      </c>
      <c r="K6" s="338">
        <f t="shared" si="0"/>
        <v>762864</v>
      </c>
      <c r="L6" s="338">
        <f t="shared" si="0"/>
        <v>1189334</v>
      </c>
      <c r="M6" s="338">
        <f t="shared" si="0"/>
        <v>151122</v>
      </c>
      <c r="N6" s="338">
        <f t="shared" si="0"/>
        <v>126062</v>
      </c>
      <c r="O6" s="338">
        <f t="shared" si="0"/>
        <v>133209</v>
      </c>
      <c r="P6" s="338">
        <f t="shared" si="0"/>
        <v>526489</v>
      </c>
      <c r="Q6" s="338">
        <f t="shared" si="0"/>
        <v>65603</v>
      </c>
      <c r="R6" s="338">
        <f t="shared" si="0"/>
        <v>83160</v>
      </c>
      <c r="S6" s="338">
        <f t="shared" si="0"/>
        <v>178856</v>
      </c>
      <c r="T6" s="338">
        <f t="shared" si="0"/>
        <v>104151.511</v>
      </c>
      <c r="U6" s="339">
        <f>SUM(C6:T6)</f>
        <v>11925423.511</v>
      </c>
    </row>
    <row r="7" spans="1:21">
      <c r="A7" s="225" t="s">
        <v>100</v>
      </c>
      <c r="B7" s="334" t="s">
        <v>45</v>
      </c>
      <c r="C7" s="335">
        <v>331109</v>
      </c>
      <c r="D7" s="335">
        <v>900318</v>
      </c>
      <c r="E7" s="335">
        <v>317266</v>
      </c>
      <c r="F7" s="335">
        <v>260678</v>
      </c>
      <c r="G7" s="335">
        <v>473779</v>
      </c>
      <c r="H7" s="335">
        <v>595298</v>
      </c>
      <c r="I7" s="335">
        <v>584297</v>
      </c>
      <c r="J7" s="335">
        <v>106261</v>
      </c>
      <c r="K7" s="335">
        <v>264168</v>
      </c>
      <c r="L7" s="335">
        <v>554674</v>
      </c>
      <c r="M7" s="335">
        <v>66669</v>
      </c>
      <c r="N7" s="340">
        <v>86193</v>
      </c>
      <c r="O7" s="340">
        <v>69604</v>
      </c>
      <c r="P7" s="340">
        <v>198701</v>
      </c>
      <c r="Q7" s="340">
        <v>5728</v>
      </c>
      <c r="R7" s="340">
        <v>32446</v>
      </c>
      <c r="S7" s="340">
        <v>45256</v>
      </c>
      <c r="T7" s="340">
        <v>41657.544000000002</v>
      </c>
      <c r="U7" s="336">
        <f>SUM(C7:T7)</f>
        <v>4934102.5439999998</v>
      </c>
    </row>
    <row r="8" spans="1:21">
      <c r="A8" s="225" t="s">
        <v>101</v>
      </c>
      <c r="B8" s="334" t="s">
        <v>46</v>
      </c>
      <c r="C8" s="335">
        <v>13289</v>
      </c>
      <c r="D8" s="335">
        <v>7762</v>
      </c>
      <c r="E8" s="335">
        <v>12584</v>
      </c>
      <c r="F8" s="335">
        <v>7978</v>
      </c>
      <c r="G8" s="335">
        <v>16165</v>
      </c>
      <c r="H8" s="335">
        <v>8490</v>
      </c>
      <c r="I8" s="335">
        <v>9557</v>
      </c>
      <c r="J8" s="335">
        <v>6567</v>
      </c>
      <c r="K8" s="335">
        <v>7846</v>
      </c>
      <c r="L8" s="341">
        <v>11767</v>
      </c>
      <c r="M8" s="335">
        <v>1685</v>
      </c>
      <c r="N8" s="340">
        <v>2366</v>
      </c>
      <c r="O8" s="340">
        <v>3129</v>
      </c>
      <c r="P8" s="340">
        <v>5509</v>
      </c>
      <c r="Q8" s="340"/>
      <c r="R8" s="340">
        <v>3221</v>
      </c>
      <c r="S8" s="340">
        <v>4291</v>
      </c>
      <c r="T8" s="340">
        <v>1490.6310000000001</v>
      </c>
      <c r="U8" s="336">
        <f>SUM(C8:T8)</f>
        <v>123696.63099999999</v>
      </c>
    </row>
    <row r="9" spans="1:21" ht="28.8">
      <c r="A9" s="225"/>
      <c r="B9" s="334" t="s">
        <v>47</v>
      </c>
      <c r="C9" s="335" t="s">
        <v>125</v>
      </c>
      <c r="D9" s="335"/>
      <c r="E9" s="335" t="s">
        <v>125</v>
      </c>
      <c r="F9" s="335" t="s">
        <v>125</v>
      </c>
      <c r="G9" s="335" t="s">
        <v>125</v>
      </c>
      <c r="H9" s="335" t="s">
        <v>125</v>
      </c>
      <c r="I9" s="335" t="s">
        <v>125</v>
      </c>
      <c r="J9" s="335" t="s">
        <v>125</v>
      </c>
      <c r="K9" s="335" t="s">
        <v>125</v>
      </c>
      <c r="L9" s="335" t="s">
        <v>125</v>
      </c>
      <c r="M9" s="335"/>
      <c r="N9" s="340"/>
      <c r="O9" s="340"/>
      <c r="P9" s="340"/>
      <c r="Q9" s="340"/>
      <c r="R9" s="340"/>
      <c r="S9" s="340"/>
      <c r="T9" s="340"/>
      <c r="U9" s="336">
        <f>SUM(C9:T9)</f>
        <v>0</v>
      </c>
    </row>
    <row r="10" spans="1:21">
      <c r="A10" s="225"/>
      <c r="B10" s="334" t="s">
        <v>113</v>
      </c>
      <c r="C10" s="335" t="s">
        <v>125</v>
      </c>
      <c r="D10" s="335"/>
      <c r="E10" s="335" t="s">
        <v>125</v>
      </c>
      <c r="F10" s="335" t="s">
        <v>125</v>
      </c>
      <c r="G10" s="335" t="s">
        <v>125</v>
      </c>
      <c r="H10" s="335" t="s">
        <v>125</v>
      </c>
      <c r="I10" s="335" t="s">
        <v>125</v>
      </c>
      <c r="J10" s="335" t="s">
        <v>125</v>
      </c>
      <c r="K10" s="335" t="s">
        <v>125</v>
      </c>
      <c r="L10" s="335" t="s">
        <v>125</v>
      </c>
      <c r="M10" s="335"/>
      <c r="N10" s="342"/>
      <c r="O10" s="342"/>
      <c r="P10" s="342"/>
      <c r="Q10" s="335"/>
      <c r="R10" s="335"/>
      <c r="S10" s="335"/>
      <c r="T10" s="335"/>
      <c r="U10" s="336">
        <f>SUM(C10:T10)</f>
        <v>0</v>
      </c>
    </row>
    <row r="11" spans="1:21">
      <c r="A11" s="225"/>
      <c r="B11" s="334" t="s">
        <v>114</v>
      </c>
      <c r="C11" s="335" t="s">
        <v>125</v>
      </c>
      <c r="D11" s="335"/>
      <c r="E11" s="335" t="s">
        <v>125</v>
      </c>
      <c r="F11" s="335" t="s">
        <v>125</v>
      </c>
      <c r="G11" s="335" t="s">
        <v>125</v>
      </c>
      <c r="H11" s="335" t="s">
        <v>125</v>
      </c>
      <c r="I11" s="335" t="s">
        <v>125</v>
      </c>
      <c r="J11" s="335" t="s">
        <v>125</v>
      </c>
      <c r="K11" s="335" t="s">
        <v>125</v>
      </c>
      <c r="L11" s="335" t="s">
        <v>125</v>
      </c>
      <c r="M11" s="335"/>
      <c r="N11" s="342"/>
      <c r="O11" s="342"/>
      <c r="P11" s="342"/>
      <c r="Q11" s="335"/>
      <c r="R11" s="335"/>
      <c r="S11" s="335"/>
      <c r="T11" s="335"/>
      <c r="U11" s="336">
        <f>SUM(C11:T11)</f>
        <v>0</v>
      </c>
    </row>
    <row r="12" spans="1:21">
      <c r="A12" s="225"/>
      <c r="B12" s="337" t="s">
        <v>48</v>
      </c>
      <c r="C12" s="338">
        <f>SUM(C7:C11)</f>
        <v>344398</v>
      </c>
      <c r="D12" s="338">
        <f t="shared" ref="D12:T12" si="1">SUM(D7:D11)</f>
        <v>908080</v>
      </c>
      <c r="E12" s="338">
        <f t="shared" si="1"/>
        <v>329850</v>
      </c>
      <c r="F12" s="338">
        <f t="shared" si="1"/>
        <v>268656</v>
      </c>
      <c r="G12" s="338">
        <f t="shared" si="1"/>
        <v>489944</v>
      </c>
      <c r="H12" s="338">
        <f t="shared" si="1"/>
        <v>603788</v>
      </c>
      <c r="I12" s="338">
        <f t="shared" si="1"/>
        <v>593854</v>
      </c>
      <c r="J12" s="338">
        <f t="shared" si="1"/>
        <v>112828</v>
      </c>
      <c r="K12" s="338">
        <f t="shared" si="1"/>
        <v>272014</v>
      </c>
      <c r="L12" s="338">
        <f t="shared" si="1"/>
        <v>566441</v>
      </c>
      <c r="M12" s="338">
        <f t="shared" si="1"/>
        <v>68354</v>
      </c>
      <c r="N12" s="338">
        <f t="shared" si="1"/>
        <v>88559</v>
      </c>
      <c r="O12" s="338">
        <f t="shared" si="1"/>
        <v>72733</v>
      </c>
      <c r="P12" s="338">
        <f t="shared" si="1"/>
        <v>204210</v>
      </c>
      <c r="Q12" s="338">
        <f t="shared" si="1"/>
        <v>5728</v>
      </c>
      <c r="R12" s="338">
        <f t="shared" si="1"/>
        <v>35667</v>
      </c>
      <c r="S12" s="338">
        <f t="shared" si="1"/>
        <v>49547</v>
      </c>
      <c r="T12" s="338">
        <f t="shared" si="1"/>
        <v>43148.175000000003</v>
      </c>
      <c r="U12" s="339">
        <f>SUM(C12:T12)</f>
        <v>5057799.1749999998</v>
      </c>
    </row>
    <row r="13" spans="1:21">
      <c r="A13" s="225"/>
      <c r="B13" s="337" t="s">
        <v>49</v>
      </c>
      <c r="C13" s="338">
        <f>C6-C12</f>
        <v>319694</v>
      </c>
      <c r="D13" s="338">
        <f t="shared" ref="D13:T13" si="2">D6-D12</f>
        <v>889820</v>
      </c>
      <c r="E13" s="338">
        <f t="shared" si="2"/>
        <v>575298</v>
      </c>
      <c r="F13" s="338">
        <f t="shared" si="2"/>
        <v>423857</v>
      </c>
      <c r="G13" s="338">
        <f t="shared" si="2"/>
        <v>494860</v>
      </c>
      <c r="H13" s="338">
        <f t="shared" si="2"/>
        <v>1267146</v>
      </c>
      <c r="I13" s="338">
        <f t="shared" si="2"/>
        <v>689428</v>
      </c>
      <c r="J13" s="338">
        <f t="shared" si="2"/>
        <v>293072</v>
      </c>
      <c r="K13" s="338">
        <f t="shared" si="2"/>
        <v>490850</v>
      </c>
      <c r="L13" s="338">
        <f t="shared" si="2"/>
        <v>622893</v>
      </c>
      <c r="M13" s="338">
        <f t="shared" si="2"/>
        <v>82768</v>
      </c>
      <c r="N13" s="338">
        <f t="shared" si="2"/>
        <v>37503</v>
      </c>
      <c r="O13" s="338">
        <f t="shared" si="2"/>
        <v>60476</v>
      </c>
      <c r="P13" s="338">
        <f t="shared" si="2"/>
        <v>322279</v>
      </c>
      <c r="Q13" s="338">
        <f t="shared" si="2"/>
        <v>59875</v>
      </c>
      <c r="R13" s="338">
        <f t="shared" si="2"/>
        <v>47493</v>
      </c>
      <c r="S13" s="338">
        <f t="shared" si="2"/>
        <v>129309</v>
      </c>
      <c r="T13" s="338">
        <f t="shared" si="2"/>
        <v>61003.335999999996</v>
      </c>
      <c r="U13" s="339">
        <f>SUM(C13:T13)</f>
        <v>6867624.3360000001</v>
      </c>
    </row>
    <row r="14" spans="1:21" ht="28.8">
      <c r="A14" s="225" t="s">
        <v>102</v>
      </c>
      <c r="B14" s="334" t="s">
        <v>50</v>
      </c>
      <c r="C14" s="335">
        <v>-69853</v>
      </c>
      <c r="D14" s="335">
        <v>-287125</v>
      </c>
      <c r="E14" s="335">
        <v>-30549</v>
      </c>
      <c r="F14" s="335">
        <v>-40480</v>
      </c>
      <c r="G14" s="335">
        <v>-118575</v>
      </c>
      <c r="H14" s="335">
        <v>-282957</v>
      </c>
      <c r="I14" s="335">
        <v>-216474</v>
      </c>
      <c r="J14" s="335">
        <v>-12714</v>
      </c>
      <c r="K14" s="335">
        <v>-37366</v>
      </c>
      <c r="L14" s="335">
        <v>-177850</v>
      </c>
      <c r="M14" s="335">
        <v>-9074</v>
      </c>
      <c r="N14" s="335">
        <v>-114350</v>
      </c>
      <c r="O14" s="335">
        <v>-31267</v>
      </c>
      <c r="P14" s="335">
        <v>-40406</v>
      </c>
      <c r="Q14" s="335">
        <v>-1576</v>
      </c>
      <c r="R14" s="335">
        <v>-4621</v>
      </c>
      <c r="S14" s="335">
        <v>1778</v>
      </c>
      <c r="T14" s="335">
        <v>-13553.927</v>
      </c>
      <c r="U14" s="336">
        <f>SUM(C14:T14)</f>
        <v>-1487012.9269999999</v>
      </c>
    </row>
    <row r="15" spans="1:21" ht="28.8">
      <c r="A15" s="225" t="s">
        <v>103</v>
      </c>
      <c r="B15" s="334" t="s">
        <v>64</v>
      </c>
      <c r="C15" s="335">
        <v>-11521</v>
      </c>
      <c r="D15" s="335">
        <v>-2102</v>
      </c>
      <c r="E15" s="335">
        <v>-95</v>
      </c>
      <c r="F15" s="335">
        <v>-8694</v>
      </c>
      <c r="G15" s="335">
        <v>91</v>
      </c>
      <c r="H15" s="335">
        <v>-9756</v>
      </c>
      <c r="I15" s="335">
        <v>-459</v>
      </c>
      <c r="J15" s="335">
        <v>7715</v>
      </c>
      <c r="K15" s="335">
        <v>-26</v>
      </c>
      <c r="L15" s="335">
        <v>-1854</v>
      </c>
      <c r="M15" s="335">
        <v>2915</v>
      </c>
      <c r="N15" s="335"/>
      <c r="O15" s="335">
        <v>1361</v>
      </c>
      <c r="P15" s="335"/>
      <c r="Q15" s="335">
        <v>-1</v>
      </c>
      <c r="R15" s="335"/>
      <c r="S15" s="335">
        <v>-293</v>
      </c>
      <c r="T15" s="335">
        <v>-317.93799999999999</v>
      </c>
      <c r="U15" s="336">
        <f>SUM(C15:T15)</f>
        <v>-23036.937999999998</v>
      </c>
    </row>
    <row r="16" spans="1:21">
      <c r="A16" s="225" t="s">
        <v>98</v>
      </c>
      <c r="B16" s="334" t="s">
        <v>52</v>
      </c>
      <c r="C16" s="335">
        <v>141</v>
      </c>
      <c r="D16" s="335">
        <v>832</v>
      </c>
      <c r="E16" s="335">
        <v>9896</v>
      </c>
      <c r="F16" s="335">
        <v>1205</v>
      </c>
      <c r="G16" s="335">
        <v>681</v>
      </c>
      <c r="H16" s="335">
        <v>11474</v>
      </c>
      <c r="I16" s="335">
        <v>8245</v>
      </c>
      <c r="J16" s="335">
        <v>877</v>
      </c>
      <c r="K16" s="335">
        <v>338</v>
      </c>
      <c r="L16" s="335">
        <v>7451</v>
      </c>
      <c r="M16" s="335">
        <v>599</v>
      </c>
      <c r="N16" s="335">
        <v>87</v>
      </c>
      <c r="O16" s="335"/>
      <c r="P16" s="335">
        <v>1471</v>
      </c>
      <c r="Q16" s="335">
        <v>203</v>
      </c>
      <c r="R16" s="335">
        <v>535</v>
      </c>
      <c r="S16" s="335">
        <v>190</v>
      </c>
      <c r="T16" s="335">
        <v>8.6690000000000005</v>
      </c>
      <c r="U16" s="336">
        <f>SUM(C16:T16)</f>
        <v>44233.669000000002</v>
      </c>
    </row>
    <row r="17" spans="1:21">
      <c r="A17" s="225" t="s">
        <v>104</v>
      </c>
      <c r="B17" s="334" t="s">
        <v>53</v>
      </c>
      <c r="C17" s="335">
        <v>-121877</v>
      </c>
      <c r="D17" s="335">
        <v>-251743</v>
      </c>
      <c r="E17" s="335">
        <v>-193033</v>
      </c>
      <c r="F17" s="335">
        <v>-99437</v>
      </c>
      <c r="G17" s="335">
        <v>-140456</v>
      </c>
      <c r="H17" s="335">
        <v>-262463</v>
      </c>
      <c r="I17" s="335">
        <v>-194968</v>
      </c>
      <c r="J17" s="335">
        <v>-119353</v>
      </c>
      <c r="K17" s="335">
        <v>-173327</v>
      </c>
      <c r="L17" s="335">
        <v>-167835</v>
      </c>
      <c r="M17" s="335">
        <v>-44593</v>
      </c>
      <c r="N17" s="335">
        <v>-40356</v>
      </c>
      <c r="O17" s="335">
        <v>-38556</v>
      </c>
      <c r="P17" s="335">
        <v>-112742</v>
      </c>
      <c r="Q17" s="335">
        <v>-27857</v>
      </c>
      <c r="R17" s="335">
        <f>-(17091)</f>
        <v>-17091</v>
      </c>
      <c r="S17" s="335">
        <v>-46207</v>
      </c>
      <c r="T17" s="335">
        <v>-25214.589</v>
      </c>
      <c r="U17" s="336">
        <f>SUM(C17:T17)</f>
        <v>-2077108.5889999999</v>
      </c>
    </row>
    <row r="18" spans="1:21">
      <c r="A18" s="225" t="s">
        <v>105</v>
      </c>
      <c r="B18" s="334" t="s">
        <v>54</v>
      </c>
      <c r="C18" s="335">
        <v>-76550</v>
      </c>
      <c r="D18" s="335">
        <v>-91579</v>
      </c>
      <c r="E18" s="335">
        <v>-73357</v>
      </c>
      <c r="F18" s="335">
        <v>-37430</v>
      </c>
      <c r="G18" s="335">
        <v>-47686</v>
      </c>
      <c r="H18" s="335">
        <v>-189833</v>
      </c>
      <c r="I18" s="335">
        <v>-98907</v>
      </c>
      <c r="J18" s="335">
        <v>-62521</v>
      </c>
      <c r="K18" s="335">
        <v>-53987</v>
      </c>
      <c r="L18" s="335">
        <v>-64993</v>
      </c>
      <c r="M18" s="335">
        <v>-15525</v>
      </c>
      <c r="N18" s="335">
        <v>-22974</v>
      </c>
      <c r="O18" s="335">
        <v>-15520</v>
      </c>
      <c r="P18" s="335">
        <v>-56011</v>
      </c>
      <c r="Q18" s="335">
        <v>-12388</v>
      </c>
      <c r="R18" s="335">
        <f>-(12919)</f>
        <v>-12919</v>
      </c>
      <c r="S18" s="335">
        <v>-14296</v>
      </c>
      <c r="T18" s="335">
        <v>-12297.652</v>
      </c>
      <c r="U18" s="336">
        <f>SUM(C18:T18)</f>
        <v>-958773.652</v>
      </c>
    </row>
    <row r="19" spans="1:21" ht="28.8">
      <c r="A19" s="225" t="s">
        <v>106</v>
      </c>
      <c r="B19" s="334" t="s">
        <v>55</v>
      </c>
      <c r="C19" s="335">
        <v>-17713</v>
      </c>
      <c r="D19" s="335">
        <v>-14134</v>
      </c>
      <c r="E19" s="335">
        <v>-15726</v>
      </c>
      <c r="F19" s="335">
        <v>-8098</v>
      </c>
      <c r="G19" s="335">
        <v>-9459</v>
      </c>
      <c r="H19" s="335">
        <v>-44649</v>
      </c>
      <c r="I19" s="335">
        <v>-13279</v>
      </c>
      <c r="J19" s="335">
        <v>-9438</v>
      </c>
      <c r="K19" s="335">
        <v>-12572</v>
      </c>
      <c r="L19" s="335">
        <v>-18685</v>
      </c>
      <c r="M19" s="335">
        <v>-9087</v>
      </c>
      <c r="N19" s="335">
        <v>-2508</v>
      </c>
      <c r="O19" s="335">
        <v>-5736</v>
      </c>
      <c r="P19" s="335">
        <v>-15252</v>
      </c>
      <c r="Q19" s="335">
        <v>-2513</v>
      </c>
      <c r="R19" s="335">
        <v>-1548</v>
      </c>
      <c r="S19" s="335">
        <v>-5639</v>
      </c>
      <c r="T19" s="335">
        <v>-4790.2969999999996</v>
      </c>
      <c r="U19" s="336">
        <f>SUM(C19:T19)</f>
        <v>-210826.29699999999</v>
      </c>
    </row>
    <row r="20" spans="1:21">
      <c r="A20" s="225"/>
      <c r="B20" s="337" t="s">
        <v>56</v>
      </c>
      <c r="C20" s="338">
        <f>C13+SUM(C14:C19)</f>
        <v>22321</v>
      </c>
      <c r="D20" s="338">
        <f t="shared" ref="D20:T20" si="3">D13+SUM(D14:D19)</f>
        <v>243969</v>
      </c>
      <c r="E20" s="338">
        <f t="shared" si="3"/>
        <v>272434</v>
      </c>
      <c r="F20" s="338">
        <f t="shared" si="3"/>
        <v>230923</v>
      </c>
      <c r="G20" s="338">
        <f t="shared" si="3"/>
        <v>179456</v>
      </c>
      <c r="H20" s="338">
        <f t="shared" si="3"/>
        <v>488962</v>
      </c>
      <c r="I20" s="338">
        <f t="shared" si="3"/>
        <v>173586</v>
      </c>
      <c r="J20" s="338">
        <f t="shared" si="3"/>
        <v>97638</v>
      </c>
      <c r="K20" s="338">
        <f t="shared" si="3"/>
        <v>213910</v>
      </c>
      <c r="L20" s="338">
        <f t="shared" si="3"/>
        <v>199127</v>
      </c>
      <c r="M20" s="338">
        <f t="shared" si="3"/>
        <v>8003</v>
      </c>
      <c r="N20" s="338">
        <f t="shared" si="3"/>
        <v>-142598</v>
      </c>
      <c r="O20" s="338">
        <f t="shared" si="3"/>
        <v>-29242</v>
      </c>
      <c r="P20" s="338">
        <f t="shared" si="3"/>
        <v>99339</v>
      </c>
      <c r="Q20" s="338">
        <f t="shared" si="3"/>
        <v>15743</v>
      </c>
      <c r="R20" s="338">
        <f t="shared" si="3"/>
        <v>11849</v>
      </c>
      <c r="S20" s="338">
        <f>S13+SUM(S14:S19)</f>
        <v>64842</v>
      </c>
      <c r="T20" s="338">
        <f t="shared" si="3"/>
        <v>4837.6019999999917</v>
      </c>
      <c r="U20" s="339">
        <f>SUM(C20:T20)</f>
        <v>2155099.602</v>
      </c>
    </row>
    <row r="21" spans="1:21" ht="28.8">
      <c r="A21" s="225" t="s">
        <v>107</v>
      </c>
      <c r="B21" s="334" t="s">
        <v>57</v>
      </c>
      <c r="C21" s="335">
        <v>-447</v>
      </c>
      <c r="D21" s="335">
        <v>235</v>
      </c>
      <c r="E21" s="335">
        <v>-6874</v>
      </c>
      <c r="F21" s="335">
        <v>193</v>
      </c>
      <c r="G21" s="335">
        <v>-1099</v>
      </c>
      <c r="H21" s="335">
        <v>-12</v>
      </c>
      <c r="I21" s="335">
        <v>19959</v>
      </c>
      <c r="J21" s="335">
        <v>-6775</v>
      </c>
      <c r="K21" s="335">
        <v>254</v>
      </c>
      <c r="L21" s="335">
        <v>-1034</v>
      </c>
      <c r="M21" s="335">
        <v>-129</v>
      </c>
      <c r="N21" s="335"/>
      <c r="O21" s="335">
        <v>-477</v>
      </c>
      <c r="P21" s="335">
        <v>-498</v>
      </c>
      <c r="Q21" s="335">
        <v>-249</v>
      </c>
      <c r="R21" s="335">
        <v>163</v>
      </c>
      <c r="S21" s="335">
        <v>-108</v>
      </c>
      <c r="T21" s="335">
        <v>668.05</v>
      </c>
      <c r="U21" s="336">
        <f>SUM(C21:T21)</f>
        <v>3770.05</v>
      </c>
    </row>
    <row r="22" spans="1:21" ht="28.8">
      <c r="A22" s="225"/>
      <c r="B22" s="334" t="s">
        <v>110</v>
      </c>
      <c r="C22" s="335"/>
      <c r="D22" s="335"/>
      <c r="E22" s="335" t="s">
        <v>125</v>
      </c>
      <c r="F22" s="335" t="s">
        <v>125</v>
      </c>
      <c r="G22" s="335" t="s">
        <v>125</v>
      </c>
      <c r="H22" s="335" t="s">
        <v>125</v>
      </c>
      <c r="I22" s="335" t="s">
        <v>125</v>
      </c>
      <c r="J22" s="335" t="s">
        <v>125</v>
      </c>
      <c r="K22" s="335" t="s">
        <v>125</v>
      </c>
      <c r="L22" s="335" t="s">
        <v>125</v>
      </c>
      <c r="M22" s="335"/>
      <c r="N22" s="335"/>
      <c r="O22" s="335"/>
      <c r="P22" s="335"/>
      <c r="Q22" s="335"/>
      <c r="R22" s="335"/>
      <c r="S22" s="335"/>
      <c r="T22" s="335"/>
      <c r="U22" s="336">
        <f>SUM(C22:T22)</f>
        <v>0</v>
      </c>
    </row>
    <row r="23" spans="1:21">
      <c r="A23" s="225" t="s">
        <v>108</v>
      </c>
      <c r="B23" s="334" t="s">
        <v>58</v>
      </c>
      <c r="C23" s="335">
        <v>-10477</v>
      </c>
      <c r="D23" s="335">
        <v>-84953</v>
      </c>
      <c r="E23" s="335">
        <v>-71349</v>
      </c>
      <c r="F23" s="335">
        <v>-64799</v>
      </c>
      <c r="G23" s="335">
        <v>-21624</v>
      </c>
      <c r="H23" s="335">
        <v>-189274</v>
      </c>
      <c r="I23" s="335">
        <v>-92531</v>
      </c>
      <c r="J23" s="335">
        <v>-31648</v>
      </c>
      <c r="K23" s="335">
        <v>-81992</v>
      </c>
      <c r="L23" s="335">
        <v>-71242</v>
      </c>
      <c r="M23" s="335">
        <v>-255</v>
      </c>
      <c r="N23" s="335">
        <v>-337</v>
      </c>
      <c r="O23" s="335">
        <v>-287</v>
      </c>
      <c r="P23" s="335">
        <v>-28417</v>
      </c>
      <c r="Q23" s="335">
        <v>-6390</v>
      </c>
      <c r="R23" s="335">
        <f>-(6033)</f>
        <v>-6033</v>
      </c>
      <c r="S23" s="335">
        <v>-13113</v>
      </c>
      <c r="T23" s="335">
        <v>-235.376</v>
      </c>
      <c r="U23" s="336">
        <f>SUM(C23:T23)</f>
        <v>-774956.37600000005</v>
      </c>
    </row>
    <row r="24" spans="1:21">
      <c r="A24" s="225"/>
      <c r="B24" s="337" t="s">
        <v>59</v>
      </c>
      <c r="C24" s="338">
        <f>C20+SUM(C21:C23)</f>
        <v>11397</v>
      </c>
      <c r="D24" s="338">
        <f t="shared" ref="D24:T24" si="4">D20+SUM(D21:D23)</f>
        <v>159251</v>
      </c>
      <c r="E24" s="338">
        <f t="shared" si="4"/>
        <v>194211</v>
      </c>
      <c r="F24" s="338">
        <f t="shared" si="4"/>
        <v>166317</v>
      </c>
      <c r="G24" s="338">
        <f t="shared" si="4"/>
        <v>156733</v>
      </c>
      <c r="H24" s="338">
        <f t="shared" si="4"/>
        <v>299676</v>
      </c>
      <c r="I24" s="338">
        <f t="shared" si="4"/>
        <v>101014</v>
      </c>
      <c r="J24" s="338">
        <f t="shared" si="4"/>
        <v>59215</v>
      </c>
      <c r="K24" s="338">
        <f t="shared" si="4"/>
        <v>132172</v>
      </c>
      <c r="L24" s="338">
        <f t="shared" si="4"/>
        <v>126851</v>
      </c>
      <c r="M24" s="338">
        <f t="shared" si="4"/>
        <v>7619</v>
      </c>
      <c r="N24" s="338">
        <f t="shared" si="4"/>
        <v>-142935</v>
      </c>
      <c r="O24" s="338">
        <f t="shared" si="4"/>
        <v>-30006</v>
      </c>
      <c r="P24" s="338">
        <f t="shared" si="4"/>
        <v>70424</v>
      </c>
      <c r="Q24" s="338">
        <f t="shared" si="4"/>
        <v>9104</v>
      </c>
      <c r="R24" s="338">
        <f t="shared" si="4"/>
        <v>5979</v>
      </c>
      <c r="S24" s="338">
        <f t="shared" si="4"/>
        <v>51621</v>
      </c>
      <c r="T24" s="338">
        <f t="shared" si="4"/>
        <v>5270.2759999999917</v>
      </c>
      <c r="U24" s="339">
        <f>SUM(C24:T24)</f>
        <v>1383913.2760000001</v>
      </c>
    </row>
    <row r="25" spans="1:21">
      <c r="A25" s="225"/>
      <c r="B25" s="334" t="s">
        <v>72</v>
      </c>
      <c r="C25" s="335"/>
      <c r="D25" s="335"/>
      <c r="E25" s="335" t="s">
        <v>125</v>
      </c>
      <c r="F25" s="335" t="s">
        <v>125</v>
      </c>
      <c r="G25" s="335" t="s">
        <v>125</v>
      </c>
      <c r="H25" s="335" t="s">
        <v>125</v>
      </c>
      <c r="I25" s="335" t="s">
        <v>125</v>
      </c>
      <c r="J25" s="335" t="s">
        <v>125</v>
      </c>
      <c r="K25" s="335"/>
      <c r="L25" s="335"/>
      <c r="M25" s="335" t="s">
        <v>125</v>
      </c>
      <c r="N25" s="335"/>
      <c r="O25" s="335"/>
      <c r="P25" s="335"/>
      <c r="Q25" s="335"/>
      <c r="R25" s="335"/>
      <c r="S25" s="335"/>
      <c r="T25" s="335"/>
      <c r="U25" s="336">
        <f>SUM(C25:T25)</f>
        <v>0</v>
      </c>
    </row>
    <row r="26" spans="1:21" ht="28.8">
      <c r="A26" s="225" t="s">
        <v>109</v>
      </c>
      <c r="B26" s="334" t="s">
        <v>60</v>
      </c>
      <c r="C26" s="335">
        <v>0</v>
      </c>
      <c r="D26" s="335"/>
      <c r="E26" s="335">
        <v>-8154</v>
      </c>
      <c r="F26" s="335" t="s">
        <v>125</v>
      </c>
      <c r="G26" s="335">
        <v>-1854</v>
      </c>
      <c r="H26" s="335" t="s">
        <v>125</v>
      </c>
      <c r="I26" s="335">
        <v>-7931</v>
      </c>
      <c r="J26" s="335" t="s">
        <v>125</v>
      </c>
      <c r="K26" s="335">
        <v>0</v>
      </c>
      <c r="L26" s="335">
        <v>-8140</v>
      </c>
      <c r="M26" s="335" t="s">
        <v>125</v>
      </c>
      <c r="N26" s="335"/>
      <c r="O26" s="335"/>
      <c r="P26" s="335"/>
      <c r="Q26" s="335"/>
      <c r="R26" s="335"/>
      <c r="S26" s="335">
        <v>-1520</v>
      </c>
      <c r="T26" s="335">
        <v>-0.5</v>
      </c>
      <c r="U26" s="336">
        <f>SUM(C26:T26)</f>
        <v>-27599.5</v>
      </c>
    </row>
    <row r="27" spans="1:21">
      <c r="A27" s="225"/>
      <c r="B27" s="337" t="s">
        <v>61</v>
      </c>
      <c r="C27" s="338">
        <f>C24+SUM(C25:C26)</f>
        <v>11397</v>
      </c>
      <c r="D27" s="338">
        <f t="shared" ref="D27:T27" si="5">D24+SUM(D25:D26)</f>
        <v>159251</v>
      </c>
      <c r="E27" s="338">
        <f t="shared" si="5"/>
        <v>186057</v>
      </c>
      <c r="F27" s="338">
        <f t="shared" si="5"/>
        <v>166317</v>
      </c>
      <c r="G27" s="338">
        <f t="shared" si="5"/>
        <v>154879</v>
      </c>
      <c r="H27" s="338">
        <f t="shared" si="5"/>
        <v>299676</v>
      </c>
      <c r="I27" s="338">
        <f t="shared" si="5"/>
        <v>93083</v>
      </c>
      <c r="J27" s="338">
        <f t="shared" si="5"/>
        <v>59215</v>
      </c>
      <c r="K27" s="338">
        <f t="shared" si="5"/>
        <v>132172</v>
      </c>
      <c r="L27" s="338">
        <f t="shared" si="5"/>
        <v>118711</v>
      </c>
      <c r="M27" s="338">
        <f t="shared" si="5"/>
        <v>7619</v>
      </c>
      <c r="N27" s="338">
        <f t="shared" si="5"/>
        <v>-142935</v>
      </c>
      <c r="O27" s="338">
        <f t="shared" si="5"/>
        <v>-30006</v>
      </c>
      <c r="P27" s="338">
        <f t="shared" si="5"/>
        <v>70424</v>
      </c>
      <c r="Q27" s="338">
        <f t="shared" si="5"/>
        <v>9104</v>
      </c>
      <c r="R27" s="338">
        <f t="shared" si="5"/>
        <v>5979</v>
      </c>
      <c r="S27" s="338">
        <f t="shared" si="5"/>
        <v>50101</v>
      </c>
      <c r="T27" s="338">
        <f t="shared" si="5"/>
        <v>5269.7759999999917</v>
      </c>
      <c r="U27" s="339">
        <f>SUM(C27:T27)</f>
        <v>1356313.7760000001</v>
      </c>
    </row>
    <row r="28" spans="1:21">
      <c r="A28" s="225"/>
      <c r="B28" s="343" t="s">
        <v>62</v>
      </c>
      <c r="C28" s="344"/>
      <c r="D28" s="344"/>
      <c r="E28" s="344"/>
      <c r="F28" s="344"/>
      <c r="G28" s="344"/>
      <c r="H28" s="344"/>
      <c r="I28" s="344">
        <v>-11506</v>
      </c>
      <c r="J28" s="344"/>
      <c r="K28" s="344"/>
      <c r="L28" s="344"/>
      <c r="M28" s="344"/>
      <c r="N28" s="345"/>
      <c r="O28" s="344"/>
      <c r="P28" s="344"/>
      <c r="Q28" s="344"/>
      <c r="R28" s="344"/>
      <c r="S28" s="344"/>
      <c r="T28" s="344"/>
      <c r="U28" s="336">
        <f>SUM(C28:T28)</f>
        <v>-11506</v>
      </c>
    </row>
    <row r="29" spans="1:21">
      <c r="A29" s="225"/>
      <c r="B29" s="337" t="s">
        <v>63</v>
      </c>
      <c r="C29" s="338">
        <f>C27+C28</f>
        <v>11397</v>
      </c>
      <c r="D29" s="338">
        <f t="shared" ref="D29:T29" si="6">D27+D28</f>
        <v>159251</v>
      </c>
      <c r="E29" s="338">
        <f t="shared" si="6"/>
        <v>186057</v>
      </c>
      <c r="F29" s="338">
        <f t="shared" si="6"/>
        <v>166317</v>
      </c>
      <c r="G29" s="338">
        <f t="shared" si="6"/>
        <v>154879</v>
      </c>
      <c r="H29" s="338">
        <f t="shared" si="6"/>
        <v>299676</v>
      </c>
      <c r="I29" s="338">
        <f t="shared" si="6"/>
        <v>81577</v>
      </c>
      <c r="J29" s="338">
        <f t="shared" si="6"/>
        <v>59215</v>
      </c>
      <c r="K29" s="338">
        <f t="shared" si="6"/>
        <v>132172</v>
      </c>
      <c r="L29" s="338">
        <f t="shared" si="6"/>
        <v>118711</v>
      </c>
      <c r="M29" s="338">
        <f t="shared" si="6"/>
        <v>7619</v>
      </c>
      <c r="N29" s="338">
        <f t="shared" si="6"/>
        <v>-142935</v>
      </c>
      <c r="O29" s="338">
        <f t="shared" si="6"/>
        <v>-30006</v>
      </c>
      <c r="P29" s="338">
        <f t="shared" si="6"/>
        <v>70424</v>
      </c>
      <c r="Q29" s="338">
        <f t="shared" si="6"/>
        <v>9104</v>
      </c>
      <c r="R29" s="338">
        <f t="shared" si="6"/>
        <v>5979</v>
      </c>
      <c r="S29" s="338">
        <f t="shared" si="6"/>
        <v>50101</v>
      </c>
      <c r="T29" s="338">
        <f t="shared" si="6"/>
        <v>5269.7759999999917</v>
      </c>
      <c r="U29" s="339">
        <f>SUM(C29:T29)</f>
        <v>1344807.7760000001</v>
      </c>
    </row>
    <row r="31" spans="1:21">
      <c r="B31" s="431" t="s">
        <v>65</v>
      </c>
      <c r="C31" s="346">
        <f>SUM(C2:C5)</f>
        <v>664092</v>
      </c>
      <c r="D31" s="346">
        <f t="shared" ref="D31:T31" si="7">SUM(D2:D5)</f>
        <v>1797900</v>
      </c>
      <c r="E31" s="346">
        <f t="shared" si="7"/>
        <v>905148</v>
      </c>
      <c r="F31" s="346">
        <f t="shared" si="7"/>
        <v>692513</v>
      </c>
      <c r="G31" s="346">
        <f t="shared" si="7"/>
        <v>984804</v>
      </c>
      <c r="H31" s="346">
        <f t="shared" si="7"/>
        <v>1870934</v>
      </c>
      <c r="I31" s="346">
        <f t="shared" si="7"/>
        <v>1283282</v>
      </c>
      <c r="J31" s="346">
        <f>SUM(J2:J5)</f>
        <v>405900</v>
      </c>
      <c r="K31" s="346">
        <f t="shared" si="7"/>
        <v>762864</v>
      </c>
      <c r="L31" s="346">
        <f t="shared" si="7"/>
        <v>1189334</v>
      </c>
      <c r="M31" s="346">
        <f t="shared" si="7"/>
        <v>151122</v>
      </c>
      <c r="N31" s="346">
        <f t="shared" si="7"/>
        <v>126062</v>
      </c>
      <c r="O31" s="346">
        <f t="shared" si="7"/>
        <v>133209</v>
      </c>
      <c r="P31" s="346">
        <f t="shared" si="7"/>
        <v>526489</v>
      </c>
      <c r="Q31" s="346">
        <f t="shared" si="7"/>
        <v>65603</v>
      </c>
      <c r="R31" s="346">
        <f t="shared" si="7"/>
        <v>83160</v>
      </c>
      <c r="S31" s="346">
        <f t="shared" si="7"/>
        <v>178856</v>
      </c>
      <c r="T31" s="346">
        <f t="shared" si="7"/>
        <v>104151.511</v>
      </c>
      <c r="U31" s="346">
        <f>SUM(U2:U5)</f>
        <v>11925423.511</v>
      </c>
    </row>
    <row r="32" spans="1:21">
      <c r="B32" s="431"/>
      <c r="C32" s="347">
        <f>C6-C31</f>
        <v>0</v>
      </c>
      <c r="D32" s="347">
        <f t="shared" ref="D32:U32" si="8">D6-D31</f>
        <v>0</v>
      </c>
      <c r="E32" s="347">
        <f t="shared" si="8"/>
        <v>0</v>
      </c>
      <c r="F32" s="347">
        <f t="shared" si="8"/>
        <v>0</v>
      </c>
      <c r="G32" s="347">
        <f t="shared" si="8"/>
        <v>0</v>
      </c>
      <c r="H32" s="347">
        <f t="shared" si="8"/>
        <v>0</v>
      </c>
      <c r="I32" s="347">
        <f t="shared" si="8"/>
        <v>0</v>
      </c>
      <c r="J32" s="347">
        <f t="shared" si="8"/>
        <v>0</v>
      </c>
      <c r="K32" s="347">
        <f t="shared" si="8"/>
        <v>0</v>
      </c>
      <c r="L32" s="347">
        <f t="shared" si="8"/>
        <v>0</v>
      </c>
      <c r="M32" s="347">
        <f t="shared" si="8"/>
        <v>0</v>
      </c>
      <c r="N32" s="347">
        <f t="shared" si="8"/>
        <v>0</v>
      </c>
      <c r="O32" s="347">
        <f t="shared" si="8"/>
        <v>0</v>
      </c>
      <c r="P32" s="347">
        <f t="shared" si="8"/>
        <v>0</v>
      </c>
      <c r="Q32" s="347">
        <f t="shared" si="8"/>
        <v>0</v>
      </c>
      <c r="R32" s="347">
        <f t="shared" si="8"/>
        <v>0</v>
      </c>
      <c r="S32" s="347">
        <f t="shared" si="8"/>
        <v>0</v>
      </c>
      <c r="T32" s="347">
        <f t="shared" si="8"/>
        <v>0</v>
      </c>
      <c r="U32" s="347">
        <f t="shared" si="8"/>
        <v>0</v>
      </c>
    </row>
    <row r="33" spans="2:21">
      <c r="B33" s="431"/>
      <c r="C33" s="346">
        <f>SUM(C7:C11)</f>
        <v>344398</v>
      </c>
      <c r="D33" s="346">
        <f t="shared" ref="D33:T33" si="9">SUM(D7:D11)</f>
        <v>908080</v>
      </c>
      <c r="E33" s="346">
        <f t="shared" si="9"/>
        <v>329850</v>
      </c>
      <c r="F33" s="346">
        <f t="shared" si="9"/>
        <v>268656</v>
      </c>
      <c r="G33" s="346">
        <f t="shared" si="9"/>
        <v>489944</v>
      </c>
      <c r="H33" s="346">
        <f t="shared" si="9"/>
        <v>603788</v>
      </c>
      <c r="I33" s="346">
        <f t="shared" si="9"/>
        <v>593854</v>
      </c>
      <c r="J33" s="346">
        <f t="shared" si="9"/>
        <v>112828</v>
      </c>
      <c r="K33" s="346">
        <f t="shared" si="9"/>
        <v>272014</v>
      </c>
      <c r="L33" s="346">
        <f t="shared" si="9"/>
        <v>566441</v>
      </c>
      <c r="M33" s="346">
        <f t="shared" si="9"/>
        <v>68354</v>
      </c>
      <c r="N33" s="346">
        <f t="shared" si="9"/>
        <v>88559</v>
      </c>
      <c r="O33" s="346">
        <f t="shared" si="9"/>
        <v>72733</v>
      </c>
      <c r="P33" s="346">
        <f t="shared" si="9"/>
        <v>204210</v>
      </c>
      <c r="Q33" s="346">
        <f t="shared" si="9"/>
        <v>5728</v>
      </c>
      <c r="R33" s="346">
        <f t="shared" si="9"/>
        <v>35667</v>
      </c>
      <c r="S33" s="346">
        <f t="shared" si="9"/>
        <v>49547</v>
      </c>
      <c r="T33" s="346">
        <f t="shared" si="9"/>
        <v>43148.175000000003</v>
      </c>
      <c r="U33" s="346">
        <f>SUM(U7:U11)</f>
        <v>5057799.1749999998</v>
      </c>
    </row>
    <row r="34" spans="2:21">
      <c r="B34" s="431"/>
      <c r="C34" s="346">
        <f t="shared" ref="C34:T34" si="10">C33-C12</f>
        <v>0</v>
      </c>
      <c r="D34" s="346">
        <f t="shared" si="10"/>
        <v>0</v>
      </c>
      <c r="E34" s="346">
        <f t="shared" si="10"/>
        <v>0</v>
      </c>
      <c r="F34" s="346">
        <f t="shared" si="10"/>
        <v>0</v>
      </c>
      <c r="G34" s="346">
        <f t="shared" si="10"/>
        <v>0</v>
      </c>
      <c r="H34" s="346">
        <f t="shared" si="10"/>
        <v>0</v>
      </c>
      <c r="I34" s="346">
        <f t="shared" si="10"/>
        <v>0</v>
      </c>
      <c r="J34" s="346">
        <f t="shared" si="10"/>
        <v>0</v>
      </c>
      <c r="K34" s="346">
        <f t="shared" si="10"/>
        <v>0</v>
      </c>
      <c r="L34" s="346">
        <f t="shared" si="10"/>
        <v>0</v>
      </c>
      <c r="M34" s="346">
        <f t="shared" si="10"/>
        <v>0</v>
      </c>
      <c r="N34" s="346">
        <f t="shared" si="10"/>
        <v>0</v>
      </c>
      <c r="O34" s="346">
        <f t="shared" si="10"/>
        <v>0</v>
      </c>
      <c r="P34" s="346">
        <f t="shared" si="10"/>
        <v>0</v>
      </c>
      <c r="Q34" s="346">
        <f t="shared" si="10"/>
        <v>0</v>
      </c>
      <c r="R34" s="348">
        <f t="shared" si="10"/>
        <v>0</v>
      </c>
      <c r="S34" s="346">
        <f t="shared" si="10"/>
        <v>0</v>
      </c>
      <c r="T34" s="346">
        <f t="shared" si="10"/>
        <v>0</v>
      </c>
      <c r="U34" s="346">
        <f>U33-U12</f>
        <v>0</v>
      </c>
    </row>
    <row r="35" spans="2:21">
      <c r="B35" s="431"/>
      <c r="C35" s="347">
        <f>C6-C12</f>
        <v>319694</v>
      </c>
      <c r="D35" s="347">
        <f t="shared" ref="D35:T35" si="11">D6-D12</f>
        <v>889820</v>
      </c>
      <c r="E35" s="347">
        <f t="shared" si="11"/>
        <v>575298</v>
      </c>
      <c r="F35" s="347">
        <f t="shared" si="11"/>
        <v>423857</v>
      </c>
      <c r="G35" s="347">
        <f t="shared" si="11"/>
        <v>494860</v>
      </c>
      <c r="H35" s="347">
        <f t="shared" si="11"/>
        <v>1267146</v>
      </c>
      <c r="I35" s="347">
        <f t="shared" si="11"/>
        <v>689428</v>
      </c>
      <c r="J35" s="347">
        <f t="shared" si="11"/>
        <v>293072</v>
      </c>
      <c r="K35" s="347">
        <f t="shared" si="11"/>
        <v>490850</v>
      </c>
      <c r="L35" s="347">
        <f t="shared" si="11"/>
        <v>622893</v>
      </c>
      <c r="M35" s="347">
        <f t="shared" si="11"/>
        <v>82768</v>
      </c>
      <c r="N35" s="347">
        <f t="shared" si="11"/>
        <v>37503</v>
      </c>
      <c r="O35" s="347">
        <f t="shared" si="11"/>
        <v>60476</v>
      </c>
      <c r="P35" s="347">
        <f t="shared" si="11"/>
        <v>322279</v>
      </c>
      <c r="Q35" s="347">
        <f t="shared" si="11"/>
        <v>59875</v>
      </c>
      <c r="R35" s="347">
        <f t="shared" si="11"/>
        <v>47493</v>
      </c>
      <c r="S35" s="347">
        <f t="shared" si="11"/>
        <v>129309</v>
      </c>
      <c r="T35" s="347">
        <f t="shared" si="11"/>
        <v>61003.335999999996</v>
      </c>
      <c r="U35" s="347">
        <f>U6-U12</f>
        <v>6867624.3360000001</v>
      </c>
    </row>
    <row r="36" spans="2:21">
      <c r="B36" s="431"/>
      <c r="C36" s="346">
        <f>C35-C13</f>
        <v>0</v>
      </c>
      <c r="D36" s="346">
        <f t="shared" ref="D36:U36" si="12">D35-D13</f>
        <v>0</v>
      </c>
      <c r="E36" s="346">
        <f t="shared" si="12"/>
        <v>0</v>
      </c>
      <c r="F36" s="346">
        <f t="shared" si="12"/>
        <v>0</v>
      </c>
      <c r="G36" s="346">
        <f t="shared" si="12"/>
        <v>0</v>
      </c>
      <c r="H36" s="346">
        <f t="shared" si="12"/>
        <v>0</v>
      </c>
      <c r="I36" s="346">
        <f t="shared" si="12"/>
        <v>0</v>
      </c>
      <c r="J36" s="346">
        <f t="shared" si="12"/>
        <v>0</v>
      </c>
      <c r="K36" s="346">
        <f t="shared" si="12"/>
        <v>0</v>
      </c>
      <c r="L36" s="346">
        <f t="shared" si="12"/>
        <v>0</v>
      </c>
      <c r="M36" s="346">
        <f t="shared" si="12"/>
        <v>0</v>
      </c>
      <c r="N36" s="346">
        <f t="shared" si="12"/>
        <v>0</v>
      </c>
      <c r="O36" s="346">
        <f t="shared" si="12"/>
        <v>0</v>
      </c>
      <c r="P36" s="346">
        <f t="shared" si="12"/>
        <v>0</v>
      </c>
      <c r="Q36" s="346">
        <f t="shared" si="12"/>
        <v>0</v>
      </c>
      <c r="R36" s="348">
        <f t="shared" si="12"/>
        <v>0</v>
      </c>
      <c r="S36" s="346">
        <f t="shared" si="12"/>
        <v>0</v>
      </c>
      <c r="T36" s="346">
        <f t="shared" si="12"/>
        <v>0</v>
      </c>
      <c r="U36" s="346">
        <f t="shared" si="12"/>
        <v>0</v>
      </c>
    </row>
    <row r="37" spans="2:21">
      <c r="B37" s="431"/>
      <c r="C37" s="347">
        <f t="shared" ref="C37:U37" si="13">SUM(C13:C19)</f>
        <v>22321</v>
      </c>
      <c r="D37" s="347">
        <f t="shared" si="13"/>
        <v>243969</v>
      </c>
      <c r="E37" s="347">
        <f t="shared" si="13"/>
        <v>272434</v>
      </c>
      <c r="F37" s="347">
        <f t="shared" si="13"/>
        <v>230923</v>
      </c>
      <c r="G37" s="347">
        <f t="shared" si="13"/>
        <v>179456</v>
      </c>
      <c r="H37" s="347">
        <f t="shared" si="13"/>
        <v>488962</v>
      </c>
      <c r="I37" s="347">
        <f t="shared" si="13"/>
        <v>173586</v>
      </c>
      <c r="J37" s="347">
        <f t="shared" si="13"/>
        <v>97638</v>
      </c>
      <c r="K37" s="347">
        <f t="shared" si="13"/>
        <v>213910</v>
      </c>
      <c r="L37" s="347">
        <f t="shared" si="13"/>
        <v>199127</v>
      </c>
      <c r="M37" s="347">
        <f t="shared" si="13"/>
        <v>8003</v>
      </c>
      <c r="N37" s="347">
        <f t="shared" si="13"/>
        <v>-142598</v>
      </c>
      <c r="O37" s="347">
        <f t="shared" si="13"/>
        <v>-29242</v>
      </c>
      <c r="P37" s="347">
        <f t="shared" si="13"/>
        <v>99339</v>
      </c>
      <c r="Q37" s="347">
        <f>SUM(Q13:Q19)</f>
        <v>15743</v>
      </c>
      <c r="R37" s="347">
        <f t="shared" si="13"/>
        <v>11849</v>
      </c>
      <c r="S37" s="347">
        <f t="shared" si="13"/>
        <v>64842</v>
      </c>
      <c r="T37" s="347">
        <f t="shared" si="13"/>
        <v>4837.6019999999999</v>
      </c>
      <c r="U37" s="347">
        <f t="shared" si="13"/>
        <v>2155099.6020000004</v>
      </c>
    </row>
    <row r="38" spans="2:21">
      <c r="B38" s="431"/>
      <c r="C38" s="347">
        <f t="shared" ref="C38:U38" si="14">C20-C37</f>
        <v>0</v>
      </c>
      <c r="D38" s="347">
        <f t="shared" si="14"/>
        <v>0</v>
      </c>
      <c r="E38" s="347">
        <f t="shared" si="14"/>
        <v>0</v>
      </c>
      <c r="F38" s="347">
        <f t="shared" si="14"/>
        <v>0</v>
      </c>
      <c r="G38" s="347">
        <f t="shared" si="14"/>
        <v>0</v>
      </c>
      <c r="H38" s="347">
        <f t="shared" si="14"/>
        <v>0</v>
      </c>
      <c r="I38" s="347">
        <f t="shared" si="14"/>
        <v>0</v>
      </c>
      <c r="J38" s="347">
        <f t="shared" si="14"/>
        <v>0</v>
      </c>
      <c r="K38" s="347">
        <f t="shared" si="14"/>
        <v>0</v>
      </c>
      <c r="L38" s="347">
        <f t="shared" si="14"/>
        <v>0</v>
      </c>
      <c r="M38" s="347">
        <f t="shared" si="14"/>
        <v>0</v>
      </c>
      <c r="N38" s="347">
        <f t="shared" si="14"/>
        <v>0</v>
      </c>
      <c r="O38" s="347">
        <f t="shared" si="14"/>
        <v>0</v>
      </c>
      <c r="P38" s="347">
        <f t="shared" si="14"/>
        <v>0</v>
      </c>
      <c r="Q38" s="349">
        <f t="shared" si="14"/>
        <v>0</v>
      </c>
      <c r="R38" s="347">
        <f t="shared" si="14"/>
        <v>0</v>
      </c>
      <c r="S38" s="347">
        <f t="shared" si="14"/>
        <v>0</v>
      </c>
      <c r="T38" s="347">
        <f t="shared" si="14"/>
        <v>-8.1854523159563541E-12</v>
      </c>
      <c r="U38" s="347">
        <f t="shared" si="14"/>
        <v>0</v>
      </c>
    </row>
    <row r="39" spans="2:21">
      <c r="B39" s="431"/>
      <c r="C39" s="347">
        <f t="shared" ref="C39:U39" si="15">SUM(C20:C23)</f>
        <v>11397</v>
      </c>
      <c r="D39" s="347">
        <f t="shared" si="15"/>
        <v>159251</v>
      </c>
      <c r="E39" s="347">
        <f t="shared" si="15"/>
        <v>194211</v>
      </c>
      <c r="F39" s="347">
        <f t="shared" si="15"/>
        <v>166317</v>
      </c>
      <c r="G39" s="347">
        <f t="shared" si="15"/>
        <v>156733</v>
      </c>
      <c r="H39" s="347">
        <f t="shared" si="15"/>
        <v>299676</v>
      </c>
      <c r="I39" s="347">
        <f t="shared" si="15"/>
        <v>101014</v>
      </c>
      <c r="J39" s="347">
        <f t="shared" si="15"/>
        <v>59215</v>
      </c>
      <c r="K39" s="347">
        <f t="shared" si="15"/>
        <v>132172</v>
      </c>
      <c r="L39" s="347">
        <f t="shared" si="15"/>
        <v>126851</v>
      </c>
      <c r="M39" s="347">
        <f t="shared" si="15"/>
        <v>7619</v>
      </c>
      <c r="N39" s="347">
        <f t="shared" si="15"/>
        <v>-142935</v>
      </c>
      <c r="O39" s="347">
        <f t="shared" si="15"/>
        <v>-30006</v>
      </c>
      <c r="P39" s="347">
        <f t="shared" si="15"/>
        <v>70424</v>
      </c>
      <c r="Q39" s="347">
        <f t="shared" si="15"/>
        <v>9104</v>
      </c>
      <c r="R39" s="347">
        <f t="shared" si="15"/>
        <v>5979</v>
      </c>
      <c r="S39" s="347">
        <f t="shared" si="15"/>
        <v>51621</v>
      </c>
      <c r="T39" s="347">
        <f t="shared" si="15"/>
        <v>5270.2759999999917</v>
      </c>
      <c r="U39" s="347">
        <f t="shared" si="15"/>
        <v>1383913.2759999996</v>
      </c>
    </row>
    <row r="40" spans="2:21">
      <c r="B40" s="431"/>
      <c r="C40" s="347">
        <f>C39-C24</f>
        <v>0</v>
      </c>
      <c r="D40" s="347">
        <f t="shared" ref="D40:U40" si="16">D39-D24</f>
        <v>0</v>
      </c>
      <c r="E40" s="347">
        <f t="shared" si="16"/>
        <v>0</v>
      </c>
      <c r="F40" s="347">
        <f t="shared" si="16"/>
        <v>0</v>
      </c>
      <c r="G40" s="347">
        <f t="shared" si="16"/>
        <v>0</v>
      </c>
      <c r="H40" s="347">
        <f t="shared" si="16"/>
        <v>0</v>
      </c>
      <c r="I40" s="347">
        <f t="shared" si="16"/>
        <v>0</v>
      </c>
      <c r="J40" s="347">
        <f t="shared" si="16"/>
        <v>0</v>
      </c>
      <c r="K40" s="347">
        <f t="shared" si="16"/>
        <v>0</v>
      </c>
      <c r="L40" s="347">
        <f t="shared" si="16"/>
        <v>0</v>
      </c>
      <c r="M40" s="347">
        <f t="shared" si="16"/>
        <v>0</v>
      </c>
      <c r="N40" s="347">
        <f t="shared" si="16"/>
        <v>0</v>
      </c>
      <c r="O40" s="347">
        <f t="shared" si="16"/>
        <v>0</v>
      </c>
      <c r="P40" s="347">
        <f t="shared" si="16"/>
        <v>0</v>
      </c>
      <c r="Q40" s="349">
        <f t="shared" si="16"/>
        <v>0</v>
      </c>
      <c r="R40" s="349">
        <f t="shared" si="16"/>
        <v>0</v>
      </c>
      <c r="S40" s="347">
        <f t="shared" si="16"/>
        <v>0</v>
      </c>
      <c r="T40" s="347">
        <f t="shared" si="16"/>
        <v>0</v>
      </c>
      <c r="U40" s="347">
        <f t="shared" si="16"/>
        <v>0</v>
      </c>
    </row>
    <row r="41" spans="2:21">
      <c r="B41" s="431"/>
      <c r="C41" s="347">
        <f t="shared" ref="C41:U41" si="17">SUM(C24:C26)</f>
        <v>11397</v>
      </c>
      <c r="D41" s="347">
        <f t="shared" si="17"/>
        <v>159251</v>
      </c>
      <c r="E41" s="347">
        <f t="shared" si="17"/>
        <v>186057</v>
      </c>
      <c r="F41" s="347">
        <f t="shared" si="17"/>
        <v>166317</v>
      </c>
      <c r="G41" s="347">
        <f t="shared" si="17"/>
        <v>154879</v>
      </c>
      <c r="H41" s="347">
        <f t="shared" si="17"/>
        <v>299676</v>
      </c>
      <c r="I41" s="347">
        <f t="shared" si="17"/>
        <v>93083</v>
      </c>
      <c r="J41" s="347">
        <f t="shared" si="17"/>
        <v>59215</v>
      </c>
      <c r="K41" s="347">
        <f t="shared" si="17"/>
        <v>132172</v>
      </c>
      <c r="L41" s="347">
        <f t="shared" si="17"/>
        <v>118711</v>
      </c>
      <c r="M41" s="347">
        <f t="shared" si="17"/>
        <v>7619</v>
      </c>
      <c r="N41" s="347">
        <f t="shared" si="17"/>
        <v>-142935</v>
      </c>
      <c r="O41" s="347">
        <f t="shared" si="17"/>
        <v>-30006</v>
      </c>
      <c r="P41" s="347">
        <f t="shared" si="17"/>
        <v>70424</v>
      </c>
      <c r="Q41" s="347">
        <f t="shared" si="17"/>
        <v>9104</v>
      </c>
      <c r="R41" s="347">
        <f t="shared" si="17"/>
        <v>5979</v>
      </c>
      <c r="S41" s="347">
        <f t="shared" si="17"/>
        <v>50101</v>
      </c>
      <c r="T41" s="347">
        <f t="shared" si="17"/>
        <v>5269.7759999999917</v>
      </c>
      <c r="U41" s="347">
        <f t="shared" si="17"/>
        <v>1356313.7760000001</v>
      </c>
    </row>
    <row r="42" spans="2:21">
      <c r="B42" s="431"/>
      <c r="C42" s="347">
        <f>C27-C41</f>
        <v>0</v>
      </c>
      <c r="D42" s="347">
        <f t="shared" ref="D42:U42" si="18">D27-D41</f>
        <v>0</v>
      </c>
      <c r="E42" s="347">
        <f t="shared" si="18"/>
        <v>0</v>
      </c>
      <c r="F42" s="347">
        <f t="shared" si="18"/>
        <v>0</v>
      </c>
      <c r="G42" s="347">
        <f t="shared" si="18"/>
        <v>0</v>
      </c>
      <c r="H42" s="347">
        <f t="shared" si="18"/>
        <v>0</v>
      </c>
      <c r="I42" s="347">
        <f t="shared" si="18"/>
        <v>0</v>
      </c>
      <c r="J42" s="347">
        <f t="shared" si="18"/>
        <v>0</v>
      </c>
      <c r="K42" s="347">
        <f t="shared" si="18"/>
        <v>0</v>
      </c>
      <c r="L42" s="347">
        <f t="shared" si="18"/>
        <v>0</v>
      </c>
      <c r="M42" s="347">
        <f t="shared" si="18"/>
        <v>0</v>
      </c>
      <c r="N42" s="347">
        <f t="shared" si="18"/>
        <v>0</v>
      </c>
      <c r="O42" s="347">
        <f t="shared" si="18"/>
        <v>0</v>
      </c>
      <c r="P42" s="347">
        <f t="shared" si="18"/>
        <v>0</v>
      </c>
      <c r="Q42" s="347">
        <f t="shared" si="18"/>
        <v>0</v>
      </c>
      <c r="R42" s="347">
        <f t="shared" si="18"/>
        <v>0</v>
      </c>
      <c r="S42" s="347">
        <f t="shared" si="18"/>
        <v>0</v>
      </c>
      <c r="T42" s="347">
        <f t="shared" si="18"/>
        <v>0</v>
      </c>
      <c r="U42" s="347">
        <f t="shared" si="18"/>
        <v>0</v>
      </c>
    </row>
    <row r="43" spans="2:21">
      <c r="B43" s="431"/>
      <c r="C43" s="347">
        <f>C27+C28</f>
        <v>11397</v>
      </c>
      <c r="D43" s="347">
        <f t="shared" ref="D43:U43" si="19">D27+D28</f>
        <v>159251</v>
      </c>
      <c r="E43" s="347">
        <f t="shared" si="19"/>
        <v>186057</v>
      </c>
      <c r="F43" s="347">
        <f t="shared" si="19"/>
        <v>166317</v>
      </c>
      <c r="G43" s="347">
        <f t="shared" si="19"/>
        <v>154879</v>
      </c>
      <c r="H43" s="347">
        <f t="shared" si="19"/>
        <v>299676</v>
      </c>
      <c r="I43" s="347">
        <f t="shared" si="19"/>
        <v>81577</v>
      </c>
      <c r="J43" s="347">
        <f t="shared" si="19"/>
        <v>59215</v>
      </c>
      <c r="K43" s="347">
        <f t="shared" si="19"/>
        <v>132172</v>
      </c>
      <c r="L43" s="347">
        <f t="shared" si="19"/>
        <v>118711</v>
      </c>
      <c r="M43" s="347">
        <f t="shared" si="19"/>
        <v>7619</v>
      </c>
      <c r="N43" s="347">
        <f t="shared" si="19"/>
        <v>-142935</v>
      </c>
      <c r="O43" s="347">
        <f t="shared" si="19"/>
        <v>-30006</v>
      </c>
      <c r="P43" s="347">
        <f t="shared" si="19"/>
        <v>70424</v>
      </c>
      <c r="Q43" s="347">
        <f t="shared" si="19"/>
        <v>9104</v>
      </c>
      <c r="R43" s="347">
        <f t="shared" si="19"/>
        <v>5979</v>
      </c>
      <c r="S43" s="347">
        <f t="shared" si="19"/>
        <v>50101</v>
      </c>
      <c r="T43" s="347">
        <f t="shared" si="19"/>
        <v>5269.7759999999917</v>
      </c>
      <c r="U43" s="347">
        <f t="shared" si="19"/>
        <v>1344807.7760000001</v>
      </c>
    </row>
    <row r="44" spans="2:21">
      <c r="B44" s="431"/>
      <c r="C44" s="347">
        <f>C29-C43</f>
        <v>0</v>
      </c>
      <c r="D44" s="347">
        <f t="shared" ref="D44:U44" si="20">D29-D43</f>
        <v>0</v>
      </c>
      <c r="E44" s="347">
        <f t="shared" si="20"/>
        <v>0</v>
      </c>
      <c r="F44" s="347">
        <f t="shared" si="20"/>
        <v>0</v>
      </c>
      <c r="G44" s="347">
        <f t="shared" si="20"/>
        <v>0</v>
      </c>
      <c r="H44" s="347">
        <f t="shared" si="20"/>
        <v>0</v>
      </c>
      <c r="I44" s="347">
        <f t="shared" si="20"/>
        <v>0</v>
      </c>
      <c r="J44" s="347">
        <f t="shared" si="20"/>
        <v>0</v>
      </c>
      <c r="K44" s="347">
        <f t="shared" si="20"/>
        <v>0</v>
      </c>
      <c r="L44" s="347">
        <f t="shared" si="20"/>
        <v>0</v>
      </c>
      <c r="M44" s="347">
        <f t="shared" si="20"/>
        <v>0</v>
      </c>
      <c r="N44" s="347">
        <f t="shared" si="20"/>
        <v>0</v>
      </c>
      <c r="O44" s="347">
        <f t="shared" si="20"/>
        <v>0</v>
      </c>
      <c r="P44" s="347">
        <f t="shared" si="20"/>
        <v>0</v>
      </c>
      <c r="Q44" s="347">
        <f t="shared" si="20"/>
        <v>0</v>
      </c>
      <c r="R44" s="347">
        <f t="shared" si="20"/>
        <v>0</v>
      </c>
      <c r="S44" s="347">
        <f t="shared" si="20"/>
        <v>0</v>
      </c>
      <c r="T44" s="347">
        <f t="shared" si="20"/>
        <v>0</v>
      </c>
      <c r="U44" s="347">
        <f t="shared" si="20"/>
        <v>0</v>
      </c>
    </row>
  </sheetData>
  <mergeCells count="1">
    <mergeCell ref="B31:B4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3"/>
  <dimension ref="A1:DB24"/>
  <sheetViews>
    <sheetView zoomScale="60" zoomScaleNormal="60" workbookViewId="0">
      <selection activeCell="B21" sqref="B21"/>
    </sheetView>
  </sheetViews>
  <sheetFormatPr baseColWidth="10" defaultColWidth="9.21875" defaultRowHeight="12.6"/>
  <cols>
    <col min="1" max="1" width="5.44140625" style="119" customWidth="1"/>
    <col min="2" max="2" width="25.77734375" style="119" customWidth="1"/>
    <col min="3" max="6" width="10.21875" style="119" customWidth="1"/>
    <col min="7" max="18" width="10.77734375" style="119" customWidth="1"/>
    <col min="19" max="27" width="10.21875" style="119" customWidth="1"/>
    <col min="28" max="44" width="10.77734375" style="119" customWidth="1"/>
    <col min="45" max="45" width="10.21875" style="119" customWidth="1"/>
    <col min="46" max="54" width="10.77734375" style="119" customWidth="1"/>
    <col min="55" max="67" width="9.21875" style="119" customWidth="1"/>
    <col min="68" max="83" width="10.21875" style="119" customWidth="1"/>
    <col min="84" max="86" width="9.21875" style="119"/>
    <col min="87" max="92" width="9.44140625" style="119" customWidth="1"/>
    <col min="93" max="95" width="9.21875" style="119"/>
    <col min="96" max="96" width="9.5546875" style="119" customWidth="1"/>
    <col min="97" max="16384" width="9.21875" style="119"/>
  </cols>
  <sheetData>
    <row r="1" spans="1:106" s="121" customFormat="1" ht="15" customHeight="1" thickBot="1">
      <c r="A1" s="119"/>
      <c r="B1" s="119"/>
      <c r="C1" s="405" t="s">
        <v>82</v>
      </c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7"/>
      <c r="P1" s="411" t="s">
        <v>88</v>
      </c>
      <c r="Q1" s="412"/>
      <c r="R1" s="412"/>
      <c r="S1" s="412"/>
      <c r="T1" s="412"/>
      <c r="U1" s="412"/>
      <c r="V1" s="412"/>
      <c r="W1" s="413"/>
      <c r="X1" s="413"/>
      <c r="Y1" s="413"/>
      <c r="Z1" s="413"/>
      <c r="AA1" s="413"/>
      <c r="AB1" s="414"/>
      <c r="AC1" s="415" t="s">
        <v>89</v>
      </c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  <c r="AO1" s="417"/>
      <c r="AP1" s="418" t="s">
        <v>78</v>
      </c>
      <c r="AQ1" s="412"/>
      <c r="AR1" s="412"/>
      <c r="AS1" s="412"/>
      <c r="AT1" s="412"/>
      <c r="AU1" s="412"/>
      <c r="AV1" s="412"/>
      <c r="AW1" s="413"/>
      <c r="AX1" s="413"/>
      <c r="AY1" s="413"/>
      <c r="AZ1" s="413"/>
      <c r="BA1" s="413"/>
      <c r="BB1" s="414"/>
      <c r="BC1" s="411" t="s">
        <v>79</v>
      </c>
      <c r="BD1" s="412"/>
      <c r="BE1" s="412"/>
      <c r="BF1" s="412"/>
      <c r="BG1" s="412"/>
      <c r="BH1" s="412"/>
      <c r="BI1" s="413"/>
      <c r="BJ1" s="413"/>
      <c r="BK1" s="413"/>
      <c r="BL1" s="413"/>
      <c r="BM1" s="413"/>
      <c r="BN1" s="413"/>
      <c r="BO1" s="414"/>
      <c r="BP1" s="411" t="s">
        <v>80</v>
      </c>
      <c r="BQ1" s="412"/>
      <c r="BR1" s="412"/>
      <c r="BS1" s="412"/>
      <c r="BT1" s="412"/>
      <c r="BU1" s="412"/>
      <c r="BV1" s="413"/>
      <c r="BW1" s="413"/>
      <c r="BX1" s="413"/>
      <c r="BY1" s="413"/>
      <c r="BZ1" s="413"/>
      <c r="CA1" s="413"/>
      <c r="CB1" s="414"/>
      <c r="CC1" s="411" t="s">
        <v>91</v>
      </c>
      <c r="CD1" s="412"/>
      <c r="CE1" s="412"/>
      <c r="CF1" s="412"/>
      <c r="CG1" s="412"/>
      <c r="CH1" s="412"/>
      <c r="CI1" s="413"/>
      <c r="CJ1" s="413"/>
      <c r="CK1" s="413"/>
      <c r="CL1" s="413"/>
      <c r="CM1" s="413"/>
      <c r="CN1" s="413"/>
      <c r="CO1" s="414"/>
      <c r="CP1" s="405" t="s">
        <v>92</v>
      </c>
      <c r="CQ1" s="406"/>
      <c r="CR1" s="406"/>
      <c r="CS1" s="406"/>
      <c r="CT1" s="406"/>
      <c r="CU1" s="406"/>
      <c r="CV1" s="406"/>
      <c r="CW1" s="406"/>
      <c r="CX1" s="406"/>
      <c r="CY1" s="406"/>
      <c r="CZ1" s="406"/>
      <c r="DA1" s="406"/>
      <c r="DB1" s="407"/>
    </row>
    <row r="2" spans="1:106" ht="14.25" customHeight="1" thickBot="1">
      <c r="A2" s="408" t="s">
        <v>131</v>
      </c>
      <c r="B2" s="408"/>
      <c r="C2" s="177">
        <v>2010</v>
      </c>
      <c r="D2" s="178">
        <v>2011</v>
      </c>
      <c r="E2" s="178">
        <v>2012</v>
      </c>
      <c r="F2" s="178">
        <v>2013</v>
      </c>
      <c r="G2" s="178">
        <v>2014</v>
      </c>
      <c r="H2" s="178">
        <v>2015</v>
      </c>
      <c r="I2" s="179">
        <v>2016</v>
      </c>
      <c r="J2" s="178">
        <v>2017</v>
      </c>
      <c r="K2" s="178">
        <v>2018</v>
      </c>
      <c r="L2" s="178">
        <v>2019</v>
      </c>
      <c r="M2" s="179">
        <v>2020</v>
      </c>
      <c r="N2" s="179">
        <v>2021</v>
      </c>
      <c r="O2" s="179">
        <v>2022</v>
      </c>
      <c r="P2" s="177">
        <v>2010</v>
      </c>
      <c r="Q2" s="178">
        <v>2011</v>
      </c>
      <c r="R2" s="178">
        <v>2012</v>
      </c>
      <c r="S2" s="178">
        <v>2013</v>
      </c>
      <c r="T2" s="178">
        <v>2014</v>
      </c>
      <c r="U2" s="178">
        <v>2015</v>
      </c>
      <c r="V2" s="178">
        <v>2016</v>
      </c>
      <c r="W2" s="388">
        <v>2017</v>
      </c>
      <c r="X2" s="388">
        <v>2018</v>
      </c>
      <c r="Y2" s="388">
        <v>2019</v>
      </c>
      <c r="Z2" s="388">
        <v>2020</v>
      </c>
      <c r="AA2" s="388">
        <v>2021</v>
      </c>
      <c r="AB2" s="179">
        <v>2022</v>
      </c>
      <c r="AC2" s="177">
        <v>2010</v>
      </c>
      <c r="AD2" s="178">
        <v>2011</v>
      </c>
      <c r="AE2" s="178">
        <v>2012</v>
      </c>
      <c r="AF2" s="178">
        <v>2013</v>
      </c>
      <c r="AG2" s="178">
        <v>2014</v>
      </c>
      <c r="AH2" s="178">
        <v>2015</v>
      </c>
      <c r="AI2" s="194">
        <v>2016</v>
      </c>
      <c r="AJ2" s="375">
        <v>2017</v>
      </c>
      <c r="AK2" s="375">
        <v>2018</v>
      </c>
      <c r="AL2" s="375">
        <v>2019</v>
      </c>
      <c r="AM2" s="375">
        <v>2020</v>
      </c>
      <c r="AN2" s="375">
        <v>2021</v>
      </c>
      <c r="AO2" s="375">
        <v>2022</v>
      </c>
      <c r="AP2" s="193">
        <v>2010</v>
      </c>
      <c r="AQ2" s="175">
        <v>2011</v>
      </c>
      <c r="AR2" s="175">
        <v>2012</v>
      </c>
      <c r="AS2" s="175">
        <v>2013</v>
      </c>
      <c r="AT2" s="175">
        <v>2014</v>
      </c>
      <c r="AU2" s="175">
        <v>2015</v>
      </c>
      <c r="AV2" s="176">
        <v>2016</v>
      </c>
      <c r="AW2" s="176">
        <v>2017</v>
      </c>
      <c r="AX2" s="176">
        <v>2018</v>
      </c>
      <c r="AY2" s="176">
        <v>2019</v>
      </c>
      <c r="AZ2" s="176">
        <v>2020</v>
      </c>
      <c r="BA2" s="176">
        <v>2021</v>
      </c>
      <c r="BB2" s="176">
        <v>2022</v>
      </c>
      <c r="BC2" s="174">
        <v>2010</v>
      </c>
      <c r="BD2" s="175">
        <v>2011</v>
      </c>
      <c r="BE2" s="175">
        <v>2012</v>
      </c>
      <c r="BF2" s="175">
        <v>2013</v>
      </c>
      <c r="BG2" s="175">
        <v>2014</v>
      </c>
      <c r="BH2" s="175">
        <v>2015</v>
      </c>
      <c r="BI2" s="176">
        <v>2016</v>
      </c>
      <c r="BJ2" s="176">
        <v>2017</v>
      </c>
      <c r="BK2" s="176">
        <v>2018</v>
      </c>
      <c r="BL2" s="176">
        <v>2019</v>
      </c>
      <c r="BM2" s="176">
        <v>2020</v>
      </c>
      <c r="BN2" s="176">
        <v>2021</v>
      </c>
      <c r="BO2" s="176">
        <v>2022</v>
      </c>
      <c r="BP2" s="174">
        <v>2010</v>
      </c>
      <c r="BQ2" s="175">
        <v>2011</v>
      </c>
      <c r="BR2" s="175">
        <v>2012</v>
      </c>
      <c r="BS2" s="175">
        <v>2013</v>
      </c>
      <c r="BT2" s="175">
        <v>2014</v>
      </c>
      <c r="BU2" s="175">
        <v>2015</v>
      </c>
      <c r="BV2" s="176">
        <v>2016</v>
      </c>
      <c r="BW2" s="176">
        <v>2017</v>
      </c>
      <c r="BX2" s="176">
        <v>2018</v>
      </c>
      <c r="BY2" s="176">
        <v>2019</v>
      </c>
      <c r="BZ2" s="176">
        <v>2020</v>
      </c>
      <c r="CA2" s="176">
        <v>2021</v>
      </c>
      <c r="CB2" s="176">
        <v>2022</v>
      </c>
      <c r="CC2" s="174">
        <v>2010</v>
      </c>
      <c r="CD2" s="175">
        <v>2011</v>
      </c>
      <c r="CE2" s="175">
        <v>2012</v>
      </c>
      <c r="CF2" s="175">
        <v>2013</v>
      </c>
      <c r="CG2" s="175">
        <v>2014</v>
      </c>
      <c r="CH2" s="175">
        <v>2015</v>
      </c>
      <c r="CI2" s="176">
        <v>2016</v>
      </c>
      <c r="CJ2" s="176">
        <v>2017</v>
      </c>
      <c r="CK2" s="176">
        <v>2018</v>
      </c>
      <c r="CL2" s="176">
        <v>2019</v>
      </c>
      <c r="CM2" s="176">
        <v>2020</v>
      </c>
      <c r="CN2" s="176">
        <v>2021</v>
      </c>
      <c r="CO2" s="176">
        <v>2022</v>
      </c>
      <c r="CP2" s="174">
        <v>2010</v>
      </c>
      <c r="CQ2" s="175">
        <v>2011</v>
      </c>
      <c r="CR2" s="175">
        <v>2012</v>
      </c>
      <c r="CS2" s="175">
        <v>2013</v>
      </c>
      <c r="CT2" s="175">
        <v>2014</v>
      </c>
      <c r="CU2" s="175">
        <v>2015</v>
      </c>
      <c r="CV2" s="195">
        <v>2016</v>
      </c>
      <c r="CW2" s="195">
        <v>2017</v>
      </c>
      <c r="CX2" s="195">
        <v>2018</v>
      </c>
      <c r="CY2" s="195">
        <v>2019</v>
      </c>
      <c r="CZ2" s="195">
        <v>2020</v>
      </c>
      <c r="DA2" s="195">
        <v>2021</v>
      </c>
      <c r="DB2" s="176">
        <v>2022</v>
      </c>
    </row>
    <row r="3" spans="1:106">
      <c r="A3" s="150">
        <v>1</v>
      </c>
      <c r="B3" s="202" t="s">
        <v>21</v>
      </c>
      <c r="C3" s="382">
        <f>'BILAN 2010'!B4/'BILAN 2010'!B12</f>
        <v>0.77844133608848276</v>
      </c>
      <c r="D3" s="127">
        <f>'BILAN 2011'!B4/'BILAN 2011'!B12</f>
        <v>0.72067729082431808</v>
      </c>
      <c r="E3" s="127">
        <f>'BILAN 2012'!B4/'BILAN 2012'!B12</f>
        <v>0.70522720904067038</v>
      </c>
      <c r="F3" s="127">
        <f>'BILAN 2013'!B4/'BILAN 2013'!B12</f>
        <v>0.72449560303148564</v>
      </c>
      <c r="G3" s="127">
        <f>'BILAN 2014'!B4/'BILAN 2014'!B12</f>
        <v>0.87660469754012715</v>
      </c>
      <c r="H3" s="127">
        <f>'BILAN 2015'!B4/'BILAN 2015'!B12</f>
        <v>0.85935922561488021</v>
      </c>
      <c r="I3" s="127">
        <f>'BILAN 2016'!B4/'BILAN 2016'!B15</f>
        <v>0.89506702162028051</v>
      </c>
      <c r="J3" s="127">
        <f>'BILAN 2017'!B4/'BILAN 2017'!B15</f>
        <v>0.87128066348062894</v>
      </c>
      <c r="K3" s="127">
        <f>'BILAN 2018'!B4/'BILAN 2018'!B15</f>
        <v>0.89263450626046126</v>
      </c>
      <c r="L3" s="127">
        <f>'BILAN 2019'!$B$4/'BILAN 2019'!$B$14</f>
        <v>0.91984053443585656</v>
      </c>
      <c r="M3" s="127">
        <f>'BILAN 2020'!$B$4/'BILAN 2020'!$B$14</f>
        <v>0.85776986748699646</v>
      </c>
      <c r="N3" s="127">
        <f>'BILAN 2021'!$C$4/'BILAN 2021'!$C$14</f>
        <v>0.87355019414327395</v>
      </c>
      <c r="O3" s="127">
        <f>'BILAN 2022'!$B$4/'BILAN 2022'!$B$14</f>
        <v>0.87641948266973713</v>
      </c>
      <c r="P3" s="376">
        <f>Calcul!C6/Calcul!C8</f>
        <v>-0.49045125626744818</v>
      </c>
      <c r="Q3" s="143">
        <f>Calcul!C16/Calcul!C18</f>
        <v>-0.52874840515289956</v>
      </c>
      <c r="R3" s="143">
        <f>Calcul!C26/Calcul!C28</f>
        <v>-0.53359099693077183</v>
      </c>
      <c r="S3" s="142">
        <f>Calcul!C36/Calcul!C38</f>
        <v>-0.55779892478279658</v>
      </c>
      <c r="T3" s="142">
        <f>Calcul!C46/Calcul!C48</f>
        <v>-0.58804053664996836</v>
      </c>
      <c r="U3" s="142">
        <f>Calcul!C56/Calcul!C58</f>
        <v>-0.55374758872974783</v>
      </c>
      <c r="V3" s="142">
        <f>Calcul!C67/Calcul!C69</f>
        <v>-0.57231457499411353</v>
      </c>
      <c r="W3" s="389">
        <f>Calcul!C78/Calcul!C80</f>
        <v>-0.55784391665838551</v>
      </c>
      <c r="X3" s="389">
        <f>Calcul!$C$89/Calcul!$C$91</f>
        <v>-0.66569530295589496</v>
      </c>
      <c r="Y3" s="389">
        <f>Calcul!$C$100/Calcul!$C$102</f>
        <v>-0.74018043605379669</v>
      </c>
      <c r="Z3" s="389">
        <f>Calcul!$C$111/Calcul!$C$113</f>
        <v>-0.69656480537968046</v>
      </c>
      <c r="AA3" s="389">
        <f>Calcul!$C$122/Calcul!$C$124</f>
        <v>-0.70841699586365559</v>
      </c>
      <c r="AB3" s="389">
        <f>Calcul!$C$133/Calcul!$C$135</f>
        <v>-0.67608400533009694</v>
      </c>
      <c r="AC3" s="376">
        <f>Calcul!C7/Calcul!C8</f>
        <v>-0.42047806219530826</v>
      </c>
      <c r="AD3" s="142">
        <f>Calcul!C17/Calcul!C18</f>
        <v>-0.4595217516565831</v>
      </c>
      <c r="AE3" s="142">
        <f>Calcul!C27/Calcul!C28</f>
        <v>-0.46867619011531708</v>
      </c>
      <c r="AF3" s="144">
        <f>Calcul!C37/Calcul!C38</f>
        <v>-0.49735995775932412</v>
      </c>
      <c r="AG3" s="144">
        <f>Calcul!C47/Calcul!C48</f>
        <v>-0.5258248402141994</v>
      </c>
      <c r="AH3" s="144">
        <f>Calcul!C57/Calcul!C58</f>
        <v>-0.49363824449530741</v>
      </c>
      <c r="AI3" s="142">
        <f>Calcul!C68/Calcul!C69</f>
        <v>-0.51689192371085468</v>
      </c>
      <c r="AJ3" s="389">
        <f>Calcul!C$79/Calcul!C$80</f>
        <v>-0.50403292590016235</v>
      </c>
      <c r="AK3" s="389">
        <f>Calcul!C$90/Calcul!C$91</f>
        <v>-0.59934087966589422</v>
      </c>
      <c r="AL3" s="389">
        <f>Calcul!C$101/Calcul!C$102</f>
        <v>-0.67311001587168995</v>
      </c>
      <c r="AM3" s="389">
        <f>Calcul!C$112/Calcul!C$113</f>
        <v>-0.63938661873194336</v>
      </c>
      <c r="AN3" s="389">
        <f>Calcul!C$123/Calcul!C$124</f>
        <v>-0.64210805467827092</v>
      </c>
      <c r="AO3" s="389">
        <f>Calcul!C$134/Calcul!C$135</f>
        <v>-0.62067789824019215</v>
      </c>
      <c r="AP3" s="394">
        <f>'E Rslt 2010'!B$21/'BILAN 2010'!B$22</f>
        <v>0.12912559273157254</v>
      </c>
      <c r="AQ3" s="209">
        <f>'BILAN 2010'!B21/'BILAN 2010'!B22</f>
        <v>0.12912559273157254</v>
      </c>
      <c r="AR3" s="209"/>
      <c r="AS3" s="209"/>
      <c r="AT3" s="209"/>
      <c r="AU3" s="209"/>
      <c r="AV3" s="209">
        <f>'BILAN 2016'!B30/'BILAN 2016'!B31</f>
        <v>8.3215021836578792E-2</v>
      </c>
      <c r="AW3" s="209"/>
      <c r="AX3" s="209"/>
      <c r="AY3" s="209"/>
      <c r="AZ3" s="209"/>
      <c r="BA3" s="209"/>
      <c r="BB3" s="209"/>
      <c r="BC3" s="167"/>
      <c r="BD3" s="122"/>
      <c r="BE3" s="122"/>
      <c r="BF3" s="122"/>
      <c r="BG3" s="122"/>
      <c r="BH3" s="122"/>
      <c r="BI3" s="196"/>
      <c r="BJ3" s="196"/>
      <c r="BK3" s="196"/>
      <c r="BL3" s="196"/>
      <c r="BM3" s="196"/>
      <c r="BN3" s="196"/>
      <c r="BO3" s="168"/>
      <c r="BP3" s="123"/>
      <c r="BQ3" s="124"/>
      <c r="BR3" s="124"/>
      <c r="BS3" s="125"/>
      <c r="BT3" s="125"/>
      <c r="BU3" s="125"/>
      <c r="BV3" s="200"/>
      <c r="BW3" s="200"/>
      <c r="BX3" s="200"/>
      <c r="BY3" s="200"/>
      <c r="BZ3" s="200"/>
      <c r="CA3" s="200"/>
      <c r="CB3" s="126"/>
      <c r="CC3" s="123"/>
      <c r="CD3" s="125"/>
      <c r="CE3" s="125"/>
      <c r="CF3" s="169"/>
      <c r="CG3" s="169"/>
      <c r="CH3" s="169"/>
      <c r="CI3" s="204"/>
      <c r="CJ3" s="204"/>
      <c r="CK3" s="204"/>
      <c r="CL3" s="204"/>
      <c r="CM3" s="204"/>
      <c r="CN3" s="204"/>
      <c r="CO3" s="170"/>
      <c r="CP3" s="171"/>
      <c r="CQ3" s="169"/>
      <c r="CR3" s="172"/>
      <c r="CS3" s="172"/>
      <c r="CT3" s="172"/>
      <c r="CU3" s="172"/>
      <c r="CV3" s="208"/>
      <c r="CW3" s="208"/>
      <c r="CX3" s="208"/>
      <c r="CY3" s="208"/>
      <c r="CZ3" s="208"/>
      <c r="DA3" s="208"/>
      <c r="DB3" s="173"/>
    </row>
    <row r="4" spans="1:106">
      <c r="A4" s="150">
        <v>3</v>
      </c>
      <c r="B4" s="202" t="s">
        <v>22</v>
      </c>
      <c r="C4" s="382">
        <f>'BILAN 2010'!C4/'BILAN 2010'!C12</f>
        <v>1.0946463031464713</v>
      </c>
      <c r="D4" s="127">
        <f>'BILAN 2011'!C4/'BILAN 2011'!C12</f>
        <v>1.1907276814615408</v>
      </c>
      <c r="E4" s="127">
        <f>'BILAN 2012'!C4/'BILAN 2012'!C12</f>
        <v>1.2205616873428016</v>
      </c>
      <c r="F4" s="127">
        <f>'BILAN 2013'!C4/'BILAN 2013'!C12</f>
        <v>1.1979572262889038</v>
      </c>
      <c r="G4" s="127">
        <f>'BILAN 2014'!C4/'BILAN 2014'!C12</f>
        <v>1.1815105812322242</v>
      </c>
      <c r="H4" s="127">
        <f>'BILAN 2015'!C4/'BILAN 2015'!C12</f>
        <v>1.0914795171435057</v>
      </c>
      <c r="I4" s="127">
        <f>'BILAN 2016'!C4/'BILAN 2016'!C15</f>
        <v>1.0492771615443992</v>
      </c>
      <c r="J4" s="127">
        <f>'BILAN 2017'!C4/'BILAN 2017'!C15</f>
        <v>1.13304902855406</v>
      </c>
      <c r="K4" s="127">
        <f>'BILAN 2018'!C4/'BILAN 2018'!C15</f>
        <v>1.1870635648658299</v>
      </c>
      <c r="L4" s="127">
        <f>'BILAN 2019'!C4/'BILAN 2019'!C14</f>
        <v>1.2236877585669275</v>
      </c>
      <c r="M4" s="127">
        <f>'BILAN 2020'!$C$4/'BILAN 2020'!$C$14</f>
        <v>1.3585014015255297</v>
      </c>
      <c r="N4" s="127">
        <f>'BILAN 2021'!$D$4/'BILAN 2021'!$D$14</f>
        <v>1.3029420894068957</v>
      </c>
      <c r="O4" s="127">
        <f>'BILAN 2022'!$C$4/'BILAN 2022'!$C$14</f>
        <v>1.2546840314285741</v>
      </c>
      <c r="P4" s="376">
        <f>Calcul!D6/Calcul!D8</f>
        <v>-0.49876536603265853</v>
      </c>
      <c r="Q4" s="143">
        <f>Calcul!D16/Calcul!D18</f>
        <v>-0.53918019881452206</v>
      </c>
      <c r="R4" s="143">
        <f>Calcul!D26/Calcul!D28</f>
        <v>-0.50689583524931625</v>
      </c>
      <c r="S4" s="142">
        <f>Calcul!D36/Calcul!D38</f>
        <v>-0.4969299547377013</v>
      </c>
      <c r="T4" s="142">
        <f>Calcul!D46/Calcul!D48</f>
        <v>-0.5163597159020854</v>
      </c>
      <c r="U4" s="142">
        <f>Calcul!D56/Calcul!D58</f>
        <v>-0.56568849970323931</v>
      </c>
      <c r="V4" s="142">
        <f>Calcul!D67/Calcul!D69</f>
        <v>-0.65257439592723865</v>
      </c>
      <c r="W4" s="377">
        <f>Calcul!D78/Calcul!D80</f>
        <v>-0.59674353917635958</v>
      </c>
      <c r="X4" s="389">
        <f>Calcul!$D$89/Calcul!$D$91</f>
        <v>-0.4804281323475767</v>
      </c>
      <c r="Y4" s="389">
        <f>Calcul!$D$100/Calcul!$D$102</f>
        <v>-0.442761205207445</v>
      </c>
      <c r="Z4" s="389">
        <f>Calcul!$D$111/Calcul!$D$113</f>
        <v>-0.41914247864313231</v>
      </c>
      <c r="AA4" s="389">
        <f>Calcul!$D$122/Calcul!$D$124</f>
        <v>-0.4105520372424844</v>
      </c>
      <c r="AB4" s="389">
        <f>Calcul!$D$133/Calcul!$D$135</f>
        <v>-0.40171720123170979</v>
      </c>
      <c r="AC4" s="376">
        <f>Calcul!D7/Calcul!D8</f>
        <v>-0.47837288239251424</v>
      </c>
      <c r="AD4" s="142">
        <f>Calcul!D17/Calcul!D18</f>
        <v>-0.51514648678686092</v>
      </c>
      <c r="AE4" s="142">
        <f>Calcul!D27/Calcul!D28</f>
        <v>-0.48864545971667295</v>
      </c>
      <c r="AF4" s="144">
        <f>Calcul!D37/Calcul!D38</f>
        <v>-0.4794866562785981</v>
      </c>
      <c r="AG4" s="144">
        <f>Calcul!D47/Calcul!D48</f>
        <v>-0.50159281783955978</v>
      </c>
      <c r="AH4" s="144">
        <f>Calcul!D57/Calcul!D58</f>
        <v>-0.54968131779639529</v>
      </c>
      <c r="AI4" s="142">
        <f>Calcul!D68/Calcul!D69</f>
        <v>-0.6358542632261549</v>
      </c>
      <c r="AJ4" s="389">
        <f>Calcul!D79/Calcul!D80</f>
        <v>-0.57977255754258394</v>
      </c>
      <c r="AK4" s="389">
        <f>Calcul!D$90/Calcul!D$91</f>
        <v>-0.46396594877869957</v>
      </c>
      <c r="AL4" s="389">
        <f>Calcul!D$101/Calcul!D$102</f>
        <v>-0.42459200298336836</v>
      </c>
      <c r="AM4" s="389">
        <f>Calcul!D$112/Calcul!D$113</f>
        <v>-0.400593093332483</v>
      </c>
      <c r="AN4" s="389">
        <f>Calcul!D$123/Calcul!D$124</f>
        <v>-0.39533551294886921</v>
      </c>
      <c r="AO4" s="389">
        <f>Calcul!D$134/Calcul!D$135</f>
        <v>-0.38583308983839426</v>
      </c>
      <c r="AP4" s="394">
        <f>'E Rslt 2010'!$C$21/'BILAN 2010'!$C$22</f>
        <v>7.8649966675286176E-2</v>
      </c>
      <c r="AQ4" s="146"/>
      <c r="AR4" s="146"/>
      <c r="AS4" s="146"/>
      <c r="AT4" s="146"/>
      <c r="AU4" s="146"/>
      <c r="AV4" s="146"/>
      <c r="AW4" s="391"/>
      <c r="AX4" s="391"/>
      <c r="AY4" s="391"/>
      <c r="AZ4" s="391"/>
      <c r="BA4" s="391"/>
      <c r="BB4" s="210"/>
      <c r="BC4" s="159"/>
      <c r="BD4" s="128"/>
      <c r="BE4" s="128"/>
      <c r="BF4" s="128"/>
      <c r="BG4" s="128"/>
      <c r="BH4" s="128"/>
      <c r="BI4" s="197"/>
      <c r="BJ4" s="197"/>
      <c r="BK4" s="197"/>
      <c r="BL4" s="197"/>
      <c r="BM4" s="197"/>
      <c r="BN4" s="197"/>
      <c r="BO4" s="160"/>
      <c r="BP4" s="129"/>
      <c r="BQ4" s="130"/>
      <c r="BR4" s="130"/>
      <c r="BS4" s="131"/>
      <c r="BT4" s="131"/>
      <c r="BU4" s="131"/>
      <c r="BV4" s="201"/>
      <c r="BW4" s="201"/>
      <c r="BX4" s="201"/>
      <c r="BY4" s="201"/>
      <c r="BZ4" s="201"/>
      <c r="CA4" s="201"/>
      <c r="CB4" s="132"/>
      <c r="CC4" s="129"/>
      <c r="CD4" s="131"/>
      <c r="CE4" s="131"/>
      <c r="CF4" s="151"/>
      <c r="CG4" s="151"/>
      <c r="CH4" s="151"/>
      <c r="CI4" s="205"/>
      <c r="CJ4" s="205"/>
      <c r="CK4" s="205"/>
      <c r="CL4" s="205"/>
      <c r="CM4" s="205"/>
      <c r="CN4" s="205"/>
      <c r="CO4" s="152"/>
      <c r="CP4" s="156"/>
      <c r="CQ4" s="151"/>
      <c r="CR4" s="149"/>
      <c r="CS4" s="149"/>
      <c r="CT4" s="149"/>
      <c r="CU4" s="149"/>
      <c r="CV4" s="206"/>
      <c r="CW4" s="206"/>
      <c r="CX4" s="206"/>
      <c r="CY4" s="206"/>
      <c r="CZ4" s="206"/>
      <c r="DA4" s="206"/>
      <c r="DB4" s="153"/>
    </row>
    <row r="5" spans="1:106">
      <c r="A5" s="150">
        <v>4</v>
      </c>
      <c r="B5" s="202" t="s">
        <v>38</v>
      </c>
      <c r="C5" s="382">
        <f>'BILAN 2010'!D4/'BILAN 2010'!D12</f>
        <v>0.8088676790982583</v>
      </c>
      <c r="D5" s="127">
        <f>'BILAN 2011'!D4/'BILAN 2011'!D12</f>
        <v>0.92792864789879215</v>
      </c>
      <c r="E5" s="127">
        <f>'BILAN 2012'!D4/'BILAN 2012'!D12</f>
        <v>0.90434452577834012</v>
      </c>
      <c r="F5" s="127">
        <f>'BILAN 2013'!D4/'BILAN 2013'!D12</f>
        <v>0.84028522058122301</v>
      </c>
      <c r="G5" s="127">
        <f>'BILAN 2014'!D4/'BILAN 2014'!D12</f>
        <v>0.79927349103359746</v>
      </c>
      <c r="H5" s="127">
        <f>'BILAN 2015'!D4/'BILAN 2015'!D12</f>
        <v>0.78755761314760253</v>
      </c>
      <c r="I5" s="127">
        <f>'BILAN 2016'!D4/'BILAN 2016'!D15</f>
        <v>0.81998666373886719</v>
      </c>
      <c r="J5" s="127">
        <f>'BILAN 2017'!D4/'BILAN 2017'!D15</f>
        <v>0.95783205244844538</v>
      </c>
      <c r="K5" s="127">
        <f>'BILAN 2018'!D4/'BILAN 2018'!D15</f>
        <v>0.80466787619502067</v>
      </c>
      <c r="L5" s="127">
        <f>'BILAN 2019'!D4/'BILAN 2019'!D14</f>
        <v>0.79806311501726168</v>
      </c>
      <c r="M5" s="127">
        <f>'BILAN 2020'!$D$4/'BILAN 2020'!$D$14</f>
        <v>0.75002326789639906</v>
      </c>
      <c r="N5" s="127">
        <f>'BILAN 2021'!$E$4/'BILAN 2021'!$E$14</f>
        <v>0.74249846226726868</v>
      </c>
      <c r="O5" s="127">
        <f>'BILAN 2022'!$D$4/'BILAN 2022'!$D$14</f>
        <v>0.71188069565645706</v>
      </c>
      <c r="P5" s="376">
        <f>Calcul!E6/Calcul!E8</f>
        <v>-0.54816876840640139</v>
      </c>
      <c r="Q5" s="143">
        <f>Calcul!E16/Calcul!E18</f>
        <v>-0.57406100827922257</v>
      </c>
      <c r="R5" s="143">
        <f>Calcul!E26/Calcul!E28</f>
        <v>-0.51919973146585618</v>
      </c>
      <c r="S5" s="142">
        <f>Calcul!E36/Calcul!E38</f>
        <v>-0.50392390958293543</v>
      </c>
      <c r="T5" s="142">
        <f>Calcul!E46/Calcul!E48</f>
        <v>-0.51490451970518369</v>
      </c>
      <c r="U5" s="142">
        <f>Calcul!E56/Calcul!E58</f>
        <v>-0.53991003319163799</v>
      </c>
      <c r="V5" s="142">
        <f>Calcul!E67/Calcul!E69</f>
        <v>-0.50770214125918822</v>
      </c>
      <c r="W5" s="377">
        <f>Calcul!E78/Calcul!E80</f>
        <v>-0.47381927749943209</v>
      </c>
      <c r="X5" s="389">
        <f>Calcul!$E$89/Calcul!$E$91</f>
        <v>-0.46949792971336785</v>
      </c>
      <c r="Y5" s="389">
        <f>Calcul!$E$100/Calcul!$E$102</f>
        <v>-0.45492977235130966</v>
      </c>
      <c r="Z5" s="389">
        <f>Calcul!$E$111/Calcul!$E$113</f>
        <v>-0.47747587139607794</v>
      </c>
      <c r="AA5" s="389">
        <f>Calcul!$E$122/Calcul!$E$124</f>
        <v>-0.5307481207036453</v>
      </c>
      <c r="AB5" s="389">
        <f>Calcul!$E$133/Calcul!$E$135</f>
        <v>-0.49038237574265858</v>
      </c>
      <c r="AC5" s="376">
        <f>Calcul!E6/Calcul!E8</f>
        <v>-0.54816876840640139</v>
      </c>
      <c r="AD5" s="142">
        <f>Calcul!E17/Calcul!E18</f>
        <v>-0.50845561079936941</v>
      </c>
      <c r="AE5" s="142">
        <f>Calcul!E27/Calcul!E28</f>
        <v>-0.46264202651314851</v>
      </c>
      <c r="AF5" s="144">
        <f>Calcul!E37/Calcul!E38</f>
        <v>-0.44398678764724608</v>
      </c>
      <c r="AG5" s="144">
        <f>Calcul!E47/Calcul!E48</f>
        <v>-0.45421285862215993</v>
      </c>
      <c r="AH5" s="144">
        <f>Calcul!E57/Calcul!E58</f>
        <v>-0.48148255983229488</v>
      </c>
      <c r="AI5" s="142">
        <f>Calcul!E68/Calcul!E69</f>
        <v>-0.46211394869112987</v>
      </c>
      <c r="AJ5" s="389">
        <f>Calcul!E79/Calcul!E80</f>
        <v>-0.44086214773042154</v>
      </c>
      <c r="AK5" s="389">
        <f>Calcul!E$90/Calcul!E$91</f>
        <v>-0.44231954593469947</v>
      </c>
      <c r="AL5" s="389">
        <f>Calcul!E$101/Calcul!E$102</f>
        <v>-0.43045903542050884</v>
      </c>
      <c r="AM5" s="389">
        <f>Calcul!E$112/Calcul!E$113</f>
        <v>-0.45188418270117414</v>
      </c>
      <c r="AN5" s="389">
        <f>Calcul!E$123/Calcul!E$124</f>
        <v>-0.49384348638179953</v>
      </c>
      <c r="AO5" s="389">
        <f>Calcul!E$134/Calcul!E$135</f>
        <v>-0.4630469773925861</v>
      </c>
      <c r="AP5" s="394">
        <f>'E Rslt 2010'!$D$21/'BILAN 2010'!D$22</f>
        <v>0.19961311200967549</v>
      </c>
      <c r="AQ5" s="146"/>
      <c r="AR5" s="146"/>
      <c r="AS5" s="146"/>
      <c r="AT5" s="146"/>
      <c r="AU5" s="146"/>
      <c r="AV5" s="146"/>
      <c r="AW5" s="391"/>
      <c r="AX5" s="391"/>
      <c r="AY5" s="391"/>
      <c r="AZ5" s="391"/>
      <c r="BA5" s="391"/>
      <c r="BB5" s="210"/>
      <c r="BC5" s="159"/>
      <c r="BD5" s="128"/>
      <c r="BE5" s="128"/>
      <c r="BF5" s="128"/>
      <c r="BG5" s="128"/>
      <c r="BH5" s="128"/>
      <c r="BI5" s="197"/>
      <c r="BJ5" s="197"/>
      <c r="BK5" s="197"/>
      <c r="BL5" s="197"/>
      <c r="BM5" s="197"/>
      <c r="BN5" s="197"/>
      <c r="BO5" s="160"/>
      <c r="BP5" s="129"/>
      <c r="BQ5" s="130"/>
      <c r="BR5" s="130"/>
      <c r="BS5" s="131"/>
      <c r="BT5" s="131"/>
      <c r="BU5" s="131"/>
      <c r="BV5" s="201"/>
      <c r="BW5" s="201"/>
      <c r="BX5" s="201"/>
      <c r="BY5" s="201"/>
      <c r="BZ5" s="201"/>
      <c r="CA5" s="201"/>
      <c r="CB5" s="132"/>
      <c r="CC5" s="129"/>
      <c r="CD5" s="131"/>
      <c r="CE5" s="131"/>
      <c r="CF5" s="151"/>
      <c r="CG5" s="151"/>
      <c r="CH5" s="151"/>
      <c r="CI5" s="205"/>
      <c r="CJ5" s="205"/>
      <c r="CK5" s="205"/>
      <c r="CL5" s="205"/>
      <c r="CM5" s="205"/>
      <c r="CN5" s="205"/>
      <c r="CO5" s="152"/>
      <c r="CP5" s="156"/>
      <c r="CQ5" s="151"/>
      <c r="CR5" s="149"/>
      <c r="CS5" s="149"/>
      <c r="CT5" s="149"/>
      <c r="CU5" s="149"/>
      <c r="CV5" s="206"/>
      <c r="CW5" s="206"/>
      <c r="CX5" s="206"/>
      <c r="CY5" s="206"/>
      <c r="CZ5" s="206"/>
      <c r="DA5" s="206"/>
      <c r="DB5" s="153"/>
    </row>
    <row r="6" spans="1:106">
      <c r="A6" s="150">
        <v>5</v>
      </c>
      <c r="B6" s="202" t="s">
        <v>23</v>
      </c>
      <c r="C6" s="382">
        <f>'BILAN 2010'!E4/'BILAN 2010'!E12</f>
        <v>1.0788351850014879</v>
      </c>
      <c r="D6" s="127">
        <f>'BILAN 2011'!E4/'BILAN 2011'!E12</f>
        <v>1.1911265314178803</v>
      </c>
      <c r="E6" s="127">
        <f>'BILAN 2012'!E4/'BILAN 2012'!E12</f>
        <v>1.2147671955675361</v>
      </c>
      <c r="F6" s="127">
        <f>'BILAN 2013'!E4/'BILAN 2013'!E12</f>
        <v>1.1406745879246956</v>
      </c>
      <c r="G6" s="127">
        <f>'BILAN 2014'!E4/'BILAN 2014'!E12</f>
        <v>1.0935048456847365</v>
      </c>
      <c r="H6" s="127">
        <f>'BILAN 2015'!E4/'BILAN 2015'!E12</f>
        <v>1.1984529655590965</v>
      </c>
      <c r="I6" s="127">
        <f>'BILAN 2016'!E4/'BILAN 2016'!E15</f>
        <v>1.1582549276866678</v>
      </c>
      <c r="J6" s="127">
        <f>'BILAN 2017'!E4/'BILAN 2017'!E15</f>
        <v>1.205115459273393</v>
      </c>
      <c r="K6" s="127">
        <f>'BILAN 2018'!E4/'BILAN 2018'!E15</f>
        <v>1.1923335618078843</v>
      </c>
      <c r="L6" s="127">
        <f>'BILAN 2019'!E$4/'BILAN 2019'!E$14</f>
        <v>1.1064193578356776</v>
      </c>
      <c r="M6" s="127">
        <f>'BILAN 2020'!$E$4/'BILAN 2020'!$E$14</f>
        <v>1.1225550232403154</v>
      </c>
      <c r="N6" s="127">
        <f>'BILAN 2021'!$F$4/'BILAN 2021'!$F$14</f>
        <v>1.062981800164996</v>
      </c>
      <c r="O6" s="127">
        <f>'BILAN 2022'!$E$4/'BILAN 2022'!$E$14</f>
        <v>0.99880599636728873</v>
      </c>
      <c r="P6" s="376">
        <f>Calcul!F6/Calcul!F8</f>
        <v>-0.28629722615092068</v>
      </c>
      <c r="Q6" s="143">
        <f>Calcul!F16/Calcul!F18</f>
        <v>-0.30065167424123701</v>
      </c>
      <c r="R6" s="143">
        <f>Calcul!F26/Calcul!F28</f>
        <v>-0.3620333814697515</v>
      </c>
      <c r="S6" s="142">
        <f>Calcul!F36/Calcul!F38</f>
        <v>-0.34332052258936469</v>
      </c>
      <c r="T6" s="142">
        <f>Calcul!F46/Calcul!F48</f>
        <v>-0.34482934154597977</v>
      </c>
      <c r="U6" s="142">
        <f>Calcul!F56/Calcul!F58</f>
        <v>-0.33975728269289451</v>
      </c>
      <c r="V6" s="142">
        <f>Calcul!F67/Calcul!F69</f>
        <v>-0.32942155497435549</v>
      </c>
      <c r="W6" s="377">
        <f>Calcul!F78/Calcul!F80</f>
        <v>-0.34068033290509969</v>
      </c>
      <c r="X6" s="389">
        <f>Calcul!$F$89/Calcul!$F$91</f>
        <v>-0.31682627290682802</v>
      </c>
      <c r="Y6" s="389">
        <f>Calcul!$F$100/Calcul!$F$102</f>
        <v>-0.31736238417784968</v>
      </c>
      <c r="Z6" s="389">
        <f>Calcul!$F$111/Calcul!$F$113</f>
        <v>-0.3038686315157943</v>
      </c>
      <c r="AA6" s="389">
        <f>Calcul!$F$122/Calcul!$F$124</f>
        <v>-0.3551066021572008</v>
      </c>
      <c r="AB6" s="389">
        <f>Calcul!$F$133/Calcul!$F$135</f>
        <v>-0.34201393394470303</v>
      </c>
      <c r="AC6" s="376">
        <f>Calcul!F7/Calcul!F8</f>
        <v>-0.24574854675752675</v>
      </c>
      <c r="AD6" s="142">
        <f>Calcul!F17/Calcul!F18</f>
        <v>-0.25888053074230788</v>
      </c>
      <c r="AE6" s="142">
        <f>Calcul!F27/Calcul!F28</f>
        <v>-0.32070010598275767</v>
      </c>
      <c r="AF6" s="144">
        <f>Calcul!F37/Calcul!F38</f>
        <v>-0.30908747086992555</v>
      </c>
      <c r="AG6" s="144">
        <f>Calcul!F47/Calcul!F48</f>
        <v>-0.31430171294764436</v>
      </c>
      <c r="AH6" s="144">
        <f>Calcul!F57/Calcul!F58</f>
        <v>-0.30838243233726909</v>
      </c>
      <c r="AI6" s="142">
        <f>Calcul!F68/Calcul!F69</f>
        <v>-0.30014265819775143</v>
      </c>
      <c r="AJ6" s="389">
        <f>Calcul!F79/Calcul!F80</f>
        <v>-0.31449105364091678</v>
      </c>
      <c r="AK6" s="389">
        <f>Calcul!F$90/Calcul!F$91</f>
        <v>-0.29484976051432182</v>
      </c>
      <c r="AL6" s="389">
        <f>Calcul!F$101/Calcul!F$102</f>
        <v>-0.29674285682637613</v>
      </c>
      <c r="AM6" s="389">
        <f>Calcul!F$112/Calcul!F$113</f>
        <v>-0.28262383424129933</v>
      </c>
      <c r="AN6" s="389">
        <f>Calcul!F$123/Calcul!F$124</f>
        <v>-0.33287519960595202</v>
      </c>
      <c r="AO6" s="389">
        <f>Calcul!F$134/Calcul!F$135</f>
        <v>-0.32290843374062478</v>
      </c>
      <c r="AP6" s="211">
        <f>'E Rslt 2010'!$E$21/'BILAN 2010'!E$22</f>
        <v>0.11908309798631317</v>
      </c>
      <c r="AQ6" s="146"/>
      <c r="AR6" s="146"/>
      <c r="AS6" s="146"/>
      <c r="AT6" s="146"/>
      <c r="AU6" s="146"/>
      <c r="AV6" s="146"/>
      <c r="AW6" s="391"/>
      <c r="AX6" s="391"/>
      <c r="AY6" s="391"/>
      <c r="AZ6" s="391"/>
      <c r="BA6" s="391"/>
      <c r="BB6" s="210"/>
      <c r="BC6" s="159"/>
      <c r="BD6" s="128"/>
      <c r="BE6" s="128"/>
      <c r="BF6" s="128"/>
      <c r="BG6" s="128"/>
      <c r="BH6" s="128"/>
      <c r="BI6" s="197"/>
      <c r="BJ6" s="197"/>
      <c r="BK6" s="197"/>
      <c r="BL6" s="197"/>
      <c r="BM6" s="197"/>
      <c r="BN6" s="197"/>
      <c r="BO6" s="160"/>
      <c r="BP6" s="129"/>
      <c r="BQ6" s="130"/>
      <c r="BR6" s="130"/>
      <c r="BS6" s="131"/>
      <c r="BT6" s="131"/>
      <c r="BU6" s="131"/>
      <c r="BV6" s="201"/>
      <c r="BW6" s="201"/>
      <c r="BX6" s="201"/>
      <c r="BY6" s="201"/>
      <c r="BZ6" s="201"/>
      <c r="CA6" s="201"/>
      <c r="CB6" s="132"/>
      <c r="CC6" s="129"/>
      <c r="CD6" s="131"/>
      <c r="CE6" s="131"/>
      <c r="CF6" s="151"/>
      <c r="CG6" s="151"/>
      <c r="CH6" s="151"/>
      <c r="CI6" s="205"/>
      <c r="CJ6" s="205"/>
      <c r="CK6" s="205"/>
      <c r="CL6" s="205"/>
      <c r="CM6" s="205"/>
      <c r="CN6" s="205"/>
      <c r="CO6" s="152"/>
      <c r="CP6" s="156"/>
      <c r="CQ6" s="151"/>
      <c r="CR6" s="149"/>
      <c r="CS6" s="149"/>
      <c r="CT6" s="149"/>
      <c r="CU6" s="149"/>
      <c r="CV6" s="206"/>
      <c r="CW6" s="206"/>
      <c r="CX6" s="206"/>
      <c r="CY6" s="206"/>
      <c r="CZ6" s="206"/>
      <c r="DA6" s="206"/>
      <c r="DB6" s="153"/>
    </row>
    <row r="7" spans="1:106">
      <c r="A7" s="150">
        <v>6</v>
      </c>
      <c r="B7" s="202" t="s">
        <v>133</v>
      </c>
      <c r="C7" s="382">
        <f>'BILAN 2010'!F4/'BILAN 2010'!F12</f>
        <v>1.0618672476173732</v>
      </c>
      <c r="D7" s="127">
        <f>'BILAN 2011'!F4/'BILAN 2011'!F12</f>
        <v>1.1542461966870188</v>
      </c>
      <c r="E7" s="127">
        <f>'BILAN 2012'!F4/'BILAN 2012'!F12</f>
        <v>1.1284611177144064</v>
      </c>
      <c r="F7" s="127">
        <f>'BILAN 2013'!F4/'BILAN 2013'!F12</f>
        <v>1.1047584670046815</v>
      </c>
      <c r="G7" s="127">
        <f>'BILAN 2014'!F4/'BILAN 2014'!F12</f>
        <v>1.1050420061785164</v>
      </c>
      <c r="H7" s="127">
        <f>'BILAN 2015'!F4/'BILAN 2015'!F12</f>
        <v>1.1612230575232416</v>
      </c>
      <c r="I7" s="127">
        <f>'BILAN 2016'!F4/'BILAN 2016'!F15</f>
        <v>1.1517991814636019</v>
      </c>
      <c r="J7" s="127">
        <f>'BILAN 2017'!F4/'BILAN 2017'!F15</f>
        <v>1.1823022086324746</v>
      </c>
      <c r="K7" s="127">
        <f>'BILAN 2018'!F4/'BILAN 2018'!F15</f>
        <v>1.0747448426096664</v>
      </c>
      <c r="L7" s="127">
        <f>'BILAN 2019'!F$4/'BILAN 2019'!F$14</f>
        <v>1.0302654760609284</v>
      </c>
      <c r="M7" s="127">
        <f>'BILAN 2020'!$F$4/'BILAN 2020'!$F$14</f>
        <v>1.024237664481261</v>
      </c>
      <c r="N7" s="127">
        <f>'BILAN 2021'!$G$4/'BILAN 2021'!$G$14</f>
        <v>0.98452652776518901</v>
      </c>
      <c r="O7" s="127">
        <f>'BILAN 2022'!$F$4/'BILAN 2022'!$F$14</f>
        <v>0.98554747305001034</v>
      </c>
      <c r="P7" s="382">
        <f>Calcul!G6/Calcul!G8</f>
        <v>-0.33671492479481491</v>
      </c>
      <c r="Q7" s="145">
        <f>Calcul!G16/Calcul!G18</f>
        <v>-0.4152476961220003</v>
      </c>
      <c r="R7" s="145">
        <f>Calcul!G26/Calcul!G28</f>
        <v>-0.37378469723513968</v>
      </c>
      <c r="S7" s="127">
        <f>+Calcul!G36/Calcul!G38</f>
        <v>-0.33238864124683321</v>
      </c>
      <c r="T7" s="127">
        <f>Calcul!G46/Calcul!G48</f>
        <v>-0.36334314796346423</v>
      </c>
      <c r="U7" s="142">
        <f>Calcul!G56/Calcul!G58</f>
        <v>-0.38365209916580384</v>
      </c>
      <c r="V7" s="142">
        <f>Calcul!G67/Calcul!G69</f>
        <v>-0.36973691822379817</v>
      </c>
      <c r="W7" s="377">
        <f>Calcul!G78/Calcul!G80</f>
        <v>-0.33877345863116559</v>
      </c>
      <c r="X7" s="389">
        <f>Calcul!$G$89/Calcul!$G$91</f>
        <v>-0.39239776693743794</v>
      </c>
      <c r="Y7" s="389">
        <f>Calcul!$G$100/Calcul!$G$102</f>
        <v>-0.3925728066577383</v>
      </c>
      <c r="Z7" s="389">
        <f>Calcul!$G$111/Calcul!$G$113</f>
        <v>-0.41478823473594578</v>
      </c>
      <c r="AA7" s="389">
        <f>Calcul!$G$122/Calcul!$G$124</f>
        <v>-0.40683003507041604</v>
      </c>
      <c r="AB7" s="389">
        <f>Calcul!$G$133/Calcul!$G$135</f>
        <v>-0.39930687467162429</v>
      </c>
      <c r="AC7" s="376">
        <f>Calcul!G7/Calcul!G8</f>
        <v>-0.30735496142872237</v>
      </c>
      <c r="AD7" s="142">
        <f>Calcul!G17/Calcul!G18</f>
        <v>-0.38324484258782804</v>
      </c>
      <c r="AE7" s="142">
        <f>Calcul!G27/Calcul!G28</f>
        <v>-0.34854312556763761</v>
      </c>
      <c r="AF7" s="144">
        <f>Calcul!G37/Calcul!G38</f>
        <v>-0.30998460699740243</v>
      </c>
      <c r="AG7" s="144">
        <f>Calcul!G47/Calcul!G48</f>
        <v>-0.34057558056703235</v>
      </c>
      <c r="AH7" s="144">
        <f>Calcul!G57/Calcul!G58</f>
        <v>-0.35863402817121537</v>
      </c>
      <c r="AI7" s="142">
        <f>Calcul!G68/Calcul!G69</f>
        <v>-0.34615450056659053</v>
      </c>
      <c r="AJ7" s="389">
        <f>Calcul!G79/Calcul!G80</f>
        <v>-0.31909014668066271</v>
      </c>
      <c r="AK7" s="389">
        <f>Calcul!G$90/Calcul!G$91</f>
        <v>-0.37173233137282113</v>
      </c>
      <c r="AL7" s="389">
        <f>Calcul!G$101/Calcul!G$102</f>
        <v>-0.37021561544049697</v>
      </c>
      <c r="AM7" s="389">
        <f>Calcul!G$112/Calcul!G$113</f>
        <v>-0.39217713319699249</v>
      </c>
      <c r="AN7" s="389">
        <f>Calcul!G$123/Calcul!G$124</f>
        <v>-0.38580099465247708</v>
      </c>
      <c r="AO7" s="389">
        <f>Calcul!G$134/Calcul!G$135</f>
        <v>-0.38019237764216141</v>
      </c>
      <c r="AP7" s="211">
        <f>'E Rslt 2010'!$F$21/'BILAN 2010'!F$22</f>
        <v>0.15672026544155182</v>
      </c>
      <c r="AQ7" s="146"/>
      <c r="AR7" s="146"/>
      <c r="AS7" s="146"/>
      <c r="AT7" s="146"/>
      <c r="AU7" s="146"/>
      <c r="AV7" s="146"/>
      <c r="AW7" s="391"/>
      <c r="AX7" s="391"/>
      <c r="AY7" s="391"/>
      <c r="AZ7" s="391"/>
      <c r="BA7" s="391"/>
      <c r="BB7" s="210"/>
      <c r="BC7" s="159"/>
      <c r="BD7" s="128"/>
      <c r="BE7" s="128"/>
      <c r="BF7" s="128"/>
      <c r="BG7" s="128"/>
      <c r="BH7" s="128"/>
      <c r="BI7" s="197"/>
      <c r="BJ7" s="197"/>
      <c r="BK7" s="197"/>
      <c r="BL7" s="197"/>
      <c r="BM7" s="197"/>
      <c r="BN7" s="197"/>
      <c r="BO7" s="160"/>
      <c r="BP7" s="129"/>
      <c r="BQ7" s="130"/>
      <c r="BR7" s="130"/>
      <c r="BS7" s="131"/>
      <c r="BT7" s="131"/>
      <c r="BU7" s="131"/>
      <c r="BV7" s="201"/>
      <c r="BW7" s="201"/>
      <c r="BX7" s="201"/>
      <c r="BY7" s="201"/>
      <c r="BZ7" s="201"/>
      <c r="CA7" s="201"/>
      <c r="CB7" s="132"/>
      <c r="CC7" s="129"/>
      <c r="CD7" s="131"/>
      <c r="CE7" s="131"/>
      <c r="CF7" s="151"/>
      <c r="CG7" s="151"/>
      <c r="CH7" s="151"/>
      <c r="CI7" s="205"/>
      <c r="CJ7" s="205"/>
      <c r="CK7" s="205"/>
      <c r="CL7" s="205"/>
      <c r="CM7" s="205"/>
      <c r="CN7" s="205"/>
      <c r="CO7" s="152"/>
      <c r="CP7" s="156"/>
      <c r="CQ7" s="151"/>
      <c r="CR7" s="149"/>
      <c r="CS7" s="149"/>
      <c r="CT7" s="149"/>
      <c r="CU7" s="149"/>
      <c r="CV7" s="206"/>
      <c r="CW7" s="206"/>
      <c r="CX7" s="206"/>
      <c r="CY7" s="206"/>
      <c r="CZ7" s="206"/>
      <c r="DA7" s="206"/>
      <c r="DB7" s="153"/>
    </row>
    <row r="8" spans="1:106">
      <c r="A8" s="150">
        <v>7</v>
      </c>
      <c r="B8" s="202" t="s">
        <v>25</v>
      </c>
      <c r="C8" s="382">
        <f>'BILAN 2010'!G4/'BILAN 2010'!G12</f>
        <v>0.70916161694599678</v>
      </c>
      <c r="D8" s="127">
        <f>'BILAN 2011'!G4/'BILAN 2011'!G12</f>
        <v>0.83664965807752878</v>
      </c>
      <c r="E8" s="127">
        <f>'BILAN 2012'!G4/'BILAN 2012'!G12</f>
        <v>0.82040590730690566</v>
      </c>
      <c r="F8" s="127">
        <f>'BILAN 2013'!G4/'BILAN 2013'!G12</f>
        <v>0.78178765504438286</v>
      </c>
      <c r="G8" s="127">
        <f>'BILAN 2014'!G4/'BILAN 2014'!G12</f>
        <v>0.78798686836059861</v>
      </c>
      <c r="H8" s="127">
        <f>'BILAN 2015'!G4/'BILAN 2015'!G12</f>
        <v>0.81372258428630084</v>
      </c>
      <c r="I8" s="127">
        <f>'BILAN 2016'!G4/'BILAN 2016'!G15</f>
        <v>0.84580370454616804</v>
      </c>
      <c r="J8" s="127">
        <f>'BILAN 2017'!G4/'BILAN 2017'!G15</f>
        <v>0.90514258322797736</v>
      </c>
      <c r="K8" s="127">
        <f>'BILAN 2018'!G4/'BILAN 2018'!G15</f>
        <v>0.92738621324877035</v>
      </c>
      <c r="L8" s="127">
        <f>'BILAN 2019'!G$4/'BILAN 2019'!G$14</f>
        <v>0.79935905879774938</v>
      </c>
      <c r="M8" s="127">
        <f>'BILAN 2020'!$G$4/'BILAN 2020'!$G$14</f>
        <v>0.766964199428532</v>
      </c>
      <c r="N8" s="127">
        <f>'BILAN 2021'!$H$4/'BILAN 2021'!$H$14</f>
        <v>0.74833468577370421</v>
      </c>
      <c r="O8" s="127">
        <f>'BILAN 2022'!$G$4/'BILAN 2022'!$G$14</f>
        <v>0.71528323524599136</v>
      </c>
      <c r="P8" s="382">
        <f>Calcul!H6/Calcul!H8</f>
        <v>-0.565376023582283</v>
      </c>
      <c r="Q8" s="145">
        <f>Calcul!H16/Calcul!H18</f>
        <v>-0.58596429150633234</v>
      </c>
      <c r="R8" s="145">
        <f>Calcul!H26/Calcul!H28</f>
        <v>-0.5780014773602401</v>
      </c>
      <c r="S8" s="127">
        <f>Calcul!H36/Calcul!H38</f>
        <v>-0.52830000204323946</v>
      </c>
      <c r="T8" s="127">
        <f>Calcul!H46/Calcul!H48</f>
        <v>-0.50551709705084591</v>
      </c>
      <c r="U8" s="142">
        <f>Calcul!H56/Calcul!H58</f>
        <v>-0.49886308800693974</v>
      </c>
      <c r="V8" s="142">
        <f>Calcul!H67/Calcul!H69</f>
        <v>-0.50484732841726454</v>
      </c>
      <c r="W8" s="377">
        <f>Calcul!H78/Calcul!H80</f>
        <v>-0.46951236526816992</v>
      </c>
      <c r="X8" s="389">
        <f>Calcul!$H$89/Calcul!$H$91</f>
        <v>-0.46029802098249861</v>
      </c>
      <c r="Y8" s="389">
        <f>Calcul!$H$100/Calcul!$H$102</f>
        <v>-0.41738696964851724</v>
      </c>
      <c r="Z8" s="389">
        <f>Calcul!$H$111/Calcul!$H$113</f>
        <v>-0.43367037293309485</v>
      </c>
      <c r="AA8" s="389">
        <f>Calcul!$H$122/Calcul!$H$124</f>
        <v>-0.44264406686191365</v>
      </c>
      <c r="AB8" s="389">
        <f>Calcul!$H$133/Calcul!$H$135</f>
        <v>-0.37728170234527042</v>
      </c>
      <c r="AC8" s="376">
        <f>Calcul!H7/Calcul!H8</f>
        <v>-0.51468135295452977</v>
      </c>
      <c r="AD8" s="127">
        <f>Calcul!H17/Calcul!H18</f>
        <v>-0.54184321877718311</v>
      </c>
      <c r="AE8" s="127">
        <f>Calcul!H27/Calcul!H28</f>
        <v>-0.519294743845642</v>
      </c>
      <c r="AF8" s="146">
        <f>Calcul!H37/Calcul!H38</f>
        <v>-0.46876908442438536</v>
      </c>
      <c r="AG8" s="146">
        <f>Calcul!H47/Calcul!H48</f>
        <v>-0.44420530412766673</v>
      </c>
      <c r="AH8" s="146">
        <f>Calcul!H57/Calcul!H58</f>
        <v>-0.44496726331858133</v>
      </c>
      <c r="AI8" s="142">
        <f>Calcul!H68/Calcul!H69</f>
        <v>-0.45123589123008984</v>
      </c>
      <c r="AJ8" s="389">
        <f>Calcul!H79/Calcul!H80</f>
        <v>-0.41931691057281795</v>
      </c>
      <c r="AK8" s="389">
        <f>Calcul!H$90/Calcul!H$91</f>
        <v>-0.41871288967711395</v>
      </c>
      <c r="AL8" s="389">
        <f>Calcul!H$101/Calcul!H$102</f>
        <v>-0.38072127488141255</v>
      </c>
      <c r="AM8" s="389">
        <f>Calcul!H$112/Calcul!H$113</f>
        <v>-0.39487521244336171</v>
      </c>
      <c r="AN8" s="389">
        <f>Calcul!H$123/Calcul!H$124</f>
        <v>-0.40315579251299405</v>
      </c>
      <c r="AO8" s="389">
        <f>Calcul!H$134/Calcul!H$135</f>
        <v>-0.34204582581644105</v>
      </c>
      <c r="AP8" s="211">
        <f>'E Rslt 2010'!$G$21/'BILAN 2010'!G$22</f>
        <v>9.412925583874425E-2</v>
      </c>
      <c r="AQ8" s="146"/>
      <c r="AR8" s="146"/>
      <c r="AS8" s="146"/>
      <c r="AT8" s="146"/>
      <c r="AU8" s="146"/>
      <c r="AV8" s="146"/>
      <c r="AW8" s="391"/>
      <c r="AX8" s="391"/>
      <c r="AY8" s="391"/>
      <c r="AZ8" s="391"/>
      <c r="BA8" s="391"/>
      <c r="BB8" s="210"/>
      <c r="BC8" s="159"/>
      <c r="BD8" s="128"/>
      <c r="BE8" s="128"/>
      <c r="BF8" s="128"/>
      <c r="BG8" s="128"/>
      <c r="BH8" s="128"/>
      <c r="BI8" s="197"/>
      <c r="BJ8" s="197"/>
      <c r="BK8" s="197"/>
      <c r="BL8" s="197"/>
      <c r="BM8" s="197"/>
      <c r="BN8" s="197"/>
      <c r="BO8" s="160"/>
      <c r="BP8" s="129"/>
      <c r="BQ8" s="130"/>
      <c r="BR8" s="130"/>
      <c r="BS8" s="131"/>
      <c r="BT8" s="131"/>
      <c r="BU8" s="131"/>
      <c r="BV8" s="201"/>
      <c r="BW8" s="201"/>
      <c r="BX8" s="201"/>
      <c r="BY8" s="201"/>
      <c r="BZ8" s="201"/>
      <c r="CA8" s="201"/>
      <c r="CB8" s="132"/>
      <c r="CC8" s="129"/>
      <c r="CD8" s="131"/>
      <c r="CE8" s="131"/>
      <c r="CF8" s="151"/>
      <c r="CG8" s="151"/>
      <c r="CH8" s="151"/>
      <c r="CI8" s="205"/>
      <c r="CJ8" s="205"/>
      <c r="CK8" s="205"/>
      <c r="CL8" s="205"/>
      <c r="CM8" s="205"/>
      <c r="CN8" s="205"/>
      <c r="CO8" s="152"/>
      <c r="CP8" s="156"/>
      <c r="CQ8" s="151"/>
      <c r="CR8" s="149"/>
      <c r="CS8" s="149"/>
      <c r="CT8" s="149"/>
      <c r="CU8" s="149"/>
      <c r="CV8" s="206"/>
      <c r="CW8" s="206"/>
      <c r="CX8" s="206"/>
      <c r="CY8" s="206"/>
      <c r="CZ8" s="206"/>
      <c r="DA8" s="206"/>
      <c r="DB8" s="153"/>
    </row>
    <row r="9" spans="1:106">
      <c r="A9" s="150">
        <v>8</v>
      </c>
      <c r="B9" s="202" t="s">
        <v>26</v>
      </c>
      <c r="C9" s="382">
        <f>'BILAN 2010'!H4/'BILAN 2010'!H12</f>
        <v>1.0682468433791501</v>
      </c>
      <c r="D9" s="127">
        <f>'BILAN 2011'!H4/'BILAN 2011'!H12</f>
        <v>1.0605227527100871</v>
      </c>
      <c r="E9" s="127">
        <f>'BILAN 2012'!H4/'BILAN 2012'!H12</f>
        <v>1.0246694538950056</v>
      </c>
      <c r="F9" s="127">
        <f>'BILAN 2013'!H4/'BILAN 2013'!H12</f>
        <v>1.0567552705145655</v>
      </c>
      <c r="G9" s="127">
        <f>'BILAN 2014'!H4/'BILAN 2014'!H12</f>
        <v>1.0522961647628704</v>
      </c>
      <c r="H9" s="127">
        <f>'BILAN 2015'!H4/'BILAN 2015'!H12</f>
        <v>1.0106637911509777</v>
      </c>
      <c r="I9" s="127">
        <f>'BILAN 2016'!H4/'BILAN 2016'!H15</f>
        <v>1.0209057818784468</v>
      </c>
      <c r="J9" s="127">
        <f>'BILAN 2017'!H4/'BILAN 2017'!H15</f>
        <v>1.0153194812276836</v>
      </c>
      <c r="K9" s="127">
        <f>'BILAN 2018'!H4/'BILAN 2018'!H15</f>
        <v>1.1221399887493535</v>
      </c>
      <c r="L9" s="127">
        <f>'BILAN 2019'!H$4/'BILAN 2019'!H$14</f>
        <v>1.0824371553857508</v>
      </c>
      <c r="M9" s="127">
        <f>'BILAN 2020'!$H$4/'BILAN 2020'!$H$14</f>
        <v>1.0756048264105766</v>
      </c>
      <c r="N9" s="127">
        <f>'BILAN 2021'!$I$4/'BILAN 2021'!$I$14</f>
        <v>1.0755499280305822</v>
      </c>
      <c r="O9" s="127">
        <f>'BILAN 2022'!$H$4/'BILAN 2022'!$H$14</f>
        <v>1.1011042864173317</v>
      </c>
      <c r="P9" s="383">
        <f>Calcul!I6/Calcul!I8</f>
        <v>-0.48576028858269987</v>
      </c>
      <c r="Q9" s="187">
        <f>Calcul!I16/Calcul!I18</f>
        <v>-0.54672563653119866</v>
      </c>
      <c r="R9" s="145">
        <f>Calcul!I26/Calcul!I28</f>
        <v>-0.55904458034210758</v>
      </c>
      <c r="S9" s="127">
        <f>Calcul!I36/Calcul!I38</f>
        <v>-0.51328206849963387</v>
      </c>
      <c r="T9" s="127">
        <f>Calcul!I46/Calcul!I48</f>
        <v>-0.53938927282222127</v>
      </c>
      <c r="U9" s="142">
        <f>Calcul!I56/Calcul!I58</f>
        <v>-0.51209148145676209</v>
      </c>
      <c r="V9" s="186">
        <f>Calcul!I67/Calcul!I69</f>
        <v>-0.642541862985055</v>
      </c>
      <c r="W9" s="377">
        <f>Calcul!I78/Calcul!I80</f>
        <v>-0.68511830443805743</v>
      </c>
      <c r="X9" s="389">
        <f>Calcul!$I$89/Calcul!$I$91</f>
        <v>-0.46422905571973883</v>
      </c>
      <c r="Y9" s="389">
        <f>Calcul!$I100/Calcul!$I$102</f>
        <v>-0.38964402694209843</v>
      </c>
      <c r="Z9" s="389">
        <f>Calcul!$I$111/Calcul!$I$113</f>
        <v>-0.39602849484621766</v>
      </c>
      <c r="AA9" s="389">
        <f>Calcul!$I$122/Calcul!$I$124</f>
        <v>-0.43373262482534519</v>
      </c>
      <c r="AB9" s="389">
        <f>Calcul!$I$133/Calcul!$I$135</f>
        <v>-0.44552005430588837</v>
      </c>
      <c r="AC9" s="376">
        <f>Calcul!I7/Calcul!I8</f>
        <v>-0.46275767783167654</v>
      </c>
      <c r="AD9" s="127">
        <f>Calcul!I17/Calcul!I18</f>
        <v>-0.51731148014962325</v>
      </c>
      <c r="AE9" s="127">
        <f>Calcul!I27/Calcul!I28</f>
        <v>-0.53017814411060893</v>
      </c>
      <c r="AF9" s="146">
        <f>Calcul!I37/Calcul!I38</f>
        <v>-0.48686760000485413</v>
      </c>
      <c r="AG9" s="146">
        <f>Calcul!I47/Calcul!I48</f>
        <v>-0.51519956697910751</v>
      </c>
      <c r="AH9" s="146">
        <f>Calcul!I57/Calcul!I58</f>
        <v>-0.48820144311701408</v>
      </c>
      <c r="AI9" s="142">
        <f>Calcul!I68/Calcul!I69</f>
        <v>-0.60987886823675219</v>
      </c>
      <c r="AJ9" s="389">
        <f>Calcul!I79/Calcul!I80</f>
        <v>-0.65833745324942672</v>
      </c>
      <c r="AK9" s="389">
        <f>Calcul!I$90/Calcul!I$91</f>
        <v>-0.44329903440525403</v>
      </c>
      <c r="AL9" s="389">
        <f>Calcul!I$101/Calcul!I$102</f>
        <v>-0.36924615023763147</v>
      </c>
      <c r="AM9" s="389">
        <f>Calcul!I$112/Calcul!I$113</f>
        <v>-0.37287523355448754</v>
      </c>
      <c r="AN9" s="389">
        <f>Calcul!I$123/Calcul!I$124</f>
        <v>-0.41245432844171792</v>
      </c>
      <c r="AO9" s="389">
        <f>Calcul!I$134/Calcul!I$135</f>
        <v>-0.42625915976722734</v>
      </c>
      <c r="AP9" s="211">
        <f>'E Rslt 2010'!$H$21/'BILAN 2010'!H$22</f>
        <v>2.8498746355572844E-2</v>
      </c>
      <c r="AQ9" s="146"/>
      <c r="AR9" s="146"/>
      <c r="AS9" s="146"/>
      <c r="AT9" s="146"/>
      <c r="AU9" s="146"/>
      <c r="AV9" s="146"/>
      <c r="AW9" s="391"/>
      <c r="AX9" s="391"/>
      <c r="AY9" s="391"/>
      <c r="AZ9" s="391"/>
      <c r="BA9" s="391"/>
      <c r="BB9" s="210"/>
      <c r="BC9" s="159"/>
      <c r="BD9" s="128"/>
      <c r="BE9" s="128"/>
      <c r="BF9" s="128"/>
      <c r="BG9" s="128"/>
      <c r="BH9" s="128"/>
      <c r="BI9" s="197"/>
      <c r="BJ9" s="197"/>
      <c r="BK9" s="197"/>
      <c r="BL9" s="197"/>
      <c r="BM9" s="197"/>
      <c r="BN9" s="197"/>
      <c r="BO9" s="160"/>
      <c r="BP9" s="129"/>
      <c r="BQ9" s="130"/>
      <c r="BR9" s="130"/>
      <c r="BS9" s="131"/>
      <c r="BT9" s="131"/>
      <c r="BU9" s="131"/>
      <c r="BV9" s="201"/>
      <c r="BW9" s="201"/>
      <c r="BX9" s="201"/>
      <c r="BY9" s="201"/>
      <c r="BZ9" s="201"/>
      <c r="CA9" s="201"/>
      <c r="CB9" s="132"/>
      <c r="CC9" s="129"/>
      <c r="CD9" s="131"/>
      <c r="CE9" s="131"/>
      <c r="CF9" s="151"/>
      <c r="CG9" s="151"/>
      <c r="CH9" s="151"/>
      <c r="CI9" s="205"/>
      <c r="CJ9" s="205"/>
      <c r="CK9" s="205"/>
      <c r="CL9" s="205"/>
      <c r="CM9" s="205"/>
      <c r="CN9" s="205"/>
      <c r="CO9" s="152"/>
      <c r="CP9" s="156"/>
      <c r="CQ9" s="151"/>
      <c r="CR9" s="149"/>
      <c r="CS9" s="149"/>
      <c r="CT9" s="149"/>
      <c r="CU9" s="149"/>
      <c r="CV9" s="206"/>
      <c r="CW9" s="206"/>
      <c r="CX9" s="206"/>
      <c r="CY9" s="206"/>
      <c r="CZ9" s="206"/>
      <c r="DA9" s="206"/>
      <c r="DB9" s="153"/>
    </row>
    <row r="10" spans="1:106">
      <c r="A10" s="150">
        <v>9</v>
      </c>
      <c r="B10" s="202" t="s">
        <v>27</v>
      </c>
      <c r="C10" s="382">
        <f>'BILAN 2010'!I4/'BILAN 2010'!I12</f>
        <v>0.9597151065040973</v>
      </c>
      <c r="D10" s="127">
        <f>'BILAN 2011'!I4/'BILAN 2011'!J12</f>
        <v>0.76796429774499619</v>
      </c>
      <c r="E10" s="127">
        <f>'BILAN 2012'!I4/'BILAN 2012'!I12</f>
        <v>1.1097152397073957</v>
      </c>
      <c r="F10" s="127">
        <f>'BILAN 2013'!I4/'BILAN 2013'!I12</f>
        <v>1.1155711525984064</v>
      </c>
      <c r="G10" s="127">
        <f>'BILAN 2014'!I4/'BILAN 2014'!I12</f>
        <v>1.1363030610485683</v>
      </c>
      <c r="H10" s="127">
        <f>'BILAN 2015'!I4/'BILAN 2015'!I12</f>
        <v>1.2161968655412276</v>
      </c>
      <c r="I10" s="127">
        <f>'BILAN 2016'!I4/'BILAN 2016'!I15</f>
        <v>1.1392796652186807</v>
      </c>
      <c r="J10" s="127">
        <f>'BILAN 2017'!I4/'BILAN 2017'!I15</f>
        <v>1.1481755123892374</v>
      </c>
      <c r="K10" s="127">
        <f>'BILAN 2018'!I4/'BILAN 2018'!I15</f>
        <v>1.0489239391732756</v>
      </c>
      <c r="L10" s="127">
        <f>'BILAN 2019'!I$4/'BILAN 2019'!I$14</f>
        <v>1.051952766565958</v>
      </c>
      <c r="M10" s="127">
        <f>'BILAN 2020'!$I$4/'BILAN 2020'!$I$14</f>
        <v>0.94527685004556383</v>
      </c>
      <c r="N10" s="127">
        <f>'BILAN 2021'!$J$4/'BILAN 2021'!$J$14</f>
        <v>0.82424064032614075</v>
      </c>
      <c r="O10" s="127">
        <f>'BILAN 2022'!$I$4/'BILAN 2022'!$I$14</f>
        <v>0.88813157724064584</v>
      </c>
      <c r="P10" s="382">
        <f>Calcul!J6/Calcul!J8</f>
        <v>-0.66980551395944921</v>
      </c>
      <c r="Q10" s="145">
        <f>Calcul!J16/Calcul!J18</f>
        <v>-0.69146377623299182</v>
      </c>
      <c r="R10" s="145">
        <f>Calcul!J26/Calcul!J28</f>
        <v>-0.74440357413488256</v>
      </c>
      <c r="S10" s="127">
        <f>Calcul!J36/Calcul!J38</f>
        <v>-0.6845906902086677</v>
      </c>
      <c r="T10" s="127">
        <f>Calcul!J46/Calcul!J48</f>
        <v>-0.68086661793048453</v>
      </c>
      <c r="U10" s="142">
        <f>Calcul!J56/Calcul!J58</f>
        <v>-0.68373931530677767</v>
      </c>
      <c r="V10" s="142">
        <f>Calcul!J67/Calcul!J69</f>
        <v>-0.66384737856484455</v>
      </c>
      <c r="W10" s="377">
        <f>Calcul!J78/Calcul!J80</f>
        <v>-0.60596962204168137</v>
      </c>
      <c r="X10" s="389">
        <f>Calcul!$J$89/Calcul!$J$91</f>
        <v>-0.63249285248313269</v>
      </c>
      <c r="Y10" s="389">
        <f>Calcul!$J$100/Calcul!$J$102</f>
        <v>-0.61795073899352571</v>
      </c>
      <c r="Z10" s="389">
        <f>Calcul!$J$111/Calcul!$J$113</f>
        <v>-0.63009756178360832</v>
      </c>
      <c r="AA10" s="389">
        <f>Calcul!$J$122/Calcul!$J$124</f>
        <v>-0.76783303993399465</v>
      </c>
      <c r="AB10" s="389">
        <f>Calcul!$J$133/Calcul!$J$135</f>
        <v>-0.65278156903423046</v>
      </c>
      <c r="AC10" s="376">
        <f>Calcul!J7/Calcul!J8</f>
        <v>-0.5896960064675566</v>
      </c>
      <c r="AD10" s="127">
        <f>Calcul!J17/Calcul!J18</f>
        <v>-0.61794550785754288</v>
      </c>
      <c r="AE10" s="127">
        <f>Calcul!J27/Calcul!J28</f>
        <v>-0.65640786814852237</v>
      </c>
      <c r="AF10" s="146">
        <f>Calcul!J37/Calcul!J38</f>
        <v>-0.60707538459353116</v>
      </c>
      <c r="AG10" s="146">
        <f>Calcul!J47/Calcul!J48</f>
        <v>-0.61709975410380802</v>
      </c>
      <c r="AH10" s="146">
        <f>Calcul!J57/Calcul!J58</f>
        <v>-0.63486561134214081</v>
      </c>
      <c r="AI10" s="142">
        <f>Calcul!J68/Calcul!J69</f>
        <v>-0.61779838551995758</v>
      </c>
      <c r="AJ10" s="389">
        <f>Calcul!J79/Calcul!J80</f>
        <v>-0.56656037881753174</v>
      </c>
      <c r="AK10" s="389">
        <f>Calcul!J$90/Calcul!J$91</f>
        <v>-0.59341684143239304</v>
      </c>
      <c r="AL10" s="389">
        <f>Calcul!J$101/Calcul!J$102</f>
        <v>-0.57842272233529013</v>
      </c>
      <c r="AM10" s="389">
        <f>Calcul!J$112/Calcul!J$113</f>
        <v>-0.59468793480421389</v>
      </c>
      <c r="AN10" s="389">
        <f>Calcul!J$123/Calcul!J$124</f>
        <v>-0.73870095700147143</v>
      </c>
      <c r="AO10" s="389">
        <f>Calcul!J$134/Calcul!J$135</f>
        <v>-0.62057787847354917</v>
      </c>
      <c r="AP10" s="211">
        <f>'E Rslt 2010'!$I$21/'BILAN 2010'!I$22</f>
        <v>0.11890703182899243</v>
      </c>
      <c r="AQ10" s="146"/>
      <c r="AR10" s="146"/>
      <c r="AS10" s="146"/>
      <c r="AT10" s="146"/>
      <c r="AU10" s="146"/>
      <c r="AV10" s="146"/>
      <c r="AW10" s="391"/>
      <c r="AX10" s="391"/>
      <c r="AY10" s="391"/>
      <c r="AZ10" s="391"/>
      <c r="BA10" s="391"/>
      <c r="BB10" s="210"/>
      <c r="BC10" s="159"/>
      <c r="BD10" s="128"/>
      <c r="BE10" s="128"/>
      <c r="BF10" s="128"/>
      <c r="BG10" s="128"/>
      <c r="BH10" s="128"/>
      <c r="BI10" s="197"/>
      <c r="BJ10" s="197"/>
      <c r="BK10" s="197"/>
      <c r="BL10" s="197"/>
      <c r="BM10" s="197"/>
      <c r="BN10" s="197"/>
      <c r="BO10" s="160"/>
      <c r="BP10" s="129"/>
      <c r="BQ10" s="130"/>
      <c r="BR10" s="130"/>
      <c r="BS10" s="131"/>
      <c r="BT10" s="131"/>
      <c r="BU10" s="131"/>
      <c r="BV10" s="201"/>
      <c r="BW10" s="201"/>
      <c r="BX10" s="201"/>
      <c r="BY10" s="201"/>
      <c r="BZ10" s="201"/>
      <c r="CA10" s="201"/>
      <c r="CB10" s="132"/>
      <c r="CC10" s="129"/>
      <c r="CD10" s="131"/>
      <c r="CE10" s="131"/>
      <c r="CF10" s="151"/>
      <c r="CG10" s="151"/>
      <c r="CH10" s="151"/>
      <c r="CI10" s="205"/>
      <c r="CJ10" s="205"/>
      <c r="CK10" s="205"/>
      <c r="CL10" s="205"/>
      <c r="CM10" s="205"/>
      <c r="CN10" s="205"/>
      <c r="CO10" s="152"/>
      <c r="CP10" s="156"/>
      <c r="CQ10" s="151"/>
      <c r="CR10" s="149"/>
      <c r="CS10" s="149"/>
      <c r="CT10" s="149"/>
      <c r="CU10" s="149"/>
      <c r="CV10" s="206"/>
      <c r="CW10" s="206"/>
      <c r="CX10" s="206"/>
      <c r="CY10" s="206"/>
      <c r="CZ10" s="206"/>
      <c r="DA10" s="206"/>
      <c r="DB10" s="153"/>
    </row>
    <row r="11" spans="1:106">
      <c r="A11" s="150">
        <v>10</v>
      </c>
      <c r="B11" s="202" t="s">
        <v>28</v>
      </c>
      <c r="C11" s="382">
        <f>'BILAN 2010'!J4/'BILAN 2010'!J12</f>
        <v>1.0214970781123447</v>
      </c>
      <c r="D11" s="127">
        <f>'BILAN 2011'!J4/'BILAN 2011'!J12</f>
        <v>1.1120944121223886</v>
      </c>
      <c r="E11" s="127">
        <f>'BILAN 2012'!J4/'BILAN 2012'!J12</f>
        <v>1.1342120707643439</v>
      </c>
      <c r="F11" s="127">
        <f>'BILAN 2013'!J4/'BILAN 2013'!J12</f>
        <v>1.0659714623475154</v>
      </c>
      <c r="G11" s="127">
        <f>'BILAN 2014'!J4/'BILAN 2014'!J12</f>
        <v>1.0922742218047021</v>
      </c>
      <c r="H11" s="127">
        <f>'BILAN 2015'!J4/'BILAN 2015'!J12</f>
        <v>1.0949882754473348</v>
      </c>
      <c r="I11" s="127">
        <f>'BILAN 2016'!J4/'BILAN 2016'!J15</f>
        <v>1.1281910448087313</v>
      </c>
      <c r="J11" s="127">
        <f>'BILAN 2017'!J4/'BILAN 2017'!J15</f>
        <v>1.1979671284263864</v>
      </c>
      <c r="K11" s="127">
        <f>'BILAN 2018'!J4/'BILAN 2018'!J15</f>
        <v>1.137568850326971</v>
      </c>
      <c r="L11" s="127">
        <f>'BILAN 2019'!J$4/'BILAN 2019'!J$14</f>
        <v>1.1059981275649193</v>
      </c>
      <c r="M11" s="127">
        <f>'BILAN 2020'!$J$4/'BILAN 2020'!$J$14</f>
        <v>1.1363997317675791</v>
      </c>
      <c r="N11" s="127">
        <f>'BILAN 2021'!$K$4/'BILAN 2021'!$K$14</f>
        <v>1.0993655063846612</v>
      </c>
      <c r="O11" s="127">
        <f>'BILAN 2022'!$J$4/'BILAN 2022'!$J$14</f>
        <v>1.0851800585831655</v>
      </c>
      <c r="P11" s="382">
        <f>Calcul!K6/Calcul!K8</f>
        <v>-0.60430463576158944</v>
      </c>
      <c r="Q11" s="145">
        <f>Calcul!K16/Calcul!K18</f>
        <v>-0.59216005019393114</v>
      </c>
      <c r="R11" s="145">
        <f>Calcul!K26/Calcul!K28</f>
        <v>-0.58735164589087108</v>
      </c>
      <c r="S11" s="127">
        <f>Calcul!K36/Calcul!K38</f>
        <v>-0.50835258623032809</v>
      </c>
      <c r="T11" s="127">
        <f>Calcul!K46/Calcul!K48</f>
        <v>-0.51870698156752304</v>
      </c>
      <c r="U11" s="142">
        <f>Calcul!K56/Calcul!K58</f>
        <v>-0.50523804249506188</v>
      </c>
      <c r="V11" s="142">
        <f>Calcul!K67/Calcul!K69</f>
        <v>-0.48502926337033297</v>
      </c>
      <c r="W11" s="377">
        <f>Calcul!K78/Calcul!K80</f>
        <v>-0.46613724334515572</v>
      </c>
      <c r="X11" s="389">
        <f>Calcul!$K$89/Calcul!$K$91</f>
        <v>-0.46537997121889629</v>
      </c>
      <c r="Y11" s="389">
        <f>Calcul!$K$100/Calcul!$K$102</f>
        <v>-0.45549181461400173</v>
      </c>
      <c r="Z11" s="389">
        <f>Calcul!$K$111/Calcul!$K$113</f>
        <v>-0.50304704457810057</v>
      </c>
      <c r="AA11" s="389">
        <f>Calcul!$K$122/Calcul!$K$124</f>
        <v>-0.53863698464637433</v>
      </c>
      <c r="AB11" s="389">
        <f>Calcul!$K$133/Calcul!$K$135</f>
        <v>-0.4887154935316288</v>
      </c>
      <c r="AC11" s="376">
        <f>Calcul!K7/Calcul!K8</f>
        <v>-0.5631270080650449</v>
      </c>
      <c r="AD11" s="127">
        <f>Calcul!K17/Calcul!K18</f>
        <v>-0.54928131416837778</v>
      </c>
      <c r="AE11" s="127">
        <f>Calcul!K27/Calcul!K28</f>
        <v>-0.54435694558483239</v>
      </c>
      <c r="AF11" s="146">
        <f>Calcul!K37/Calcul!K38</f>
        <v>-0.46751107607838871</v>
      </c>
      <c r="AG11" s="146">
        <f>Calcul!K47/Calcul!K48</f>
        <v>-0.47854288880529489</v>
      </c>
      <c r="AH11" s="146">
        <f>Calcul!K57/Calcul!K58</f>
        <v>-0.46647652803160361</v>
      </c>
      <c r="AI11" s="142">
        <f>Calcul!K68/Calcul!K69</f>
        <v>-0.45101109989909183</v>
      </c>
      <c r="AJ11" s="389">
        <f>Calcul!K79/Calcul!K80</f>
        <v>-0.43303794545147473</v>
      </c>
      <c r="AK11" s="389">
        <f>Calcul!K$90/Calcul!K$91</f>
        <v>-0.43817576322304252</v>
      </c>
      <c r="AL11" s="389">
        <f>Calcul!K$101/Calcul!K$102</f>
        <v>-0.42835343318884328</v>
      </c>
      <c r="AM11" s="389">
        <f>Calcul!K$112/Calcul!K$113</f>
        <v>-0.47223347994619497</v>
      </c>
      <c r="AN11" s="389">
        <f>Calcul!K$123/Calcul!K$124</f>
        <v>-0.51037312539659963</v>
      </c>
      <c r="AO11" s="389">
        <f>Calcul!K$134/Calcul!K$135</f>
        <v>-0.46310278089029233</v>
      </c>
      <c r="AP11" s="211">
        <f>'E Rslt 2010'!$J$21/'BILAN 2010'!J$22</f>
        <v>0.1889332003988036</v>
      </c>
      <c r="AQ11" s="146"/>
      <c r="AR11" s="146"/>
      <c r="AS11" s="146"/>
      <c r="AT11" s="146"/>
      <c r="AU11" s="146"/>
      <c r="AV11" s="146"/>
      <c r="AW11" s="391"/>
      <c r="AX11" s="391"/>
      <c r="AY11" s="391"/>
      <c r="AZ11" s="391"/>
      <c r="BA11" s="391"/>
      <c r="BB11" s="210"/>
      <c r="BC11" s="159"/>
      <c r="BD11" s="128"/>
      <c r="BE11" s="128"/>
      <c r="BF11" s="128"/>
      <c r="BG11" s="128"/>
      <c r="BH11" s="128"/>
      <c r="BI11" s="197"/>
      <c r="BJ11" s="197"/>
      <c r="BK11" s="197"/>
      <c r="BL11" s="197"/>
      <c r="BM11" s="197"/>
      <c r="BN11" s="197"/>
      <c r="BO11" s="160"/>
      <c r="BP11" s="129"/>
      <c r="BQ11" s="130"/>
      <c r="BR11" s="130"/>
      <c r="BS11" s="131"/>
      <c r="BT11" s="131"/>
      <c r="BU11" s="131"/>
      <c r="BV11" s="201"/>
      <c r="BW11" s="201"/>
      <c r="BX11" s="201"/>
      <c r="BY11" s="201"/>
      <c r="BZ11" s="201"/>
      <c r="CA11" s="201"/>
      <c r="CB11" s="132"/>
      <c r="CC11" s="129"/>
      <c r="CD11" s="131"/>
      <c r="CE11" s="131"/>
      <c r="CF11" s="151"/>
      <c r="CG11" s="151"/>
      <c r="CH11" s="151"/>
      <c r="CI11" s="205"/>
      <c r="CJ11" s="205"/>
      <c r="CK11" s="205"/>
      <c r="CL11" s="205"/>
      <c r="CM11" s="205"/>
      <c r="CN11" s="205"/>
      <c r="CO11" s="152"/>
      <c r="CP11" s="156"/>
      <c r="CQ11" s="151"/>
      <c r="CR11" s="149"/>
      <c r="CS11" s="149"/>
      <c r="CT11" s="149"/>
      <c r="CU11" s="149"/>
      <c r="CV11" s="206"/>
      <c r="CW11" s="206"/>
      <c r="CX11" s="206"/>
      <c r="CY11" s="206"/>
      <c r="CZ11" s="206"/>
      <c r="DA11" s="206"/>
      <c r="DB11" s="153"/>
    </row>
    <row r="12" spans="1:106">
      <c r="A12" s="150">
        <v>11</v>
      </c>
      <c r="B12" s="202" t="s">
        <v>29</v>
      </c>
      <c r="C12" s="382">
        <f>'BILAN 2010'!G8/'BILAN 2010'!G16</f>
        <v>0.83532352941176469</v>
      </c>
      <c r="D12" s="127">
        <f>'BILAN 2011'!K4/'BILAN 2011'!K12</f>
        <v>1.2781525259339461</v>
      </c>
      <c r="E12" s="127">
        <f>'BILAN 2012'!K4/'BILAN 2012'!K12</f>
        <v>1.1419772304659601</v>
      </c>
      <c r="F12" s="127">
        <f>'BILAN 2013'!K4/'BILAN 2013'!K12</f>
        <v>1.0262862130807957</v>
      </c>
      <c r="G12" s="127">
        <f>'BILAN 2014'!K4/'BILAN 2014'!K12</f>
        <v>1.0285139410480986</v>
      </c>
      <c r="H12" s="127">
        <f>'BILAN 2015'!K4/'BILAN 2015'!K12</f>
        <v>1.1374583279928154</v>
      </c>
      <c r="I12" s="127">
        <f>'BILAN 2016'!K4/'BILAN 2016'!K15</f>
        <v>1.2076540185541931</v>
      </c>
      <c r="J12" s="127">
        <f>'BILAN 2017'!K4/'BILAN 2017'!K15</f>
        <v>1.3582634836022145</v>
      </c>
      <c r="K12" s="127">
        <f>'BILAN 2018'!K4/'BILAN 2018'!K15</f>
        <v>1.3919072280529727</v>
      </c>
      <c r="L12" s="127">
        <f>'BILAN 2019'!K$4/'BILAN 2019'!K$14</f>
        <v>1.4023697728943416</v>
      </c>
      <c r="M12" s="127">
        <f>'BILAN 2020'!$K$4/'BILAN 2020'!$K$14</f>
        <v>1.3589820465227889</v>
      </c>
      <c r="N12" s="127">
        <f>'BILAN 2021'!$L$4/'BILAN 2021'!$L$14</f>
        <v>1.2615784995192891</v>
      </c>
      <c r="O12" s="127">
        <f>'BILAN 2022'!$K$4/'BILAN 2022'!$K$14</f>
        <v>1.2499717827973664</v>
      </c>
      <c r="P12" s="382">
        <f>Calcul!L6/Calcul!L8</f>
        <v>-0.44857368929444891</v>
      </c>
      <c r="Q12" s="145">
        <f>Calcul!L16/Calcul!L18</f>
        <v>-0.52189249779534419</v>
      </c>
      <c r="R12" s="145">
        <f>Calcul!L26/Calcul!L28</f>
        <v>-0.52667354585345327</v>
      </c>
      <c r="S12" s="127">
        <f>Calcul!L36/Calcul!L38</f>
        <v>-0.52662562004207603</v>
      </c>
      <c r="T12" s="127">
        <f>Calcul!L46/Calcul!L48</f>
        <v>-0.49142204203789019</v>
      </c>
      <c r="U12" s="142">
        <f>Calcul!L56/Calcul!L58</f>
        <v>-0.4688398345730348</v>
      </c>
      <c r="V12" s="142">
        <f>Calcul!L67/Calcul!L69</f>
        <v>-0.4850449089649404</v>
      </c>
      <c r="W12" s="377">
        <f>Calcul!L78/Calcul!L80</f>
        <v>-0.46857578144164846</v>
      </c>
      <c r="X12" s="389">
        <f>Calcul!$L$89/Calcul!$L$91</f>
        <v>-0.4146639019627204</v>
      </c>
      <c r="Y12" s="389">
        <f>Calcul!$L$100/Calcul!$L$102</f>
        <v>-0.41961621247684761</v>
      </c>
      <c r="Z12" s="389">
        <f>Calcul!$L$111/Calcul!$L$113</f>
        <v>-0.38527501321989222</v>
      </c>
      <c r="AA12" s="389">
        <f>Calcul!$L$122/Calcul!$L$124</f>
        <v>-0.39244864919914174</v>
      </c>
      <c r="AB12" s="389">
        <f>Calcul!$L$133/Calcul!$L$135</f>
        <v>-0.40378202997946677</v>
      </c>
      <c r="AC12" s="376">
        <f>Calcul!L7/Calcul!L8</f>
        <v>-0.42631070555110262</v>
      </c>
      <c r="AD12" s="127">
        <f>Calcul!L17/Calcul!L18</f>
        <v>-0.48229900445181101</v>
      </c>
      <c r="AE12" s="127">
        <f>Calcul!L27/Calcul!L28</f>
        <v>-0.48453184796329318</v>
      </c>
      <c r="AF12" s="146">
        <f>Calcul!L37/Calcul!L38</f>
        <v>-0.4878741965991778</v>
      </c>
      <c r="AG12" s="146">
        <f>Calcul!L47/Calcul!L48</f>
        <v>-0.45546333985304222</v>
      </c>
      <c r="AH12" s="146">
        <f>Calcul!L57/Calcul!L58</f>
        <v>-0.4362648332595267</v>
      </c>
      <c r="AI12" s="142">
        <f>Calcul!L68/Calcul!L69</f>
        <v>-0.43560759738597993</v>
      </c>
      <c r="AJ12" s="389">
        <f>Calcul!L79/Calcul!L80</f>
        <v>-0.43184641008095231</v>
      </c>
      <c r="AK12" s="389">
        <f>Calcul!L$90/Calcul!L$91</f>
        <v>-0.38812054986889599</v>
      </c>
      <c r="AL12" s="389">
        <f>Calcul!L$101/Calcul!L$102</f>
        <v>-0.39172984344601353</v>
      </c>
      <c r="AM12" s="389">
        <f>Calcul!L$112/Calcul!L$113</f>
        <v>-0.35012588494352936</v>
      </c>
      <c r="AN12" s="389">
        <f>Calcul!L$123/Calcul!L$124</f>
        <v>-0.36497785831428198</v>
      </c>
      <c r="AO12" s="389">
        <f>Calcul!L$134/Calcul!L$135</f>
        <v>-0.37378490366724298</v>
      </c>
      <c r="AP12" s="211">
        <f>'E Rslt 2010'!$K$21/'BILAN 2010'!K$22</f>
        <v>7.5727194362283243E-2</v>
      </c>
      <c r="AQ12" s="146"/>
      <c r="AR12" s="146"/>
      <c r="AS12" s="146"/>
      <c r="AT12" s="146"/>
      <c r="AU12" s="146"/>
      <c r="AV12" s="146"/>
      <c r="AW12" s="391"/>
      <c r="AX12" s="391"/>
      <c r="AY12" s="391"/>
      <c r="AZ12" s="391"/>
      <c r="BA12" s="391"/>
      <c r="BB12" s="210"/>
      <c r="BC12" s="159"/>
      <c r="BD12" s="128"/>
      <c r="BE12" s="128"/>
      <c r="BF12" s="128"/>
      <c r="BG12" s="128"/>
      <c r="BH12" s="128"/>
      <c r="BI12" s="197"/>
      <c r="BJ12" s="197"/>
      <c r="BK12" s="197"/>
      <c r="BL12" s="197"/>
      <c r="BM12" s="197"/>
      <c r="BN12" s="197"/>
      <c r="BO12" s="160"/>
      <c r="BP12" s="129"/>
      <c r="BQ12" s="130"/>
      <c r="BR12" s="130"/>
      <c r="BS12" s="131"/>
      <c r="BT12" s="131"/>
      <c r="BU12" s="131"/>
      <c r="BV12" s="201"/>
      <c r="BW12" s="201"/>
      <c r="BX12" s="201"/>
      <c r="BY12" s="201"/>
      <c r="BZ12" s="201"/>
      <c r="CA12" s="201"/>
      <c r="CB12" s="132"/>
      <c r="CC12" s="129"/>
      <c r="CD12" s="131"/>
      <c r="CE12" s="131"/>
      <c r="CF12" s="151"/>
      <c r="CG12" s="151"/>
      <c r="CH12" s="151"/>
      <c r="CI12" s="205"/>
      <c r="CJ12" s="205"/>
      <c r="CK12" s="205"/>
      <c r="CL12" s="205"/>
      <c r="CM12" s="205"/>
      <c r="CN12" s="205"/>
      <c r="CO12" s="152"/>
      <c r="CP12" s="156"/>
      <c r="CQ12" s="151"/>
      <c r="CR12" s="149"/>
      <c r="CS12" s="149"/>
      <c r="CT12" s="149"/>
      <c r="CU12" s="149"/>
      <c r="CV12" s="206"/>
      <c r="CW12" s="206"/>
      <c r="CX12" s="206"/>
      <c r="CY12" s="206"/>
      <c r="CZ12" s="206"/>
      <c r="DA12" s="206"/>
      <c r="DB12" s="153"/>
    </row>
    <row r="13" spans="1:106">
      <c r="A13" s="150">
        <v>13</v>
      </c>
      <c r="B13" s="202" t="s">
        <v>30</v>
      </c>
      <c r="C13" s="382">
        <f>'BILAN 2010'!L4/'BILAN 2010'!L12</f>
        <v>1.2523920692387009</v>
      </c>
      <c r="D13" s="127">
        <f>'BILAN 2011'!L4/'BILAN 2011'!L12</f>
        <v>1.3518701952740675</v>
      </c>
      <c r="E13" s="127">
        <f>'BILAN 2012'!L4/'BILAN 2012'!L12</f>
        <v>1.2655370902641878</v>
      </c>
      <c r="F13" s="127">
        <f>'BILAN 2013'!L4/'BILAN 2013'!L12</f>
        <v>1.3240274963617391</v>
      </c>
      <c r="G13" s="127">
        <f>'BILAN 2014'!L4/'BILAN 2014'!L12</f>
        <v>1.5464646606476735</v>
      </c>
      <c r="H13" s="127">
        <f>'BILAN 2015'!L4/'BILAN 2015'!L12</f>
        <v>1.5680834097307736</v>
      </c>
      <c r="I13" s="127">
        <f>'BILAN 2016'!L4/'BILAN 2016'!L15</f>
        <v>1.5740118224041053</v>
      </c>
      <c r="J13" s="127">
        <f>'BILAN 2017'!L4/'BILAN 2017'!L15</f>
        <v>1.5362470206056458</v>
      </c>
      <c r="K13" s="127">
        <f>'BILAN 2018'!L4/'BILAN 2018'!L15</f>
        <v>1.4464874990645722</v>
      </c>
      <c r="L13" s="127">
        <f>'BILAN 2019'!L$4/'BILAN 2019'!L$14</f>
        <v>1.2385497290709746</v>
      </c>
      <c r="M13" s="127">
        <f>'BILAN 2020'!$L$4/'BILAN 2020'!$L$14</f>
        <v>0.97357265081193023</v>
      </c>
      <c r="N13" s="127">
        <f>'BILAN 2021'!$M$4/'BILAN 2021'!$M$14</f>
        <v>1.0495893768817237</v>
      </c>
      <c r="O13" s="127">
        <f>'BILAN 2022'!$L$4/'BILAN 2022'!$L$14</f>
        <v>0.97976282894280353</v>
      </c>
      <c r="P13" s="382">
        <f>Calcul!M6/Calcul!M8</f>
        <v>-0.50355845169814717</v>
      </c>
      <c r="Q13" s="145">
        <f>Calcul!M16/Calcul!M18</f>
        <v>-0.59995409685563461</v>
      </c>
      <c r="R13" s="145">
        <f>Calcul!M26/Calcul!M28</f>
        <v>-0.72908781466710693</v>
      </c>
      <c r="S13" s="127">
        <f>Calcul!M36/Calcul!M38</f>
        <v>-0.61472745142511531</v>
      </c>
      <c r="T13" s="127">
        <f>Calcul!M46/Calcul!M48</f>
        <v>-0.59963739555415418</v>
      </c>
      <c r="U13" s="142">
        <f>Calcul!M56/Calcul!M58</f>
        <v>-0.55265459750311452</v>
      </c>
      <c r="V13" s="142">
        <f>Calcul!M67/Calcul!M69</f>
        <v>-0.84141445336627552</v>
      </c>
      <c r="W13" s="377">
        <f>Calcul!M78/Calcul!M80</f>
        <v>-1.0490192255196349</v>
      </c>
      <c r="X13" s="389">
        <f>Calcul!$M$89/Calcul!$M$91</f>
        <v>-0.80957876514714366</v>
      </c>
      <c r="Y13" s="389">
        <f>Calcul!$M$100/Calcul!$M$102</f>
        <v>-1.0833963977599517</v>
      </c>
      <c r="Z13" s="389">
        <f>Calcul!$M$111/Calcul!$M$113</f>
        <v>-1.1735722929752781</v>
      </c>
      <c r="AA13" s="389">
        <f>Calcul!$M$122/Calcul!$M$124</f>
        <v>-1.0202954484961406</v>
      </c>
      <c r="AB13" s="389">
        <f>Calcul!$M$133/Calcul!$M$135</f>
        <v>-0.83613232167021068</v>
      </c>
      <c r="AC13" s="376">
        <f>Calcul!M7/Calcul!M8</f>
        <v>-0.4569832737755623</v>
      </c>
      <c r="AD13" s="127">
        <f>Calcul!M17/Calcul!M18</f>
        <v>-0.54908767500573785</v>
      </c>
      <c r="AE13" s="127">
        <f>Calcul!M27/Calcul!M28</f>
        <v>-0.67510859349201102</v>
      </c>
      <c r="AF13" s="146">
        <f>Calcul!M37/Calcul!M38</f>
        <v>-0.54384970136841304</v>
      </c>
      <c r="AG13" s="146">
        <f>Calcul!M47/Calcul!M48</f>
        <v>-0.5178306794892007</v>
      </c>
      <c r="AH13" s="146">
        <f>Calcul!M57/Calcul!M58</f>
        <v>-0.47309619105680284</v>
      </c>
      <c r="AI13" s="142">
        <f>Calcul!M68/Calcul!M69</f>
        <v>-0.72685471141308078</v>
      </c>
      <c r="AJ13" s="389">
        <f>Calcul!M79/Calcul!M80</f>
        <v>-0.90995593339312875</v>
      </c>
      <c r="AK13" s="389">
        <f>Calcul!M$90/Calcul!M$91</f>
        <v>-0.72655984138961638</v>
      </c>
      <c r="AL13" s="389">
        <f>Calcul!M$101/Calcul!M$102</f>
        <v>-0.99657560163462999</v>
      </c>
      <c r="AM13" s="389">
        <f>Calcul!M$112/Calcul!M$113</f>
        <v>-1.0958527824199467</v>
      </c>
      <c r="AN13" s="389">
        <f>Calcul!M$123/Calcul!M$124</f>
        <v>-0.95769563481501196</v>
      </c>
      <c r="AO13" s="389">
        <f>Calcul!M$134/Calcul!M$135</f>
        <v>-0.7263435144017012</v>
      </c>
      <c r="AP13" s="211">
        <f>'E Rslt 2010'!$L$21/'BILAN 2010'!L$22</f>
        <v>4.5850036580867906E-2</v>
      </c>
      <c r="AQ13" s="146"/>
      <c r="AR13" s="146"/>
      <c r="AS13" s="146"/>
      <c r="AT13" s="146"/>
      <c r="AU13" s="146"/>
      <c r="AV13" s="146"/>
      <c r="AW13" s="391"/>
      <c r="AX13" s="391"/>
      <c r="AY13" s="391"/>
      <c r="AZ13" s="391"/>
      <c r="BA13" s="391"/>
      <c r="BB13" s="210"/>
      <c r="BC13" s="159"/>
      <c r="BD13" s="128"/>
      <c r="BE13" s="128"/>
      <c r="BF13" s="128"/>
      <c r="BG13" s="128"/>
      <c r="BH13" s="128"/>
      <c r="BI13" s="197"/>
      <c r="BJ13" s="197"/>
      <c r="BK13" s="197"/>
      <c r="BL13" s="197"/>
      <c r="BM13" s="197"/>
      <c r="BN13" s="197"/>
      <c r="BO13" s="160"/>
      <c r="BP13" s="129"/>
      <c r="BQ13" s="130"/>
      <c r="BR13" s="130"/>
      <c r="BS13" s="131"/>
      <c r="BT13" s="131"/>
      <c r="BU13" s="131"/>
      <c r="BV13" s="201"/>
      <c r="BW13" s="201"/>
      <c r="BX13" s="201"/>
      <c r="BY13" s="201"/>
      <c r="BZ13" s="201"/>
      <c r="CA13" s="201"/>
      <c r="CB13" s="132"/>
      <c r="CC13" s="129"/>
      <c r="CD13" s="131"/>
      <c r="CE13" s="131"/>
      <c r="CF13" s="151"/>
      <c r="CG13" s="151"/>
      <c r="CH13" s="151"/>
      <c r="CI13" s="205"/>
      <c r="CJ13" s="205"/>
      <c r="CK13" s="205"/>
      <c r="CL13" s="205"/>
      <c r="CM13" s="205"/>
      <c r="CN13" s="205"/>
      <c r="CO13" s="152"/>
      <c r="CP13" s="156"/>
      <c r="CQ13" s="151"/>
      <c r="CR13" s="149"/>
      <c r="CS13" s="149"/>
      <c r="CT13" s="149"/>
      <c r="CU13" s="149"/>
      <c r="CV13" s="206"/>
      <c r="CW13" s="206"/>
      <c r="CX13" s="206"/>
      <c r="CY13" s="206"/>
      <c r="CZ13" s="206"/>
      <c r="DA13" s="206"/>
      <c r="DB13" s="153"/>
    </row>
    <row r="14" spans="1:106">
      <c r="A14" s="150">
        <v>14</v>
      </c>
      <c r="B14" s="202" t="s">
        <v>119</v>
      </c>
      <c r="C14" s="382" t="e">
        <f>'BILAN 2010'!#REF!/'BILAN 2010'!#REF!</f>
        <v>#REF!</v>
      </c>
      <c r="D14" s="127" t="e">
        <f>'BILAN 2011'!#REF!/'BILAN 2011'!#REF!</f>
        <v>#REF!</v>
      </c>
      <c r="E14" s="127" t="e">
        <f>'BILAN 2012'!#REF!/'BILAN 2012'!#REF!</f>
        <v>#REF!</v>
      </c>
      <c r="F14" s="127" t="e">
        <f>'BILAN 2013'!#REF!/'BILAN 2013'!#REF!</f>
        <v>#REF!</v>
      </c>
      <c r="G14" s="127" t="e">
        <f>'BILAN 2014'!#REF!/'BILAN 2014'!#REF!</f>
        <v>#REF!</v>
      </c>
      <c r="H14" s="127" t="e">
        <f>'BILAN 2015'!#REF!/'BILAN 2015'!#REF!</f>
        <v>#REF!</v>
      </c>
      <c r="I14" s="127" t="e">
        <f>'BILAN 2016'!#REF!/'BILAN 2016'!#REF!</f>
        <v>#REF!</v>
      </c>
      <c r="J14" s="127" t="e">
        <f>'BILAN 2017'!#REF!/'BILAN 2017'!#REF!</f>
        <v>#REF!</v>
      </c>
      <c r="K14" s="127" t="e">
        <f>'BILAN 2018'!#REF!/'BILAN 2018'!#REF!</f>
        <v>#REF!</v>
      </c>
      <c r="L14" s="127" t="e">
        <f>'BILAN 2019'!#REF!/'BILAN 2019'!#REF!</f>
        <v>#REF!</v>
      </c>
      <c r="M14" s="127" t="e">
        <f>'BILAN 2020'!#REF!/'BILAN 2020'!#REF!</f>
        <v>#REF!</v>
      </c>
      <c r="N14" s="127" t="e">
        <f>'BILAN 2021'!#REF!/'BILAN 2021'!#REF!</f>
        <v>#REF!</v>
      </c>
      <c r="O14" s="127">
        <f>0</f>
        <v>0</v>
      </c>
      <c r="P14" s="382" t="e">
        <f>Calcul!N6/Calcul!N8</f>
        <v>#REF!</v>
      </c>
      <c r="Q14" s="145" t="e">
        <f>Calcul!N16/Calcul!N18</f>
        <v>#REF!</v>
      </c>
      <c r="R14" s="145">
        <f>Calcul!N26/Calcul!N28</f>
        <v>-0.59997782787036691</v>
      </c>
      <c r="S14" s="127" t="e">
        <f>Calcul!N36/Calcul!N38</f>
        <v>#REF!</v>
      </c>
      <c r="T14" s="127" t="e">
        <f>Calcul!N46/Calcul!N48</f>
        <v>#REF!</v>
      </c>
      <c r="U14" s="142">
        <f>Calcul!N56/Calcul!N58</f>
        <v>-0.70607682619647361</v>
      </c>
      <c r="V14" s="142" t="e">
        <f>Calcul!N67/Calcul!N69</f>
        <v>#REF!</v>
      </c>
      <c r="W14" s="377" t="e">
        <f>Calcul!N78/Calcul!N80</f>
        <v>#REF!</v>
      </c>
      <c r="X14" s="389" t="e">
        <f>Calcul!$N$89/Calcul!$N$91</f>
        <v>#REF!</v>
      </c>
      <c r="Y14" s="389" t="e">
        <f>Calcul!$N$100/Calcul!$N$102</f>
        <v>#REF!</v>
      </c>
      <c r="Z14" s="389" t="e">
        <f>Calcul!$N$111/Calcul!$N$113</f>
        <v>#REF!</v>
      </c>
      <c r="AA14" s="389" t="e">
        <f>Calcul!$N$122/Calcul!$N$124</f>
        <v>#REF!</v>
      </c>
      <c r="AB14" s="389">
        <f>0%</f>
        <v>0</v>
      </c>
      <c r="AC14" s="376" t="e">
        <f>Calcul!N7/Calcul!N8</f>
        <v>#REF!</v>
      </c>
      <c r="AD14" s="127" t="e">
        <f>Calcul!N17/Calcul!N18</f>
        <v>#REF!</v>
      </c>
      <c r="AE14" s="127">
        <f>Calcul!N27/Calcul!N28</f>
        <v>-0.55485754406710763</v>
      </c>
      <c r="AF14" s="146" t="e">
        <f>Calcul!N37/Calcul!N38</f>
        <v>#REF!</v>
      </c>
      <c r="AG14" s="146" t="e">
        <f>Calcul!N47/Calcul!N48</f>
        <v>#REF!</v>
      </c>
      <c r="AH14" s="146">
        <f>Calcul!N57/Calcul!N58</f>
        <v>-0.65985516372795971</v>
      </c>
      <c r="AI14" s="142" t="e">
        <f>Calcul!N68/Calcul!N69</f>
        <v>#REF!</v>
      </c>
      <c r="AJ14" s="389" t="e">
        <f>Calcul!N79/Calcul!N80</f>
        <v>#REF!</v>
      </c>
      <c r="AK14" s="389" t="e">
        <f>Calcul!N$90/Calcul!N$91</f>
        <v>#REF!</v>
      </c>
      <c r="AL14" s="389" t="e">
        <f>Calcul!N$101/Calcul!N$102</f>
        <v>#REF!</v>
      </c>
      <c r="AM14" s="389" t="e">
        <f>Calcul!N$112/Calcul!N$113</f>
        <v>#REF!</v>
      </c>
      <c r="AN14" s="389" t="e">
        <f>Calcul!N$123/Calcul!N$124</f>
        <v>#REF!</v>
      </c>
      <c r="AO14" s="389">
        <f>0</f>
        <v>0</v>
      </c>
      <c r="AP14" s="211" t="e">
        <f>'E Rslt 2010'!#REF!/'BILAN 2010'!#REF!</f>
        <v>#REF!</v>
      </c>
      <c r="AQ14" s="146"/>
      <c r="AR14" s="146"/>
      <c r="AS14" s="146"/>
      <c r="AT14" s="146"/>
      <c r="AU14" s="146"/>
      <c r="AV14" s="146"/>
      <c r="AW14" s="391"/>
      <c r="AX14" s="391"/>
      <c r="AY14" s="391"/>
      <c r="AZ14" s="391"/>
      <c r="BA14" s="391"/>
      <c r="BB14" s="210"/>
      <c r="BC14" s="159"/>
      <c r="BD14" s="128"/>
      <c r="BE14" s="128"/>
      <c r="BF14" s="128"/>
      <c r="BG14" s="128"/>
      <c r="BH14" s="128"/>
      <c r="BI14" s="197"/>
      <c r="BJ14" s="197"/>
      <c r="BK14" s="197"/>
      <c r="BL14" s="197"/>
      <c r="BM14" s="197"/>
      <c r="BN14" s="197"/>
      <c r="BO14" s="160"/>
      <c r="BP14" s="129"/>
      <c r="BQ14" s="130"/>
      <c r="BR14" s="130"/>
      <c r="BS14" s="131"/>
      <c r="BT14" s="131"/>
      <c r="BU14" s="131"/>
      <c r="BV14" s="201"/>
      <c r="BW14" s="201"/>
      <c r="BX14" s="201"/>
      <c r="BY14" s="201"/>
      <c r="BZ14" s="201"/>
      <c r="CA14" s="201"/>
      <c r="CB14" s="132"/>
      <c r="CC14" s="129"/>
      <c r="CD14" s="131"/>
      <c r="CE14" s="131"/>
      <c r="CF14" s="151"/>
      <c r="CG14" s="151"/>
      <c r="CH14" s="151"/>
      <c r="CI14" s="205"/>
      <c r="CJ14" s="205"/>
      <c r="CK14" s="205"/>
      <c r="CL14" s="205"/>
      <c r="CM14" s="205"/>
      <c r="CN14" s="205"/>
      <c r="CO14" s="152"/>
      <c r="CP14" s="156"/>
      <c r="CQ14" s="151"/>
      <c r="CR14" s="149"/>
      <c r="CS14" s="149"/>
      <c r="CT14" s="149"/>
      <c r="CU14" s="149"/>
      <c r="CV14" s="206"/>
      <c r="CW14" s="206"/>
      <c r="CX14" s="206"/>
      <c r="CY14" s="206"/>
      <c r="CZ14" s="206"/>
      <c r="DA14" s="206"/>
      <c r="DB14" s="153"/>
    </row>
    <row r="15" spans="1:106">
      <c r="A15" s="150">
        <v>15</v>
      </c>
      <c r="B15" s="202" t="s">
        <v>81</v>
      </c>
      <c r="C15" s="382">
        <f>'BILAN 2010'!M4/'BILAN 2010'!M12</f>
        <v>1.2681471462810656</v>
      </c>
      <c r="D15" s="127">
        <f>'BILAN 2011'!M4/'BILAN 2011'!M12</f>
        <v>1.2984899051998999</v>
      </c>
      <c r="E15" s="127">
        <f>'BILAN 2012'!M4/'BILAN 2012'!M12</f>
        <v>0.84724156298293851</v>
      </c>
      <c r="F15" s="127">
        <f>'BILAN 2013'!M4/'BILAN 2013'!M12</f>
        <v>1.2881642174260677</v>
      </c>
      <c r="G15" s="127">
        <f>'BILAN 2014'!M4/'BILAN 2014'!M12</f>
        <v>1.7355947563319323</v>
      </c>
      <c r="H15" s="127">
        <f>'BILAN 2015'!M4/'BILAN 2015'!M12</f>
        <v>1.9462553961986211</v>
      </c>
      <c r="I15" s="127">
        <f>'BILAN 2016'!M4/'BILAN 2016'!M15</f>
        <v>1.6257739876795414</v>
      </c>
      <c r="J15" s="127">
        <f>'BILAN 2017'!M4/'BILAN 2017'!M15</f>
        <v>1.6359475791868592</v>
      </c>
      <c r="K15" s="127">
        <f>'BILAN 2018'!M4/'BILAN 2018'!M15</f>
        <v>1.6011396319735494</v>
      </c>
      <c r="L15" s="127">
        <f>'BILAN 2019'!M$4/'BILAN 2019'!M$14</f>
        <v>1.3440164163790691</v>
      </c>
      <c r="M15" s="127">
        <f>'BILAN 2020'!$M$4/'BILAN 2020'!$M$14</f>
        <v>1.2550159396586893</v>
      </c>
      <c r="N15" s="127">
        <f>'BILAN 2021'!$N$4/'BILAN 2021'!$N$14</f>
        <v>0.76232357441562304</v>
      </c>
      <c r="O15" s="127">
        <f>'BILAN 2022'!$M$4/'BILAN 2022'!$M$14</f>
        <v>0.7572994445049378</v>
      </c>
      <c r="P15" s="382">
        <f>Calcul!O6/Calcul!O8</f>
        <v>-0.64267690619857376</v>
      </c>
      <c r="Q15" s="145">
        <f>Calcul!O16/Calcul!O18</f>
        <v>-0.56769518847187173</v>
      </c>
      <c r="R15" s="145">
        <f>Calcul!O26/Calcul!O28</f>
        <v>-0.68001629106706485</v>
      </c>
      <c r="S15" s="127">
        <f>Calcul!O36/Calcul!O38</f>
        <v>-0.65044847954495733</v>
      </c>
      <c r="T15" s="127">
        <f>Calcul!O46/Calcul!O48</f>
        <v>-0.86604990553130501</v>
      </c>
      <c r="U15" s="142">
        <f>Calcul!O56/Calcul!O58</f>
        <v>-0.8536663622676901</v>
      </c>
      <c r="V15" s="142">
        <f>Calcul!O67/Calcul!O69</f>
        <v>-1.1848981590850163</v>
      </c>
      <c r="W15" s="377">
        <f>Calcul!O78/Calcul!O80</f>
        <v>-0.7966254714709895</v>
      </c>
      <c r="X15" s="389">
        <f>Calcul!$O$89/Calcul!$O$91</f>
        <v>-0.86313549966882763</v>
      </c>
      <c r="Y15" s="389">
        <f>Calcul!$O$100/Calcul!$O$102</f>
        <v>-1.0077612434546848</v>
      </c>
      <c r="Z15" s="389">
        <f>Calcul!$O$111/Calcul!$O$113</f>
        <v>-8.7416528925619836</v>
      </c>
      <c r="AA15" s="389">
        <f>Calcul!$O$122/Calcul!$O$124</f>
        <v>-2.3198688271604939</v>
      </c>
      <c r="AB15" s="389">
        <f>Calcul!$O$133/Calcul!$O$135</f>
        <v>-1.7555395568354533</v>
      </c>
      <c r="AC15" s="376">
        <f>Calcul!O7/Calcul!O8</f>
        <v>-0.58486012068019744</v>
      </c>
      <c r="AD15" s="127">
        <f>Calcul!O17/Calcul!O18</f>
        <v>-0.51730033379467555</v>
      </c>
      <c r="AE15" s="127">
        <f>Calcul!O27/Calcul!O28</f>
        <v>-0.61580233505294601</v>
      </c>
      <c r="AF15" s="146">
        <f>Calcul!O37/Calcul!O38</f>
        <v>-0.59006781885801796</v>
      </c>
      <c r="AG15" s="146">
        <f>Calcul!O47/Calcul!O48</f>
        <v>-0.80246270115316953</v>
      </c>
      <c r="AH15" s="146">
        <f>Calcul!O57/Calcul!O58</f>
        <v>-0.75733642668509515</v>
      </c>
      <c r="AI15" s="142">
        <f>Calcul!O68/Calcul!O69</f>
        <v>-1.0662614156895509</v>
      </c>
      <c r="AJ15" s="389">
        <f>Calcul!O79/Calcul!O80</f>
        <v>-0.71767915897600509</v>
      </c>
      <c r="AK15" s="389">
        <f>Calcul!O$90/Calcul!O$91</f>
        <v>-0.78082411737550927</v>
      </c>
      <c r="AL15" s="389">
        <f>Calcul!O$101/Calcul!O$102</f>
        <v>-0.9259473891177018</v>
      </c>
      <c r="AM15" s="389">
        <f>Calcul!O$112/Calcul!O$113</f>
        <v>-8.1158677685950416</v>
      </c>
      <c r="AN15" s="389">
        <f>Calcul!O$123/Calcul!O$124</f>
        <v>-2.191550925925926</v>
      </c>
      <c r="AO15" s="389">
        <f>Calcul!O$134/Calcul!O$135</f>
        <v>-1.6886649068074555</v>
      </c>
      <c r="AP15" s="211">
        <f>'E Rslt 2010'!$M$21/'BILAN 2010'!M$22</f>
        <v>2.5614024220274412E-2</v>
      </c>
      <c r="AQ15" s="146"/>
      <c r="AR15" s="146"/>
      <c r="AS15" s="146"/>
      <c r="AT15" s="146"/>
      <c r="AU15" s="146"/>
      <c r="AV15" s="146"/>
      <c r="AW15" s="391"/>
      <c r="AX15" s="391"/>
      <c r="AY15" s="391"/>
      <c r="AZ15" s="391"/>
      <c r="BA15" s="391"/>
      <c r="BB15" s="210"/>
      <c r="BC15" s="159"/>
      <c r="BD15" s="128"/>
      <c r="BE15" s="128"/>
      <c r="BF15" s="128"/>
      <c r="BG15" s="128"/>
      <c r="BH15" s="128"/>
      <c r="BI15" s="197"/>
      <c r="BJ15" s="197"/>
      <c r="BK15" s="197"/>
      <c r="BL15" s="197"/>
      <c r="BM15" s="197"/>
      <c r="BN15" s="197"/>
      <c r="BO15" s="160"/>
      <c r="BP15" s="129"/>
      <c r="BQ15" s="130"/>
      <c r="BR15" s="130"/>
      <c r="BS15" s="131"/>
      <c r="BT15" s="131"/>
      <c r="BU15" s="131"/>
      <c r="BV15" s="201"/>
      <c r="BW15" s="201"/>
      <c r="BX15" s="201"/>
      <c r="BY15" s="201"/>
      <c r="BZ15" s="201"/>
      <c r="CA15" s="201"/>
      <c r="CB15" s="132"/>
      <c r="CC15" s="129"/>
      <c r="CD15" s="131"/>
      <c r="CE15" s="131"/>
      <c r="CF15" s="151"/>
      <c r="CG15" s="151"/>
      <c r="CH15" s="151"/>
      <c r="CI15" s="205"/>
      <c r="CJ15" s="205"/>
      <c r="CK15" s="205"/>
      <c r="CL15" s="205"/>
      <c r="CM15" s="205"/>
      <c r="CN15" s="205"/>
      <c r="CO15" s="152"/>
      <c r="CP15" s="156"/>
      <c r="CQ15" s="151"/>
      <c r="CR15" s="149"/>
      <c r="CS15" s="149"/>
      <c r="CT15" s="149"/>
      <c r="CU15" s="149"/>
      <c r="CV15" s="206"/>
      <c r="CW15" s="206"/>
      <c r="CX15" s="206"/>
      <c r="CY15" s="206"/>
      <c r="CZ15" s="206"/>
      <c r="DA15" s="206"/>
      <c r="DB15" s="153"/>
    </row>
    <row r="16" spans="1:106">
      <c r="A16" s="150">
        <v>16</v>
      </c>
      <c r="B16" s="202" t="s">
        <v>33</v>
      </c>
      <c r="C16" s="382">
        <f>'BILAN 2010'!G13/'BILAN 2010'!M12</f>
        <v>1.4319015842391574</v>
      </c>
      <c r="D16" s="127">
        <f>'BILAN 2011'!N4/'BILAN 2011'!N12</f>
        <v>2.2809429607649192</v>
      </c>
      <c r="E16" s="127">
        <f>'BILAN 2012'!N4/'BILAN 2012'!N12</f>
        <v>1.4640737315319956</v>
      </c>
      <c r="F16" s="127">
        <f>'BILAN 2013'!N4/'BILAN 2013'!N12</f>
        <v>1.0466471886237332</v>
      </c>
      <c r="G16" s="127">
        <f>'BILAN 2014'!N4/'BILAN 2014'!N12</f>
        <v>1.1287125557680051</v>
      </c>
      <c r="H16" s="127">
        <f>'BILAN 2015'!N4/'BILAN 2015'!N12</f>
        <v>1.1561801022304181</v>
      </c>
      <c r="I16" s="127">
        <f>'BILAN 2016'!N4/'BILAN 2016'!N15</f>
        <v>1.1906793035640439</v>
      </c>
      <c r="J16" s="127">
        <f>'BILAN 2017'!N4/'BILAN 2017'!N15</f>
        <v>1.3433397827057598</v>
      </c>
      <c r="K16" s="127">
        <f>'BILAN 2018'!N4/'BILAN 2018'!N15</f>
        <v>1.1417235678190123</v>
      </c>
      <c r="L16" s="127">
        <f>'BILAN 2019'!N$4/'BILAN 2019'!N$14</f>
        <v>1.1032114170544474</v>
      </c>
      <c r="M16" s="127">
        <f>'BILAN 2020'!$N$4/'BILAN 2020'!$N$14</f>
        <v>1.0378463776503806</v>
      </c>
      <c r="N16" s="127">
        <f>'BILAN 2021'!$O$4/'BILAN 2021'!$O$14</f>
        <v>0.97923931815182652</v>
      </c>
      <c r="O16" s="127">
        <f>'BILAN 2022'!$N$4/'BILAN 2022'!$N$14</f>
        <v>0.99901383904993801</v>
      </c>
      <c r="P16" s="382">
        <f>Calcul!P6/Calcul!P8</f>
        <v>-0.51322631697942578</v>
      </c>
      <c r="Q16" s="145">
        <f>Calcul!P16/Calcul!P18</f>
        <v>-0.56489412583155785</v>
      </c>
      <c r="R16" s="145">
        <f>Calcul!P36/Calcul!P38</f>
        <v>-0.62544144401241397</v>
      </c>
      <c r="S16" s="127">
        <f>Calcul!P36/Calcul!P38</f>
        <v>-0.62544144401241397</v>
      </c>
      <c r="T16" s="127">
        <f>Calcul!P46/Calcul!P48</f>
        <v>-0.7416918429003021</v>
      </c>
      <c r="U16" s="142">
        <f>Calcul!P56/Calcul!P58</f>
        <v>-0.82203330040919997</v>
      </c>
      <c r="V16" s="142">
        <f>Calcul!P67/Calcul!P69</f>
        <v>-0.70493647263338188</v>
      </c>
      <c r="W16" s="377">
        <f>Calcul!P78/Calcul!P80</f>
        <v>-0.73246039079579006</v>
      </c>
      <c r="X16" s="389">
        <f>Calcul!$P$89/Calcul!$P$91</f>
        <v>-0.72018329686661442</v>
      </c>
      <c r="Y16" s="389">
        <f>Calcul!$P$100/Calcul!$P$102</f>
        <v>-0.76800765923895697</v>
      </c>
      <c r="Z16" s="389">
        <f>Calcul!$P$111/Calcul!$P$113</f>
        <v>-0.87358038838527496</v>
      </c>
      <c r="AA16" s="389">
        <f>Calcul!$P$122/Calcul!$P$124</f>
        <v>-0.83050202839756593</v>
      </c>
      <c r="AB16" s="389">
        <f>Calcul!$P$133/Calcul!$P$135</f>
        <v>-0.98902043785964677</v>
      </c>
      <c r="AC16" s="376">
        <f>Calcul!P7/Calcul!P8</f>
        <v>-0.47555957494912954</v>
      </c>
      <c r="AD16" s="127">
        <f>Calcul!P17/Calcul!P18</f>
        <v>-0.52050089134310185</v>
      </c>
      <c r="AE16" s="127">
        <f>Calcul!P27/Calcul!P28</f>
        <v>-0.59303208278397057</v>
      </c>
      <c r="AF16" s="146">
        <f>Calcul!P37/Calcul!P38</f>
        <v>-0.56783077087718048</v>
      </c>
      <c r="AG16" s="146">
        <f>Calcul!P47/Calcul!P48</f>
        <v>-0.68160047159383985</v>
      </c>
      <c r="AH16" s="146">
        <f>Calcul!P57/Calcul!P58</f>
        <v>-0.76573303231268519</v>
      </c>
      <c r="AI16" s="142">
        <f>Calcul!P68/Calcul!P69</f>
        <v>-0.65452360866119585</v>
      </c>
      <c r="AJ16" s="389">
        <f>Calcul!P79/Calcul!P80</f>
        <v>-0.68341935047666269</v>
      </c>
      <c r="AK16" s="389">
        <f>Calcul!P$90/Calcul!P$91</f>
        <v>-0.67396689097139084</v>
      </c>
      <c r="AL16" s="389">
        <f>Calcul!P$101/Calcul!P$102</f>
        <v>-0.73815915448009162</v>
      </c>
      <c r="AM16" s="389">
        <f>Calcul!P$112/Calcul!P$113</f>
        <v>-0.83662444494464794</v>
      </c>
      <c r="AN16" s="389">
        <f>Calcul!P$123/Calcul!P$124</f>
        <v>-0.80224708417849899</v>
      </c>
      <c r="AO16" s="389">
        <f>Calcul!P$134/Calcul!P$135</f>
        <v>-0.89417289503274022</v>
      </c>
      <c r="AP16" s="211">
        <f>'E Rslt 2010'!$N$21/'BILAN 2010'!N$22</f>
        <v>5.5657054733142065E-2</v>
      </c>
      <c r="AQ16" s="146"/>
      <c r="AR16" s="146"/>
      <c r="AS16" s="146"/>
      <c r="AT16" s="146"/>
      <c r="AU16" s="146"/>
      <c r="AV16" s="146"/>
      <c r="AW16" s="391"/>
      <c r="AX16" s="391"/>
      <c r="AY16" s="391"/>
      <c r="AZ16" s="391"/>
      <c r="BA16" s="391"/>
      <c r="BB16" s="210"/>
      <c r="BC16" s="159"/>
      <c r="BD16" s="128"/>
      <c r="BE16" s="128"/>
      <c r="BF16" s="128"/>
      <c r="BG16" s="128"/>
      <c r="BH16" s="128"/>
      <c r="BI16" s="197"/>
      <c r="BJ16" s="197"/>
      <c r="BK16" s="197"/>
      <c r="BL16" s="197"/>
      <c r="BM16" s="197"/>
      <c r="BN16" s="197"/>
      <c r="BO16" s="160"/>
      <c r="BP16" s="129"/>
      <c r="BQ16" s="130"/>
      <c r="BR16" s="130"/>
      <c r="BS16" s="131"/>
      <c r="BT16" s="131"/>
      <c r="BU16" s="131"/>
      <c r="BV16" s="201"/>
      <c r="BW16" s="201"/>
      <c r="BX16" s="201"/>
      <c r="BY16" s="201"/>
      <c r="BZ16" s="201"/>
      <c r="CA16" s="201"/>
      <c r="CB16" s="132"/>
      <c r="CC16" s="129"/>
      <c r="CD16" s="131"/>
      <c r="CE16" s="131"/>
      <c r="CF16" s="151"/>
      <c r="CG16" s="151"/>
      <c r="CH16" s="151"/>
      <c r="CI16" s="205"/>
      <c r="CJ16" s="205"/>
      <c r="CK16" s="205"/>
      <c r="CL16" s="205"/>
      <c r="CM16" s="205"/>
      <c r="CN16" s="205"/>
      <c r="CO16" s="152"/>
      <c r="CP16" s="156"/>
      <c r="CQ16" s="151"/>
      <c r="CR16" s="149"/>
      <c r="CS16" s="149"/>
      <c r="CT16" s="149"/>
      <c r="CU16" s="149"/>
      <c r="CV16" s="206"/>
      <c r="CW16" s="206"/>
      <c r="CX16" s="206"/>
      <c r="CY16" s="206"/>
      <c r="CZ16" s="206"/>
      <c r="DA16" s="206"/>
      <c r="DB16" s="153"/>
    </row>
    <row r="17" spans="1:106">
      <c r="A17" s="150">
        <v>17</v>
      </c>
      <c r="B17" s="202" t="s">
        <v>34</v>
      </c>
      <c r="C17" s="382">
        <f>'BILAN 2010'!N4/'BILAN 2010'!N12</f>
        <v>2.559404372161791</v>
      </c>
      <c r="D17" s="127">
        <f>'BILAN 2011'!O4/'BILAN 2011'!O12</f>
        <v>0.637780968778204</v>
      </c>
      <c r="E17" s="127">
        <f>'BILAN 2012'!O4/'BILAN 2012'!O12</f>
        <v>0.72295222746362064</v>
      </c>
      <c r="F17" s="127">
        <f>'BILAN 2013'!O4/'BILAN 2013'!O12</f>
        <v>0.74646530823158141</v>
      </c>
      <c r="G17" s="127">
        <f>'BILAN 2014'!O4/'BILAN 2014'!O12</f>
        <v>0.78023884419355982</v>
      </c>
      <c r="H17" s="127">
        <f>'BILAN 2015'!O4/'BILAN 2015'!O12</f>
        <v>0.81744167759188768</v>
      </c>
      <c r="I17" s="127">
        <f>'BILAN 2016'!O4/'BILAN 2016'!O15</f>
        <v>0.87632034027451167</v>
      </c>
      <c r="J17" s="127">
        <f>'BILAN 2017'!O4/'BILAN 2017'!O15</f>
        <v>0.88842120182608719</v>
      </c>
      <c r="K17" s="127">
        <f>'BILAN 2018'!O4/'BILAN 2018'!O15</f>
        <v>0.87549445538324489</v>
      </c>
      <c r="L17" s="127">
        <f>'BILAN 2019'!O$4/'BILAN 2019'!O$14</f>
        <v>0.93119625728160671</v>
      </c>
      <c r="M17" s="127">
        <f>'BILAN 2020'!$O$4/'BILAN 2020'!$O$14</f>
        <v>0.94666435282119377</v>
      </c>
      <c r="N17" s="127">
        <f>'BILAN 2021'!$P$4/'BILAN 2021'!$P$14</f>
        <v>0.97417143121316574</v>
      </c>
      <c r="O17" s="127">
        <f>'BILAN 2022'!$O$4/'BILAN 2022'!$O$14</f>
        <v>0.91045462944397926</v>
      </c>
      <c r="P17" s="382">
        <f>Calcul!Q6/Calcul!Q8</f>
        <v>-2.1533430232558142</v>
      </c>
      <c r="Q17" s="145">
        <f>Calcul!Q16/Calcul!Q18</f>
        <v>-1.6821842467098802</v>
      </c>
      <c r="R17" s="145">
        <f>Calcul!Q26/Calcul!Q28</f>
        <v>-1.1617623793703529</v>
      </c>
      <c r="S17" s="127">
        <f>Calcul!Q36/Calcul!Q38</f>
        <v>-0.90384904525635246</v>
      </c>
      <c r="T17" s="127">
        <f>Calcul!Q46/Calcul!Q48</f>
        <v>-0.7439616028728786</v>
      </c>
      <c r="U17" s="142">
        <f>Calcul!Q56/Calcul!Q58</f>
        <v>-0.78511047927477651</v>
      </c>
      <c r="V17" s="142">
        <f>Calcul!Q67/Calcul!Q69</f>
        <v>-0.76959367812702717</v>
      </c>
      <c r="W17" s="377">
        <f>Calcul!Q78/Calcul!Q80</f>
        <v>-0.73138349646864609</v>
      </c>
      <c r="X17" s="389">
        <f>Calcul!$Q$89/Calcul!$Q$91</f>
        <v>-0.79234334591771671</v>
      </c>
      <c r="Y17" s="389">
        <f>Calcul!$Q$100/Calcul!$Q$102</f>
        <v>-0.75276521903367843</v>
      </c>
      <c r="Z17" s="389">
        <f>Calcul!$Q$111/Calcul!$Q$113</f>
        <v>-0.57149139314224595</v>
      </c>
      <c r="AA17" s="389">
        <f>Calcul!$Q$122/Calcul!$Q$124</f>
        <v>-0.60362427002152963</v>
      </c>
      <c r="AB17" s="389">
        <f>Calcul!$Q$133/Calcul!$Q$135</f>
        <v>-0.57094939477905793</v>
      </c>
      <c r="AC17" s="376">
        <f>Calcul!Q7/Calcul!Q8</f>
        <v>-1.6751453488372092</v>
      </c>
      <c r="AD17" s="127">
        <f>Calcul!Q17/Calcul!Q18</f>
        <v>-1.184115759837622</v>
      </c>
      <c r="AE17" s="127">
        <f>Calcul!Q27/Calcul!Q28</f>
        <v>-0.85836892896693562</v>
      </c>
      <c r="AF17" s="146">
        <f>Calcul!Q37/Calcul!Q38</f>
        <v>-0.73402495865283413</v>
      </c>
      <c r="AG17" s="146">
        <f>Calcul!Q47/Calcul!Q48</f>
        <v>-0.64216778025241272</v>
      </c>
      <c r="AH17" s="146">
        <f>Calcul!Q57/Calcul!Q58</f>
        <v>-0.69760681363236476</v>
      </c>
      <c r="AI17" s="142">
        <f>Calcul!Q68/Calcul!Q69</f>
        <v>-0.69005916927129407</v>
      </c>
      <c r="AJ17" s="389">
        <f>Calcul!Q79/Calcul!Q80</f>
        <v>-0.66112240209934514</v>
      </c>
      <c r="AK17" s="389">
        <f>Calcul!Q$90/Calcul!Q$91</f>
        <v>-0.72358533143254222</v>
      </c>
      <c r="AL17" s="389">
        <f>Calcul!Q$101/Calcul!Q$102</f>
        <v>-0.69017742259157389</v>
      </c>
      <c r="AM17" s="389">
        <f>Calcul!Q$112/Calcul!Q$113</f>
        <v>-0.52383178495731231</v>
      </c>
      <c r="AN17" s="389">
        <f>Calcul!Q$123/Calcul!Q$124</f>
        <v>-0.56010414015586629</v>
      </c>
      <c r="AO17" s="389">
        <f>Calcul!Q$134/Calcul!Q$135</f>
        <v>-0.52362394074699248</v>
      </c>
      <c r="AP17" s="211">
        <f>'E Rslt 2010'!$O$21/'BILAN 2010'!O$22</f>
        <v>-0.11228263869721225</v>
      </c>
      <c r="AQ17" s="146"/>
      <c r="AR17" s="146"/>
      <c r="AS17" s="146"/>
      <c r="AT17" s="146"/>
      <c r="AU17" s="146"/>
      <c r="AV17" s="146"/>
      <c r="AW17" s="391"/>
      <c r="AX17" s="391"/>
      <c r="AY17" s="391"/>
      <c r="AZ17" s="391"/>
      <c r="BA17" s="391"/>
      <c r="BB17" s="210"/>
      <c r="BC17" s="159"/>
      <c r="BD17" s="128"/>
      <c r="BE17" s="128"/>
      <c r="BF17" s="128"/>
      <c r="BG17" s="128"/>
      <c r="BH17" s="128"/>
      <c r="BI17" s="197"/>
      <c r="BJ17" s="197"/>
      <c r="BK17" s="197"/>
      <c r="BL17" s="197"/>
      <c r="BM17" s="197"/>
      <c r="BN17" s="197"/>
      <c r="BO17" s="160"/>
      <c r="BP17" s="129"/>
      <c r="BQ17" s="130"/>
      <c r="BR17" s="130"/>
      <c r="BS17" s="131"/>
      <c r="BT17" s="131"/>
      <c r="BU17" s="131"/>
      <c r="BV17" s="201"/>
      <c r="BW17" s="201"/>
      <c r="BX17" s="201"/>
      <c r="BY17" s="201"/>
      <c r="BZ17" s="201"/>
      <c r="CA17" s="201"/>
      <c r="CB17" s="132"/>
      <c r="CC17" s="129"/>
      <c r="CD17" s="131"/>
      <c r="CE17" s="131"/>
      <c r="CF17" s="151"/>
      <c r="CG17" s="151"/>
      <c r="CH17" s="151"/>
      <c r="CI17" s="205"/>
      <c r="CJ17" s="205"/>
      <c r="CK17" s="205"/>
      <c r="CL17" s="205"/>
      <c r="CM17" s="205"/>
      <c r="CN17" s="205"/>
      <c r="CO17" s="152"/>
      <c r="CP17" s="156"/>
      <c r="CQ17" s="151"/>
      <c r="CR17" s="149"/>
      <c r="CS17" s="149"/>
      <c r="CT17" s="149"/>
      <c r="CU17" s="149"/>
      <c r="CV17" s="206"/>
      <c r="CW17" s="206"/>
      <c r="CX17" s="206"/>
      <c r="CY17" s="206"/>
      <c r="CZ17" s="206"/>
      <c r="DA17" s="206"/>
      <c r="DB17" s="153"/>
    </row>
    <row r="18" spans="1:106">
      <c r="A18" s="150">
        <v>18</v>
      </c>
      <c r="B18" s="202" t="s">
        <v>35</v>
      </c>
      <c r="C18" s="382" t="e">
        <f>'BILAN 2010'!#REF!/'BILAN 2010'!#REF!</f>
        <v>#REF!</v>
      </c>
      <c r="D18" s="127" t="e">
        <f>'BILAN 2011'!#REF!/'BILAN 2011'!#REF!</f>
        <v>#REF!</v>
      </c>
      <c r="E18" s="127" t="e">
        <f>'BILAN 2012'!#REF!/'BILAN 2012'!#REF!</f>
        <v>#REF!</v>
      </c>
      <c r="F18" s="127" t="e">
        <f>'BILAN 2013'!#REF!/'BILAN 2013'!#REF!</f>
        <v>#REF!</v>
      </c>
      <c r="G18" s="127" t="e">
        <f>'BILAN 2014'!#REF!/'BILAN 2014'!#REF!</f>
        <v>#REF!</v>
      </c>
      <c r="H18" s="127" t="e">
        <f>'BILAN 2015'!#REF!/'BILAN 2015'!#REF!</f>
        <v>#REF!</v>
      </c>
      <c r="I18" s="127" t="e">
        <f>'BILAN 2016'!#REF!/'BILAN 2016'!#REF!</f>
        <v>#REF!</v>
      </c>
      <c r="J18" s="127" t="e">
        <f>'BILAN 2017'!#REF!/'BILAN 2017'!#REF!</f>
        <v>#REF!</v>
      </c>
      <c r="K18" s="127" t="e">
        <f>'BILAN 2018'!#REF!/'BILAN 2018'!#REF!</f>
        <v>#REF!</v>
      </c>
      <c r="L18" s="127" t="e">
        <f>'BILAN 2019'!#REF!/'BILAN 2019'!#REF!</f>
        <v>#REF!</v>
      </c>
      <c r="M18" s="127" t="e">
        <f>'BILAN 2020'!#REF!/'BILAN 2020'!#REF!</f>
        <v>#REF!</v>
      </c>
      <c r="N18" s="127" t="e">
        <f>'BILAN 2021'!#REF!/'BILAN 2021'!#REF!</f>
        <v>#REF!</v>
      </c>
      <c r="O18" s="127">
        <f>0</f>
        <v>0</v>
      </c>
      <c r="P18" s="382" t="e">
        <f>Calcul!R6/Calcul!R8</f>
        <v>#REF!</v>
      </c>
      <c r="Q18" s="145" t="e">
        <f>Calcul!R16/Calcul!R18</f>
        <v>#REF!</v>
      </c>
      <c r="R18" s="145" t="e">
        <f>Calcul!R26/Calcul!R28</f>
        <v>#REF!</v>
      </c>
      <c r="S18" s="127" t="e">
        <f>Calcul!R36/Calcul!R38</f>
        <v>#REF!</v>
      </c>
      <c r="T18" s="127" t="e">
        <f>Calcul!R46/Calcul!R48</f>
        <v>#REF!</v>
      </c>
      <c r="U18" s="142" t="e">
        <f>Calcul!R56/Calcul!R58</f>
        <v>#REF!</v>
      </c>
      <c r="V18" s="142" t="e">
        <f>Calcul!R67/Calcul!R69</f>
        <v>#REF!</v>
      </c>
      <c r="W18" s="377" t="e">
        <f>Calcul!R78/Calcul!R80</f>
        <v>#REF!</v>
      </c>
      <c r="X18" s="389" t="e">
        <f>Calcul!$R$89/Calcul!$R$91</f>
        <v>#REF!</v>
      </c>
      <c r="Y18" s="389" t="e">
        <f>Calcul!$R$100/Calcul!$R$102</f>
        <v>#REF!</v>
      </c>
      <c r="Z18" s="389" t="e">
        <f>Calcul!$R$111/Calcul!$R$113</f>
        <v>#REF!</v>
      </c>
      <c r="AA18" s="389" t="e">
        <f>Calcul!$R$122/Calcul!$R$124</f>
        <v>#REF!</v>
      </c>
      <c r="AB18" s="389">
        <f>0</f>
        <v>0</v>
      </c>
      <c r="AC18" s="376" t="e">
        <f>Calcul!R7/Calcul!R8</f>
        <v>#REF!</v>
      </c>
      <c r="AD18" s="127" t="e">
        <f>Calcul!R17/Calcul!R18</f>
        <v>#REF!</v>
      </c>
      <c r="AE18" s="127" t="e">
        <f>Calcul!R27/Calcul!R28</f>
        <v>#REF!</v>
      </c>
      <c r="AF18" s="146" t="e">
        <f>Calcul!R37/Calcul!R38</f>
        <v>#REF!</v>
      </c>
      <c r="AG18" s="146" t="e">
        <f>Calcul!R47/Calcul!R48</f>
        <v>#REF!</v>
      </c>
      <c r="AH18" s="146" t="e">
        <f>Calcul!R57/Calcul!R58</f>
        <v>#REF!</v>
      </c>
      <c r="AI18" s="142" t="e">
        <f>Calcul!R68/Calcul!R69</f>
        <v>#REF!</v>
      </c>
      <c r="AJ18" s="389" t="e">
        <f>Calcul!R79/Calcul!R80</f>
        <v>#REF!</v>
      </c>
      <c r="AK18" s="389" t="e">
        <f>Calcul!R$90/Calcul!R$91</f>
        <v>#REF!</v>
      </c>
      <c r="AL18" s="389" t="e">
        <f>Calcul!R$101/Calcul!R$102</f>
        <v>#REF!</v>
      </c>
      <c r="AM18" s="389" t="e">
        <f>Calcul!R$112/Calcul!R$113</f>
        <v>#REF!</v>
      </c>
      <c r="AN18" s="389" t="e">
        <f>Calcul!R$123/Calcul!R$124</f>
        <v>#REF!</v>
      </c>
      <c r="AO18" s="389">
        <f>0</f>
        <v>0</v>
      </c>
      <c r="AP18" s="211" t="e">
        <f>'E Rslt 2010'!#REF!/'BILAN 2010'!#REF!</f>
        <v>#REF!</v>
      </c>
      <c r="AQ18" s="146"/>
      <c r="AR18" s="146"/>
      <c r="AS18" s="146"/>
      <c r="AT18" s="146"/>
      <c r="AU18" s="146"/>
      <c r="AV18" s="146"/>
      <c r="AW18" s="391"/>
      <c r="AX18" s="391"/>
      <c r="AY18" s="391"/>
      <c r="AZ18" s="391"/>
      <c r="BA18" s="391"/>
      <c r="BB18" s="210"/>
      <c r="BC18" s="159"/>
      <c r="BD18" s="128"/>
      <c r="BE18" s="128"/>
      <c r="BF18" s="128"/>
      <c r="BG18" s="128"/>
      <c r="BH18" s="128"/>
      <c r="BI18" s="197"/>
      <c r="BJ18" s="197"/>
      <c r="BK18" s="197"/>
      <c r="BL18" s="197"/>
      <c r="BM18" s="197"/>
      <c r="BN18" s="197"/>
      <c r="BO18" s="160"/>
      <c r="BP18" s="129"/>
      <c r="BQ18" s="130"/>
      <c r="BR18" s="130"/>
      <c r="BS18" s="131"/>
      <c r="BT18" s="131"/>
      <c r="BU18" s="131"/>
      <c r="BV18" s="201"/>
      <c r="BW18" s="201"/>
      <c r="BX18" s="201"/>
      <c r="BY18" s="201"/>
      <c r="BZ18" s="201"/>
      <c r="CA18" s="201"/>
      <c r="CB18" s="132"/>
      <c r="CC18" s="129"/>
      <c r="CD18" s="131"/>
      <c r="CE18" s="131"/>
      <c r="CF18" s="151"/>
      <c r="CG18" s="151"/>
      <c r="CH18" s="151"/>
      <c r="CI18" s="205"/>
      <c r="CJ18" s="205"/>
      <c r="CK18" s="205"/>
      <c r="CL18" s="205"/>
      <c r="CM18" s="205"/>
      <c r="CN18" s="205"/>
      <c r="CO18" s="152"/>
      <c r="CP18" s="156"/>
      <c r="CQ18" s="151"/>
      <c r="CR18" s="149"/>
      <c r="CS18" s="149"/>
      <c r="CT18" s="149"/>
      <c r="CU18" s="149"/>
      <c r="CV18" s="206"/>
      <c r="CW18" s="206"/>
      <c r="CX18" s="206"/>
      <c r="CY18" s="206"/>
      <c r="CZ18" s="206"/>
      <c r="DA18" s="206"/>
      <c r="DB18" s="153"/>
    </row>
    <row r="19" spans="1:106">
      <c r="A19" s="150">
        <v>19</v>
      </c>
      <c r="B19" s="202" t="s">
        <v>36</v>
      </c>
      <c r="C19" s="382">
        <f>'BILAN 2010'!P4/'BILAN 2010'!P12</f>
        <v>180.85880869839269</v>
      </c>
      <c r="D19" s="127">
        <f>'BILAN 2011'!P4/'BILAN 2011'!P12</f>
        <v>139.38866930171278</v>
      </c>
      <c r="E19" s="127">
        <f>'BILAN 2012'!P4/'BILAN 2012'!P12</f>
        <v>16.119658931667576</v>
      </c>
      <c r="F19" s="127">
        <f>'BILAN 2013'!P4/'BILAN 2013'!P12</f>
        <v>13.215775401069518</v>
      </c>
      <c r="G19" s="127">
        <f>'BILAN 2014'!P4/'BILAN 2014'!P12</f>
        <v>11.964392069432281</v>
      </c>
      <c r="H19" s="127">
        <f>'BILAN 2015'!P4/'BILAN 2015'!P12</f>
        <v>17.234581127636332</v>
      </c>
      <c r="I19" s="127">
        <f>'BILAN 2016'!P4/'BILAN 2016'!P15</f>
        <v>12.948831054256727</v>
      </c>
      <c r="J19" s="127">
        <f>'BILAN 2017'!P4/'BILAN 2017'!P15</f>
        <v>13.537465948766481</v>
      </c>
      <c r="K19" s="127">
        <f>'BILAN 2018'!P4/'BILAN 2018'!P15</f>
        <v>61.549563004757161</v>
      </c>
      <c r="L19" s="127">
        <f>'BILAN 2019'!P$4/'BILAN 2019'!P$14</f>
        <v>59.876803216888668</v>
      </c>
      <c r="M19" s="127">
        <f>'BILAN 2020'!$P$4/'BILAN 2020'!$P$14</f>
        <v>58.154039610185478</v>
      </c>
      <c r="N19" s="127">
        <f>'BILAN 2021'!$Q$4/'BILAN 2021'!$Q$14</f>
        <v>47.462956460674157</v>
      </c>
      <c r="O19" s="127">
        <f>'BILAN 2022'!$P$4/'BILAN 2022'!$P$14</f>
        <v>46.121191406249999</v>
      </c>
      <c r="P19" s="382">
        <f>Calcul!S6/Calcul!S8</f>
        <v>-0.874440756241882</v>
      </c>
      <c r="Q19" s="145">
        <f>Calcul!S16/Calcul!S18</f>
        <v>-0.94043478260869562</v>
      </c>
      <c r="R19" s="145">
        <f>Calcul!S26/Calcul!S28</f>
        <v>-0.87762629256405189</v>
      </c>
      <c r="S19" s="142">
        <f>Calcul!S36/Calcul!S38</f>
        <v>-0.79144539367351652</v>
      </c>
      <c r="T19" s="142">
        <f>Calcul!S46/Calcul!S48</f>
        <v>-0.71169758731817789</v>
      </c>
      <c r="U19" s="142">
        <f>Calcul!S56/Calcul!S58</f>
        <v>-0.71371545944270043</v>
      </c>
      <c r="V19" s="142">
        <f>Calcul!S67/Calcul!S69</f>
        <v>-0.68351379790231148</v>
      </c>
      <c r="W19" s="377">
        <f>Calcul!S78/Calcul!S80</f>
        <v>-0.72772034986849343</v>
      </c>
      <c r="X19" s="389">
        <f>Calcul!$S$89/Calcul!$S$91</f>
        <v>-0.61807732497387669</v>
      </c>
      <c r="Y19" s="389">
        <f>Calcul!$S$100/Calcul!$S$102</f>
        <v>-0.53666936011389432</v>
      </c>
      <c r="Z19" s="389">
        <f>Calcul!$S$111/Calcul!$S$113</f>
        <v>-0.6158363448631905</v>
      </c>
      <c r="AA19" s="389">
        <f>Calcul!$S$122/Calcul!$S$124</f>
        <v>-0.66516460796267829</v>
      </c>
      <c r="AB19" s="389">
        <f>Calcul!$S$133/Calcul!$S$135</f>
        <v>-0.71412108559498955</v>
      </c>
      <c r="AC19" s="376">
        <f>Calcul!S7/Calcul!S8</f>
        <v>-0.82118631837205946</v>
      </c>
      <c r="AD19" s="127">
        <f>Calcul!S17/Calcul!S18</f>
        <v>-0.88681159420289857</v>
      </c>
      <c r="AE19" s="127">
        <f>Calcul!S27/Calcul!S28</f>
        <v>-0.82170848975828226</v>
      </c>
      <c r="AF19" s="146">
        <f>Calcul!S37/Calcul!S38</f>
        <v>-0.74249595936273383</v>
      </c>
      <c r="AG19" s="146">
        <f>Calcul!S47/Calcul!S48</f>
        <v>-0.66296489852800278</v>
      </c>
      <c r="AH19" s="146">
        <f>Calcul!S57/Calcul!S58</f>
        <v>-0.66682168740068981</v>
      </c>
      <c r="AI19" s="142">
        <f>Calcul!S68/Calcul!S69</f>
        <v>-0.63921794915311769</v>
      </c>
      <c r="AJ19" s="389">
        <f>Calcul!S79/Calcul!S80</f>
        <v>-0.68741207413297445</v>
      </c>
      <c r="AK19" s="389">
        <f>Calcul!S$90/Calcul!S$91</f>
        <v>-0.585734189182465</v>
      </c>
      <c r="AL19" s="389">
        <f>Calcul!S$101/Calcul!S$102</f>
        <v>-0.50952325984070179</v>
      </c>
      <c r="AM19" s="389">
        <f>Calcul!S$112/Calcul!S$113</f>
        <v>-0.57608415074858033</v>
      </c>
      <c r="AN19" s="389">
        <f>Calcul!S$123/Calcul!S$124</f>
        <v>-0.62422025481984134</v>
      </c>
      <c r="AO19" s="389">
        <f>Calcul!S$134/Calcul!S$135</f>
        <v>-0.67215031315240081</v>
      </c>
      <c r="AP19" s="211">
        <f>'E Rslt 2010'!$P$21/'BILAN 2010'!P$22</f>
        <v>1.2437100353776176E-2</v>
      </c>
      <c r="AQ19" s="144"/>
      <c r="AR19" s="144"/>
      <c r="AS19" s="144"/>
      <c r="AT19" s="144"/>
      <c r="AU19" s="144"/>
      <c r="AV19" s="144"/>
      <c r="AW19" s="392"/>
      <c r="AX19" s="392"/>
      <c r="AY19" s="392"/>
      <c r="AZ19" s="392"/>
      <c r="BA19" s="392"/>
      <c r="BB19" s="212"/>
      <c r="BC19" s="161"/>
      <c r="BD19" s="133"/>
      <c r="BE19" s="133"/>
      <c r="BF19" s="133"/>
      <c r="BG19" s="133"/>
      <c r="BH19" s="133"/>
      <c r="BI19" s="198"/>
      <c r="BJ19" s="198"/>
      <c r="BK19" s="198"/>
      <c r="BL19" s="198"/>
      <c r="BM19" s="198"/>
      <c r="BN19" s="198"/>
      <c r="BO19" s="162"/>
      <c r="BP19" s="134"/>
      <c r="BQ19" s="135"/>
      <c r="BR19" s="135"/>
      <c r="BS19" s="120"/>
      <c r="BT19" s="120"/>
      <c r="BU19" s="120"/>
      <c r="BV19" s="202"/>
      <c r="BW19" s="202"/>
      <c r="BX19" s="202"/>
      <c r="BY19" s="202"/>
      <c r="BZ19" s="202"/>
      <c r="CA19" s="202"/>
      <c r="CB19" s="136"/>
      <c r="CC19" s="134"/>
      <c r="CD19" s="120"/>
      <c r="CE19" s="120"/>
      <c r="CF19" s="149"/>
      <c r="CG19" s="149"/>
      <c r="CH19" s="149"/>
      <c r="CI19" s="206"/>
      <c r="CJ19" s="206"/>
      <c r="CK19" s="206"/>
      <c r="CL19" s="206"/>
      <c r="CM19" s="206"/>
      <c r="CN19" s="206"/>
      <c r="CO19" s="153"/>
      <c r="CP19" s="157"/>
      <c r="CQ19" s="149"/>
      <c r="CR19" s="149"/>
      <c r="CS19" s="149"/>
      <c r="CT19" s="149"/>
      <c r="CU19" s="149"/>
      <c r="CV19" s="206"/>
      <c r="CW19" s="206"/>
      <c r="CX19" s="206"/>
      <c r="CY19" s="206"/>
      <c r="CZ19" s="206"/>
      <c r="DA19" s="206"/>
      <c r="DB19" s="153"/>
    </row>
    <row r="20" spans="1:106">
      <c r="A20" s="150">
        <v>20</v>
      </c>
      <c r="B20" s="202" t="s">
        <v>37</v>
      </c>
      <c r="C20" s="382">
        <f>'BILAN 2010'!Q4/'BILAN 2010'!Q12</f>
        <v>0.13712518531507548</v>
      </c>
      <c r="D20" s="127">
        <f>'BILAN 2011'!Q4/'BILAN 2011'!Q12</f>
        <v>0.14869263527161536</v>
      </c>
      <c r="E20" s="127">
        <f>'BILAN 2012'!Q4/'BILAN 2012'!Q12</f>
        <v>0.10110702158816802</v>
      </c>
      <c r="F20" s="127">
        <f>'BILAN 2013'!Q4/'BILAN 2013'!Q12</f>
        <v>0.42209393382018173</v>
      </c>
      <c r="G20" s="127">
        <f>'BILAN 2014'!Q4/'BILAN 2014'!Q12</f>
        <v>0.48875833388342466</v>
      </c>
      <c r="H20" s="127">
        <f>'BILAN 2015'!Q4/'BILAN 2015'!Q12</f>
        <v>0.47214157005405771</v>
      </c>
      <c r="I20" s="127">
        <f>'BILAN 2016'!Q4/'BILAN 2016'!Q15</f>
        <v>0.4889420532384533</v>
      </c>
      <c r="J20" s="127">
        <f>'BILAN 2017'!Q4/'BILAN 2017'!Q15</f>
        <v>0.6363084657897079</v>
      </c>
      <c r="K20" s="127">
        <f>'BILAN 2018'!Q4/'BILAN 2018'!Q15</f>
        <v>0.97133747415925942</v>
      </c>
      <c r="L20" s="127">
        <f>'BILAN 2019'!Q$4/'BILAN 2019'!Q$14</f>
        <v>0.73175900577078368</v>
      </c>
      <c r="M20" s="127">
        <f>'BILAN 2020'!$Q$4/'BILAN 2020'!$Q$14</f>
        <v>0.81100421761590269</v>
      </c>
      <c r="N20" s="127">
        <f>'BILAN 2021'!$R$4/'BILAN 2021'!$R$14</f>
        <v>0.61024748952320707</v>
      </c>
      <c r="O20" s="127">
        <f>'BILAN 2022'!$Q$4/'BILAN 2022'!$Q$14</f>
        <v>0.79162124637115749</v>
      </c>
      <c r="P20" s="382">
        <f>Calcul!T6/Calcul!T8</f>
        <v>-1.0596724501378303</v>
      </c>
      <c r="Q20" s="145">
        <f>Calcul!T16/Calcul!T18</f>
        <v>-0.98546109111049573</v>
      </c>
      <c r="R20" s="145">
        <f>Calcul!T26/Calcul!T28</f>
        <v>-0.84969129231424312</v>
      </c>
      <c r="S20" s="127">
        <f>Calcul!T36/Calcul!T38</f>
        <v>-0.82377853527528144</v>
      </c>
      <c r="T20" s="127">
        <f>Calcul!T46/Calcul!T48</f>
        <v>-0.7898510316259062</v>
      </c>
      <c r="U20" s="142">
        <f>Calcul!T56/Calcul!T58</f>
        <v>-0.82797373231331661</v>
      </c>
      <c r="V20" s="142">
        <f>Calcul!T67/Calcul!T69</f>
        <v>-0.82212506471840308</v>
      </c>
      <c r="W20" s="377">
        <f>Calcul!T78/Calcul!T80</f>
        <v>-0.84903175454855861</v>
      </c>
      <c r="X20" s="389">
        <f>Calcul!$T$89/Calcul!$T$91</f>
        <v>-0.89153673042919146</v>
      </c>
      <c r="Y20" s="389">
        <f>Calcul!$T$100/Calcul!$T$102</f>
        <v>-0.78303735819920417</v>
      </c>
      <c r="Z20" s="389">
        <f>Calcul!$T$111/Calcul!$T$113</f>
        <v>-0.6759118155034034</v>
      </c>
      <c r="AA20" s="389">
        <f>Calcul!$T$122/Calcul!$T$124</f>
        <v>-0.82018380440436967</v>
      </c>
      <c r="AB20" s="389">
        <f>Calcul!$T$133/Calcul!$T$135</f>
        <v>-0.66447687027561952</v>
      </c>
      <c r="AC20" s="376">
        <f>Calcul!T7/Calcul!T8</f>
        <v>-0.96708286038592506</v>
      </c>
      <c r="AD20" s="127">
        <f>Calcul!T17/Calcul!T18</f>
        <v>-0.89601218499030744</v>
      </c>
      <c r="AE20" s="127">
        <f>Calcul!T27/Calcul!T28</f>
        <v>-0.78975942090696194</v>
      </c>
      <c r="AF20" s="146">
        <f>Calcul!T37/Calcul!T38</f>
        <v>-0.79774816651172398</v>
      </c>
      <c r="AG20" s="146">
        <f>Calcul!T47/Calcul!T48</f>
        <v>-0.76475742850314665</v>
      </c>
      <c r="AH20" s="146">
        <f>Calcul!T57/Calcul!T58</f>
        <v>-0.79019700765012524</v>
      </c>
      <c r="AI20" s="142">
        <f>Calcul!T68/Calcul!T69</f>
        <v>-0.77765633089800379</v>
      </c>
      <c r="AJ20" s="389">
        <f>Calcul!T79/Calcul!T80</f>
        <v>-0.79561972586703089</v>
      </c>
      <c r="AK20" s="389">
        <f>Calcul!T$90/Calcul!T$91</f>
        <v>-0.85159138402186141</v>
      </c>
      <c r="AL20" s="389">
        <f>Calcul!T$101/Calcul!T$102</f>
        <v>-0.73513690087307715</v>
      </c>
      <c r="AM20" s="389">
        <f>Calcul!T$112/Calcul!T$113</f>
        <v>-0.6320735548105253</v>
      </c>
      <c r="AN20" s="389">
        <f>Calcul!T$123/Calcul!T$124</f>
        <v>-0.77119819663603262</v>
      </c>
      <c r="AO20" s="389">
        <f>Calcul!T$134/Calcul!T$135</f>
        <v>-0.63188259322426465</v>
      </c>
      <c r="AP20" s="211">
        <f>'E Rslt 2010'!$Q$21/'BILAN 2010'!Q$22</f>
        <v>4.6680846300235085E-2</v>
      </c>
      <c r="AQ20" s="146"/>
      <c r="AR20" s="146"/>
      <c r="AS20" s="146"/>
      <c r="AT20" s="146"/>
      <c r="AU20" s="146"/>
      <c r="AV20" s="146"/>
      <c r="AW20" s="391"/>
      <c r="AX20" s="391"/>
      <c r="AY20" s="391"/>
      <c r="AZ20" s="391"/>
      <c r="BA20" s="391"/>
      <c r="BB20" s="210"/>
      <c r="BC20" s="159"/>
      <c r="BD20" s="128"/>
      <c r="BE20" s="128"/>
      <c r="BF20" s="128"/>
      <c r="BG20" s="128"/>
      <c r="BH20" s="128"/>
      <c r="BI20" s="197"/>
      <c r="BJ20" s="197"/>
      <c r="BK20" s="197"/>
      <c r="BL20" s="197"/>
      <c r="BM20" s="197"/>
      <c r="BN20" s="197"/>
      <c r="BO20" s="160"/>
      <c r="BP20" s="129"/>
      <c r="BQ20" s="130"/>
      <c r="BR20" s="130"/>
      <c r="BS20" s="131"/>
      <c r="BT20" s="131"/>
      <c r="BU20" s="131"/>
      <c r="BV20" s="201"/>
      <c r="BW20" s="201"/>
      <c r="BX20" s="201"/>
      <c r="BY20" s="201"/>
      <c r="BZ20" s="201"/>
      <c r="CA20" s="201"/>
      <c r="CB20" s="132"/>
      <c r="CC20" s="129"/>
      <c r="CD20" s="131"/>
      <c r="CE20" s="131"/>
      <c r="CF20" s="149"/>
      <c r="CG20" s="149"/>
      <c r="CH20" s="149"/>
      <c r="CI20" s="206"/>
      <c r="CJ20" s="206"/>
      <c r="CK20" s="206"/>
      <c r="CL20" s="206"/>
      <c r="CM20" s="206"/>
      <c r="CN20" s="206"/>
      <c r="CO20" s="153"/>
      <c r="CP20" s="157"/>
      <c r="CQ20" s="149"/>
      <c r="CR20" s="149"/>
      <c r="CS20" s="149"/>
      <c r="CT20" s="149"/>
      <c r="CU20" s="149"/>
      <c r="CV20" s="206"/>
      <c r="CW20" s="206"/>
      <c r="CX20" s="206"/>
      <c r="CY20" s="206"/>
      <c r="CZ20" s="206"/>
      <c r="DA20" s="206"/>
      <c r="DB20" s="153"/>
    </row>
    <row r="21" spans="1:106">
      <c r="A21" s="150">
        <v>22</v>
      </c>
      <c r="B21" s="385" t="s">
        <v>39</v>
      </c>
      <c r="C21" s="384"/>
      <c r="D21" s="147"/>
      <c r="E21" s="147"/>
      <c r="F21" s="142">
        <f>'BILAN 2013'!R4/'BILAN 2013'!R12</f>
        <v>0.57025986159958064</v>
      </c>
      <c r="G21" s="142">
        <f>'BILAN 2014'!R4/'BILAN 2014'!R12</f>
        <v>0.68229562750606909</v>
      </c>
      <c r="H21" s="142">
        <f>'BILAN 2015'!R4/'BILAN 2015'!R12</f>
        <v>0.66104333425338113</v>
      </c>
      <c r="I21" s="142">
        <f>'BILAN 2016'!R4/'BILAN 2016'!R15</f>
        <v>0.64693885661610395</v>
      </c>
      <c r="J21" s="142">
        <f>'BILAN 2017'!R4/'BILAN 2017'!R15</f>
        <v>0.60592390780427463</v>
      </c>
      <c r="K21" s="142">
        <f>'BILAN 2018'!R4/'BILAN 2018'!R15</f>
        <v>0.67894775855362655</v>
      </c>
      <c r="L21" s="127">
        <f>'BILAN 2019'!R$4/'BILAN 2019'!R$14</f>
        <v>0.6935460630333129</v>
      </c>
      <c r="M21" s="127">
        <f>'BILAN 2020'!$P$4/'BILAN 2020'!$R$14</f>
        <v>0.78316337484872478</v>
      </c>
      <c r="N21" s="127">
        <f>'BILAN 2021'!$S$4/'BILAN 2021'!$S$14</f>
        <v>0.82526707227179208</v>
      </c>
      <c r="O21" s="127">
        <f>'BILAN 2022'!$R$4/'BILAN 2022'!$R$14</f>
        <v>0.82480959039106405</v>
      </c>
      <c r="P21" s="384"/>
      <c r="Q21" s="147"/>
      <c r="R21" s="147"/>
      <c r="S21" s="142">
        <f>Calcul!U36/Calcul!U38</f>
        <v>-0.54258861606448194</v>
      </c>
      <c r="T21" s="142">
        <f>Calcul!U46/Calcul!U48</f>
        <v>-0.62477980035231939</v>
      </c>
      <c r="U21" s="142">
        <f>Calcul!U56/Calcul!U58</f>
        <v>-0.750294927251278</v>
      </c>
      <c r="V21" s="142">
        <f>Calcul!U67/Calcul!U69</f>
        <v>-0.87984624875433015</v>
      </c>
      <c r="W21" s="377">
        <f>Calcul!U78/Calcul!U80</f>
        <v>-0.92521003466306329</v>
      </c>
      <c r="X21" s="389">
        <f>Calcul!$U$89/Calcul!$U$91</f>
        <v>-0.71235160539250908</v>
      </c>
      <c r="Y21" s="389">
        <f>Calcul!$U$100/Calcul!$U$102</f>
        <v>-0.64723235865598783</v>
      </c>
      <c r="Z21" s="389">
        <f>Calcul!$U$111/Calcul!$U$113</f>
        <v>-0.63158739553968235</v>
      </c>
      <c r="AA21" s="389">
        <f>Calcul!$U$122/Calcul!$U$124</f>
        <v>-0.46498074342066875</v>
      </c>
      <c r="AB21" s="389">
        <f>Calcul!$U$133/Calcul!$U$135</f>
        <v>-0.51150345296924427</v>
      </c>
      <c r="AC21" s="378"/>
      <c r="AD21" s="148"/>
      <c r="AE21" s="148"/>
      <c r="AF21" s="144">
        <f>Calcul!U37/Calcul!U38</f>
        <v>-0.4967167709208602</v>
      </c>
      <c r="AG21" s="144">
        <f>Calcul!U47/Calcul!U48</f>
        <v>-0.56680027572825453</v>
      </c>
      <c r="AH21" s="144">
        <f>Calcul!U57/Calcul!U58</f>
        <v>-0.65856599816489714</v>
      </c>
      <c r="AI21" s="142">
        <f>Calcul!U68/Calcul!U69</f>
        <v>-0.77302709628434485</v>
      </c>
      <c r="AJ21" s="389">
        <f>Calcul!U79/Calcul!U80</f>
        <v>-0.80471182656718176</v>
      </c>
      <c r="AK21" s="389">
        <f>Calcul!U$90/Calcul!U$91</f>
        <v>-0.62528385409181064</v>
      </c>
      <c r="AL21" s="389">
        <f>Calcul!U$101/Calcul!U$102</f>
        <v>-0.57084972276195445</v>
      </c>
      <c r="AM21" s="389">
        <f>Calcul!U$112/Calcul!U$113</f>
        <v>-0.5678026464952497</v>
      </c>
      <c r="AN21" s="389">
        <f>Calcul!U$123/Calcul!U$124</f>
        <v>-0.42249226819163216</v>
      </c>
      <c r="AO21" s="389">
        <f>Calcul!U$134/Calcul!U$135</f>
        <v>-0.46789473277188748</v>
      </c>
      <c r="AP21" s="211">
        <f>0</f>
        <v>0</v>
      </c>
      <c r="AQ21" s="144"/>
      <c r="AR21" s="144"/>
      <c r="AS21" s="144"/>
      <c r="AT21" s="144"/>
      <c r="AU21" s="144"/>
      <c r="AV21" s="144"/>
      <c r="AW21" s="392"/>
      <c r="AX21" s="392"/>
      <c r="AY21" s="392"/>
      <c r="AZ21" s="392"/>
      <c r="BA21" s="392"/>
      <c r="BB21" s="212"/>
      <c r="BC21" s="163"/>
      <c r="BD21" s="133"/>
      <c r="BE21" s="137"/>
      <c r="BF21" s="133"/>
      <c r="BG21" s="133"/>
      <c r="BH21" s="133"/>
      <c r="BI21" s="198"/>
      <c r="BJ21" s="198"/>
      <c r="BK21" s="198"/>
      <c r="BL21" s="198"/>
      <c r="BM21" s="198"/>
      <c r="BN21" s="198"/>
      <c r="BO21" s="162"/>
      <c r="BP21" s="134"/>
      <c r="BQ21" s="120"/>
      <c r="BR21" s="120"/>
      <c r="BS21" s="120"/>
      <c r="BT21" s="120"/>
      <c r="BU21" s="120"/>
      <c r="BV21" s="202"/>
      <c r="BW21" s="202"/>
      <c r="BX21" s="202"/>
      <c r="BY21" s="202"/>
      <c r="BZ21" s="202"/>
      <c r="CA21" s="202"/>
      <c r="CB21" s="136"/>
      <c r="CC21" s="134"/>
      <c r="CD21" s="120"/>
      <c r="CE21" s="120"/>
      <c r="CF21" s="149"/>
      <c r="CG21" s="149"/>
      <c r="CH21" s="149"/>
      <c r="CI21" s="206"/>
      <c r="CJ21" s="206"/>
      <c r="CK21" s="206"/>
      <c r="CL21" s="206"/>
      <c r="CM21" s="206"/>
      <c r="CN21" s="206"/>
      <c r="CO21" s="153"/>
      <c r="CP21" s="157"/>
      <c r="CQ21" s="149"/>
      <c r="CR21" s="149"/>
      <c r="CS21" s="149"/>
      <c r="CT21" s="149"/>
      <c r="CU21" s="149"/>
      <c r="CV21" s="206"/>
      <c r="CW21" s="206"/>
      <c r="CX21" s="206"/>
      <c r="CY21" s="206"/>
      <c r="CZ21" s="206"/>
      <c r="DA21" s="206"/>
      <c r="DB21" s="153"/>
    </row>
    <row r="22" spans="1:106">
      <c r="A22" s="150">
        <v>23</v>
      </c>
      <c r="B22" s="202" t="s">
        <v>76</v>
      </c>
      <c r="C22" s="384"/>
      <c r="D22" s="147"/>
      <c r="E22" s="147"/>
      <c r="F22" s="147"/>
      <c r="G22" s="147"/>
      <c r="H22" s="142">
        <f>'BILAN 2015'!S4/'BILAN 2015'!S12</f>
        <v>88.074885199576116</v>
      </c>
      <c r="I22" s="142">
        <f>'BILAN 2016'!S4/'BILAN 2016'!S15</f>
        <v>63.751431153962038</v>
      </c>
      <c r="J22" s="142">
        <f>'BILAN 2017'!S4/'BILAN 2017'!S15</f>
        <v>2.3794344823120999</v>
      </c>
      <c r="K22" s="142">
        <f>'BILAN 2018'!S4/'BILAN 2018'!S15</f>
        <v>1.4126286524663363</v>
      </c>
      <c r="L22" s="127">
        <f>'BILAN 2019'!S$4/'BILAN 2019'!S$14</f>
        <v>1.1383703426515739</v>
      </c>
      <c r="M22" s="127">
        <f>'BILAN 2020'!$S$4/'BILAN 2020'!$S$14</f>
        <v>0.99076120089117348</v>
      </c>
      <c r="N22" s="127">
        <f>'BILAN 2021'!$T$4/'BILAN 2021'!$T$14</f>
        <v>0.95884213032747689</v>
      </c>
      <c r="O22" s="127">
        <f>'BILAN 2022'!$S$4/'BILAN 2022'!$S$14</f>
        <v>1.0740648485918614</v>
      </c>
      <c r="P22" s="384"/>
      <c r="Q22" s="188"/>
      <c r="R22" s="147"/>
      <c r="S22" s="147"/>
      <c r="T22" s="147"/>
      <c r="U22" s="142">
        <f>Calcul!V56/Calcul!V58</f>
        <v>-0.41021310816244472</v>
      </c>
      <c r="V22" s="142">
        <f>Calcul!V67/Calcul!V69</f>
        <v>-0.3634833824148086</v>
      </c>
      <c r="W22" s="377">
        <f>Calcul!V78/Calcul!V80</f>
        <v>-1.0694922416951598</v>
      </c>
      <c r="X22" s="389">
        <f>Calcul!$V$89/Calcul!$V$91</f>
        <v>-1.0641800540798474</v>
      </c>
      <c r="Y22" s="389">
        <f>Calcul!$V$100/Calcul!$V$102</f>
        <v>-1.4397854269110415</v>
      </c>
      <c r="Z22" s="389">
        <f>Calcul!$V$111/Calcul!$V$113</f>
        <v>-0.96208321250709194</v>
      </c>
      <c r="AA22" s="389">
        <f>Calcul!$V$122/Calcul!$V$124</f>
        <v>-0.75272400683954599</v>
      </c>
      <c r="AB22" s="389">
        <f>Calcul!$V$133/Calcul!$V$135</f>
        <v>-0.69344630595284174</v>
      </c>
      <c r="AC22" s="378"/>
      <c r="AD22" s="148"/>
      <c r="AE22" s="148"/>
      <c r="AF22" s="148"/>
      <c r="AG22" s="148"/>
      <c r="AH22" s="144">
        <f>Calcul!V57/Calcul!V58</f>
        <v>-0.38954563731403297</v>
      </c>
      <c r="AI22" s="142">
        <f>Calcul!V68/Calcul!V69</f>
        <v>-0.33655868742111905</v>
      </c>
      <c r="AJ22" s="389">
        <f>Calcul!V79/Calcul!V80</f>
        <v>-0.80649595910619298</v>
      </c>
      <c r="AK22" s="389">
        <f>Calcul!V$90/Calcul!V$91</f>
        <v>-0.80547160808016538</v>
      </c>
      <c r="AL22" s="389">
        <f>Calcul!V$101/Calcul!V$102</f>
        <v>-1.1341081805990165</v>
      </c>
      <c r="AM22" s="389">
        <f>Calcul!V$112/Calcul!V$113</f>
        <v>-0.81603927378175634</v>
      </c>
      <c r="AN22" s="389">
        <f>Calcul!V$123/Calcul!V$124</f>
        <v>-0.66470267645497572</v>
      </c>
      <c r="AO22" s="389">
        <f>Calcul!V$134/Calcul!V$135</f>
        <v>-0.61492114136184295</v>
      </c>
      <c r="AP22" s="211">
        <f>0</f>
        <v>0</v>
      </c>
      <c r="AQ22" s="144"/>
      <c r="AR22" s="144"/>
      <c r="AS22" s="144"/>
      <c r="AT22" s="144"/>
      <c r="AU22" s="144"/>
      <c r="AV22" s="144"/>
      <c r="AW22" s="392"/>
      <c r="AX22" s="392"/>
      <c r="AY22" s="392"/>
      <c r="AZ22" s="392"/>
      <c r="BA22" s="392"/>
      <c r="BB22" s="212"/>
      <c r="BC22" s="163"/>
      <c r="BD22" s="133"/>
      <c r="BE22" s="137"/>
      <c r="BF22" s="133"/>
      <c r="BG22" s="133"/>
      <c r="BH22" s="133"/>
      <c r="BI22" s="198"/>
      <c r="BJ22" s="198"/>
      <c r="BK22" s="198"/>
      <c r="BL22" s="198"/>
      <c r="BM22" s="198"/>
      <c r="BN22" s="198"/>
      <c r="BO22" s="162"/>
      <c r="BP22" s="134"/>
      <c r="BQ22" s="120"/>
      <c r="BR22" s="120"/>
      <c r="BS22" s="120"/>
      <c r="BT22" s="120"/>
      <c r="BU22" s="120"/>
      <c r="BV22" s="202"/>
      <c r="BW22" s="202"/>
      <c r="BX22" s="202"/>
      <c r="BY22" s="202"/>
      <c r="BZ22" s="202"/>
      <c r="CA22" s="202"/>
      <c r="CB22" s="136"/>
      <c r="CC22" s="134"/>
      <c r="CD22" s="120"/>
      <c r="CE22" s="120"/>
      <c r="CF22" s="149"/>
      <c r="CG22" s="149"/>
      <c r="CH22" s="149"/>
      <c r="CI22" s="206"/>
      <c r="CJ22" s="206"/>
      <c r="CK22" s="206"/>
      <c r="CL22" s="206"/>
      <c r="CM22" s="206"/>
      <c r="CN22" s="206"/>
      <c r="CO22" s="153"/>
      <c r="CP22" s="157"/>
      <c r="CQ22" s="149"/>
      <c r="CR22" s="149"/>
      <c r="CS22" s="149"/>
      <c r="CT22" s="149"/>
      <c r="CU22" s="149"/>
      <c r="CV22" s="206"/>
      <c r="CW22" s="206"/>
      <c r="CX22" s="206"/>
      <c r="CY22" s="206"/>
      <c r="CZ22" s="206"/>
      <c r="DA22" s="206"/>
      <c r="DB22" s="153"/>
    </row>
    <row r="23" spans="1:106" ht="15.75" customHeight="1" thickBot="1">
      <c r="A23" s="409" t="s">
        <v>90</v>
      </c>
      <c r="B23" s="410"/>
      <c r="C23" s="386">
        <f>'BILAN 2010'!R4/'BILAN 2010'!R12</f>
        <v>0.9871395919739121</v>
      </c>
      <c r="D23" s="387">
        <f>'BILAN 2011'!R4/'BILAN 2011'!R12</f>
        <v>1.062046338933557</v>
      </c>
      <c r="E23" s="387">
        <f>'BILAN 2012'!R4/'BILAN 2012'!R12</f>
        <v>1.0288946558397245</v>
      </c>
      <c r="F23" s="387">
        <f>'BILAN 2013'!S4/'BILAN 2013'!S12</f>
        <v>0.99821568323214072</v>
      </c>
      <c r="G23" s="387">
        <f>'BILAN 2014'!S4/'BILAN 2014'!S12</f>
        <v>1.0144973913227628</v>
      </c>
      <c r="H23" s="387">
        <f>'BILAN 2015'!T4/'BILAN 2015'!T12</f>
        <v>1.0304133434304101</v>
      </c>
      <c r="I23" s="387">
        <f>'BILAN 2016'!T4/'BILAN 2016'!T15</f>
        <v>1.0360634674795834</v>
      </c>
      <c r="J23" s="387">
        <f>'BILAN 2017'!T4/'BILAN 2017'!T15</f>
        <v>1.089474127858991</v>
      </c>
      <c r="K23" s="387">
        <f>'BILAN 2018'!T4/'BILAN 2018'!T15</f>
        <v>1.0800432982751655</v>
      </c>
      <c r="L23" s="127">
        <f>'BILAN 2019'!T$4/'BILAN 2019'!T$14</f>
        <v>1.0402719608834134</v>
      </c>
      <c r="M23" s="127">
        <f>'BILAN 2020'!$T$4/'BILAN 2020'!$T$14</f>
        <v>1.0257134287116381</v>
      </c>
      <c r="N23" s="127">
        <f>'BILAN 2021'!$U$4/'BILAN 2021'!$U$14</f>
        <v>0.98997348657851958</v>
      </c>
      <c r="O23" s="127">
        <f>'BILAN 2022'!$T$4/'BILAN 2022'!$T$14</f>
        <v>0.97702985524379138</v>
      </c>
      <c r="P23" s="379" t="e">
        <f>Calcul!W6/Calcul!W8</f>
        <v>#REF!</v>
      </c>
      <c r="Q23" s="380" t="e">
        <f>Calcul!W16/Calcul!W18</f>
        <v>#REF!</v>
      </c>
      <c r="R23" s="380" t="e">
        <f>Calcul!W26/Calcul!W28</f>
        <v>#REF!</v>
      </c>
      <c r="S23" s="380" t="e">
        <f>Calcul!W36/Calcul!W38</f>
        <v>#REF!</v>
      </c>
      <c r="T23" s="380" t="e">
        <f>Calcul!W46/Calcul!W48</f>
        <v>#REF!</v>
      </c>
      <c r="U23" s="380" t="e">
        <f>Calcul!W56/Calcul!W58</f>
        <v>#REF!</v>
      </c>
      <c r="V23" s="380" t="e">
        <f>Calcul!W67/Calcul!W69</f>
        <v>#REF!</v>
      </c>
      <c r="W23" s="381">
        <f>Calcul!W78/Calcul!W80</f>
        <v>-0.52818735197753941</v>
      </c>
      <c r="X23" s="389">
        <f>Calcul!$W$89/Calcul!$W$91</f>
        <v>-0.49559582356565351</v>
      </c>
      <c r="Y23" s="389">
        <f>Calcul!$W$100/Calcul!$W$102</f>
        <v>-0.47633522356426411</v>
      </c>
      <c r="Z23" s="389">
        <f>Calcul!$W$111/Calcul!$W$113</f>
        <v>-0.47925220796335732</v>
      </c>
      <c r="AA23" s="389">
        <f>Calcul!$W$122/Calcul!$W$124</f>
        <v>-0.49566191329920661</v>
      </c>
      <c r="AB23" s="389">
        <f>Calcul!$W$133/Calcul!$W$135</f>
        <v>0.96342870548486592</v>
      </c>
      <c r="AC23" s="379" t="e">
        <f>Calcul!W7/Calcul!W8</f>
        <v>#REF!</v>
      </c>
      <c r="AD23" s="380" t="e">
        <f>Calcul!W17/Calcul!W18</f>
        <v>#REF!</v>
      </c>
      <c r="AE23" s="380" t="e">
        <f>Calcul!W27/Calcul!W28</f>
        <v>#REF!</v>
      </c>
      <c r="AF23" s="380" t="e">
        <f>Calcul!W37/Calcul!W38</f>
        <v>#REF!</v>
      </c>
      <c r="AG23" s="380" t="e">
        <f>Calcul!W47/Calcul!W48</f>
        <v>#REF!</v>
      </c>
      <c r="AH23" s="380" t="e">
        <f>Calcul!W57/Calcul!W58</f>
        <v>#REF!</v>
      </c>
      <c r="AI23" s="380" t="e">
        <f>Calcul!W68/Calcul!W69</f>
        <v>#REF!</v>
      </c>
      <c r="AJ23" s="390">
        <f>Calcul!W79/Calcul!W80</f>
        <v>-0.48856903318979872</v>
      </c>
      <c r="AK23" s="389">
        <f>Calcul!W$90/Calcul!W$91</f>
        <v>-0.46109682674034208</v>
      </c>
      <c r="AL23" s="389">
        <f>Calcul!W$101/Calcul!W$102</f>
        <v>-0.44367493722389517</v>
      </c>
      <c r="AM23" s="389">
        <f>Calcul!W$112/Calcul!W$113</f>
        <v>-0.44598211804335619</v>
      </c>
      <c r="AN23" s="389">
        <f>Calcul!W$123/Calcul!W$124</f>
        <v>-0.46444688862153655</v>
      </c>
      <c r="AO23" s="389">
        <f>Calcul!W$134/Calcul!W$135</f>
        <v>0.96342870548486592</v>
      </c>
      <c r="AP23" s="211">
        <f>'E Rslt 2010'!$R$21/'BILAN 2010'!R$22</f>
        <v>9.6114994421383743E-2</v>
      </c>
      <c r="AQ23" s="213"/>
      <c r="AR23" s="213"/>
      <c r="AS23" s="213"/>
      <c r="AT23" s="213"/>
      <c r="AU23" s="213"/>
      <c r="AV23" s="213"/>
      <c r="AW23" s="393"/>
      <c r="AX23" s="393"/>
      <c r="AY23" s="393"/>
      <c r="AZ23" s="393"/>
      <c r="BA23" s="393"/>
      <c r="BB23" s="214"/>
      <c r="BC23" s="164"/>
      <c r="BD23" s="165"/>
      <c r="BE23" s="165"/>
      <c r="BF23" s="165"/>
      <c r="BG23" s="165"/>
      <c r="BH23" s="165"/>
      <c r="BI23" s="199"/>
      <c r="BJ23" s="199"/>
      <c r="BK23" s="199"/>
      <c r="BL23" s="199"/>
      <c r="BM23" s="199"/>
      <c r="BN23" s="199"/>
      <c r="BO23" s="166"/>
      <c r="BP23" s="138"/>
      <c r="BQ23" s="139"/>
      <c r="BR23" s="139"/>
      <c r="BS23" s="139"/>
      <c r="BT23" s="139"/>
      <c r="BU23" s="139"/>
      <c r="BV23" s="203"/>
      <c r="BW23" s="203"/>
      <c r="BX23" s="203"/>
      <c r="BY23" s="203"/>
      <c r="BZ23" s="203"/>
      <c r="CA23" s="203"/>
      <c r="CB23" s="140"/>
      <c r="CC23" s="138"/>
      <c r="CD23" s="139"/>
      <c r="CE23" s="139"/>
      <c r="CF23" s="154"/>
      <c r="CG23" s="154"/>
      <c r="CH23" s="154"/>
      <c r="CI23" s="207"/>
      <c r="CJ23" s="207"/>
      <c r="CK23" s="207"/>
      <c r="CL23" s="207"/>
      <c r="CM23" s="207"/>
      <c r="CN23" s="207"/>
      <c r="CO23" s="155"/>
      <c r="CP23" s="158"/>
      <c r="CQ23" s="154"/>
      <c r="CR23" s="154"/>
      <c r="CS23" s="154"/>
      <c r="CT23" s="154"/>
      <c r="CU23" s="154"/>
      <c r="CV23" s="207"/>
      <c r="CW23" s="207"/>
      <c r="CX23" s="207"/>
      <c r="CY23" s="207"/>
      <c r="CZ23" s="207"/>
      <c r="DA23" s="207"/>
      <c r="DB23" s="155"/>
    </row>
    <row r="24" spans="1:106"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</row>
  </sheetData>
  <mergeCells count="10">
    <mergeCell ref="CC1:CO1"/>
    <mergeCell ref="CP1:DB1"/>
    <mergeCell ref="A23:B23"/>
    <mergeCell ref="A2:B2"/>
    <mergeCell ref="P1:AB1"/>
    <mergeCell ref="BC1:BO1"/>
    <mergeCell ref="BP1:CB1"/>
    <mergeCell ref="AP1:BB1"/>
    <mergeCell ref="C1:O1"/>
    <mergeCell ref="AC1:AO1"/>
  </mergeCells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CE62-7C20-4F55-AAE4-AAAA2CA70C18}">
  <sheetPr codeName="Sheet26">
    <tabColor theme="3"/>
  </sheetPr>
  <dimension ref="A1:T44"/>
  <sheetViews>
    <sheetView tabSelected="1" zoomScale="84" zoomScaleNormal="120" workbookViewId="0">
      <pane xSplit="1" topLeftCell="B1" activePane="topRight" state="frozen"/>
      <selection activeCell="U24" sqref="U24"/>
      <selection pane="topRight" activeCell="P1" sqref="P1:P1048576"/>
    </sheetView>
  </sheetViews>
  <sheetFormatPr baseColWidth="10" defaultColWidth="8.88671875" defaultRowHeight="14.4"/>
  <cols>
    <col min="1" max="1" width="32.77734375" bestFit="1" customWidth="1"/>
    <col min="2" max="2" width="10.77734375" style="311" bestFit="1" customWidth="1"/>
    <col min="3" max="3" width="11.6640625" bestFit="1" customWidth="1"/>
    <col min="4" max="4" width="11.33203125" customWidth="1"/>
    <col min="5" max="5" width="11.21875" customWidth="1"/>
    <col min="6" max="6" width="10" customWidth="1"/>
    <col min="7" max="7" width="10.77734375" customWidth="1"/>
    <col min="8" max="8" width="12.33203125" customWidth="1"/>
    <col min="9" max="9" width="11.77734375" customWidth="1"/>
    <col min="10" max="10" width="10" customWidth="1"/>
    <col min="11" max="11" width="10.88671875" customWidth="1"/>
    <col min="12" max="12" width="10.77734375" customWidth="1"/>
    <col min="13" max="16" width="8.77734375" bestFit="1" customWidth="1"/>
    <col min="17" max="18" width="8.21875" bestFit="1" customWidth="1"/>
    <col min="19" max="19" width="11.5546875" bestFit="1" customWidth="1"/>
    <col min="20" max="20" width="10.109375" bestFit="1" customWidth="1"/>
  </cols>
  <sheetData>
    <row r="1" spans="1:20">
      <c r="A1" s="236" t="s">
        <v>132</v>
      </c>
      <c r="B1" s="237" t="s">
        <v>21</v>
      </c>
      <c r="C1" s="237" t="s">
        <v>22</v>
      </c>
      <c r="D1" s="237" t="s">
        <v>38</v>
      </c>
      <c r="E1" s="237" t="s">
        <v>23</v>
      </c>
      <c r="F1" s="237" t="s">
        <v>24</v>
      </c>
      <c r="G1" s="237" t="s">
        <v>25</v>
      </c>
      <c r="H1" s="237" t="s">
        <v>26</v>
      </c>
      <c r="I1" s="237" t="s">
        <v>27</v>
      </c>
      <c r="J1" s="237" t="s">
        <v>28</v>
      </c>
      <c r="K1" s="237" t="s">
        <v>29</v>
      </c>
      <c r="L1" s="238" t="s">
        <v>30</v>
      </c>
      <c r="M1" s="238" t="s">
        <v>32</v>
      </c>
      <c r="N1" s="238" t="s">
        <v>33</v>
      </c>
      <c r="O1" s="238" t="s">
        <v>34</v>
      </c>
      <c r="P1" s="238" t="s">
        <v>36</v>
      </c>
      <c r="Q1" s="238" t="s">
        <v>37</v>
      </c>
      <c r="R1" s="238" t="s">
        <v>39</v>
      </c>
      <c r="S1" s="238" t="s">
        <v>76</v>
      </c>
      <c r="T1" s="238" t="s">
        <v>71</v>
      </c>
    </row>
    <row r="2" spans="1:20" ht="23.55" customHeight="1">
      <c r="A2" s="239" t="s">
        <v>0</v>
      </c>
      <c r="B2" s="52">
        <v>85899</v>
      </c>
      <c r="C2" s="52">
        <v>206983</v>
      </c>
      <c r="D2" s="52">
        <v>1615029</v>
      </c>
      <c r="E2" s="52">
        <v>437250</v>
      </c>
      <c r="F2" s="52">
        <v>445813</v>
      </c>
      <c r="G2" s="52">
        <v>355872</v>
      </c>
      <c r="H2" s="52">
        <v>175533</v>
      </c>
      <c r="I2" s="52">
        <v>56526</v>
      </c>
      <c r="J2" s="52">
        <v>95996</v>
      </c>
      <c r="K2" s="52">
        <v>184903</v>
      </c>
      <c r="L2" s="52">
        <v>49689</v>
      </c>
      <c r="M2" s="315">
        <v>57716</v>
      </c>
      <c r="N2" s="52">
        <v>11070</v>
      </c>
      <c r="O2" s="315">
        <v>671809</v>
      </c>
      <c r="P2" s="52">
        <v>9989</v>
      </c>
      <c r="Q2" s="52">
        <v>20426</v>
      </c>
      <c r="R2" s="315">
        <v>54998</v>
      </c>
      <c r="S2" s="52">
        <v>111969.507</v>
      </c>
      <c r="T2" s="53">
        <f>SUM(B2:S2)</f>
        <v>4647470.5070000002</v>
      </c>
    </row>
    <row r="3" spans="1:20" ht="20.399999999999999">
      <c r="A3" s="239" t="s">
        <v>1</v>
      </c>
      <c r="B3" s="52">
        <v>701253</v>
      </c>
      <c r="C3" s="52">
        <v>72662</v>
      </c>
      <c r="D3" s="52">
        <v>645906</v>
      </c>
      <c r="E3" s="52">
        <v>250835</v>
      </c>
      <c r="F3" s="52">
        <v>142141</v>
      </c>
      <c r="G3" s="52">
        <v>3445606</v>
      </c>
      <c r="H3" s="52">
        <v>445503</v>
      </c>
      <c r="I3" s="52">
        <v>578394</v>
      </c>
      <c r="J3" s="52">
        <v>142225</v>
      </c>
      <c r="K3" s="52">
        <v>198081</v>
      </c>
      <c r="L3" s="52">
        <v>78428</v>
      </c>
      <c r="M3" s="24">
        <v>270481</v>
      </c>
      <c r="N3" s="52">
        <v>160216</v>
      </c>
      <c r="O3" s="315">
        <v>59274</v>
      </c>
      <c r="P3" s="52">
        <v>227782</v>
      </c>
      <c r="Q3" s="52">
        <v>234939</v>
      </c>
      <c r="R3" s="315">
        <v>339914</v>
      </c>
      <c r="S3" s="52">
        <v>164672.84299999999</v>
      </c>
      <c r="T3" s="53">
        <f>SUM(B3:S3)</f>
        <v>8158312.8430000003</v>
      </c>
    </row>
    <row r="4" spans="1:20">
      <c r="A4" s="239" t="s">
        <v>2</v>
      </c>
      <c r="B4" s="52">
        <v>5445274</v>
      </c>
      <c r="C4" s="52">
        <v>13830495</v>
      </c>
      <c r="D4" s="52">
        <v>6648115</v>
      </c>
      <c r="E4" s="52">
        <v>5299344</v>
      </c>
      <c r="F4" s="52">
        <v>6889784</v>
      </c>
      <c r="G4" s="316">
        <v>12279155</v>
      </c>
      <c r="H4" s="52">
        <v>10860414</v>
      </c>
      <c r="I4" s="52">
        <v>2820967</v>
      </c>
      <c r="J4" s="52">
        <v>6377728</v>
      </c>
      <c r="K4" s="52">
        <v>10686945</v>
      </c>
      <c r="L4" s="52">
        <v>1200232</v>
      </c>
      <c r="M4" s="315">
        <v>911085</v>
      </c>
      <c r="N4" s="52">
        <v>883365</v>
      </c>
      <c r="O4" s="315">
        <v>4631683</v>
      </c>
      <c r="P4" s="52">
        <v>1416843</v>
      </c>
      <c r="Q4" s="52">
        <v>689890</v>
      </c>
      <c r="R4" s="315">
        <v>1458830</v>
      </c>
      <c r="S4" s="52">
        <v>803392.57799999998</v>
      </c>
      <c r="T4" s="53">
        <f>SUM(B4:S4)</f>
        <v>93133541.577999994</v>
      </c>
    </row>
    <row r="5" spans="1:20">
      <c r="A5" s="239" t="s">
        <v>3</v>
      </c>
      <c r="B5" s="52">
        <v>0</v>
      </c>
      <c r="C5" s="52">
        <v>172626</v>
      </c>
      <c r="D5" s="52">
        <v>187289</v>
      </c>
      <c r="E5" s="52">
        <v>39742</v>
      </c>
      <c r="F5" s="52">
        <v>72286</v>
      </c>
      <c r="G5" s="52">
        <v>34834</v>
      </c>
      <c r="H5" s="52">
        <v>906582</v>
      </c>
      <c r="I5" s="52">
        <v>11765</v>
      </c>
      <c r="J5" s="52">
        <v>93236</v>
      </c>
      <c r="K5" s="52">
        <v>547232</v>
      </c>
      <c r="L5" s="52">
        <v>78132</v>
      </c>
      <c r="M5" s="315">
        <v>5074</v>
      </c>
      <c r="N5" s="52">
        <v>10818</v>
      </c>
      <c r="O5" s="315"/>
      <c r="P5" s="52"/>
      <c r="Q5" s="52"/>
      <c r="R5" s="315">
        <v>294708</v>
      </c>
      <c r="S5" s="52">
        <v>43.01</v>
      </c>
      <c r="T5" s="53">
        <f>SUM(B5:S5)</f>
        <v>2454367.0099999998</v>
      </c>
    </row>
    <row r="6" spans="1:20">
      <c r="A6" s="239" t="s">
        <v>75</v>
      </c>
      <c r="B6" s="52">
        <v>1309970</v>
      </c>
      <c r="C6" s="52">
        <v>4501699</v>
      </c>
      <c r="D6" s="52">
        <v>1192311</v>
      </c>
      <c r="E6" s="52">
        <v>1076899</v>
      </c>
      <c r="F6" s="52">
        <v>2296013</v>
      </c>
      <c r="G6" s="52">
        <v>4290070</v>
      </c>
      <c r="H6" s="52">
        <v>1455603</v>
      </c>
      <c r="I6" s="52">
        <v>496233</v>
      </c>
      <c r="J6" s="52">
        <v>364508</v>
      </c>
      <c r="K6" s="52">
        <v>1688607</v>
      </c>
      <c r="L6" s="52">
        <v>72827</v>
      </c>
      <c r="M6" s="315">
        <v>340591</v>
      </c>
      <c r="N6" s="52">
        <v>141270</v>
      </c>
      <c r="O6" s="315">
        <v>177568</v>
      </c>
      <c r="P6" s="52">
        <v>41441</v>
      </c>
      <c r="Q6" s="52">
        <v>173336</v>
      </c>
      <c r="R6" s="315">
        <v>72747</v>
      </c>
      <c r="S6" s="52">
        <v>45299.377</v>
      </c>
      <c r="T6" s="53">
        <f>SUM(B6:S6)</f>
        <v>19736992.377</v>
      </c>
    </row>
    <row r="7" spans="1:20">
      <c r="A7" s="239" t="s">
        <v>73</v>
      </c>
      <c r="B7" s="52">
        <v>134234</v>
      </c>
      <c r="C7" s="52">
        <v>143513</v>
      </c>
      <c r="D7" s="52">
        <v>140598</v>
      </c>
      <c r="E7" s="52">
        <v>56636</v>
      </c>
      <c r="F7" s="52">
        <v>397473</v>
      </c>
      <c r="G7" s="52">
        <v>257171</v>
      </c>
      <c r="H7" s="52">
        <v>136218</v>
      </c>
      <c r="I7" s="52">
        <v>66483</v>
      </c>
      <c r="J7" s="52">
        <v>67401</v>
      </c>
      <c r="K7" s="52">
        <v>137677</v>
      </c>
      <c r="L7" s="52">
        <v>135441</v>
      </c>
      <c r="M7" s="315">
        <v>20174</v>
      </c>
      <c r="N7" s="52">
        <v>91412</v>
      </c>
      <c r="O7" s="315">
        <v>109902</v>
      </c>
      <c r="P7" s="52">
        <v>9556</v>
      </c>
      <c r="Q7" s="52">
        <v>10397</v>
      </c>
      <c r="R7" s="315">
        <v>123571</v>
      </c>
      <c r="S7" s="52">
        <v>52918.883999999998</v>
      </c>
      <c r="T7" s="53">
        <f>SUM(B7:S7)</f>
        <v>2090775.8840000001</v>
      </c>
    </row>
    <row r="8" spans="1:20">
      <c r="A8" s="239" t="s">
        <v>74</v>
      </c>
      <c r="B8" s="52">
        <v>130783</v>
      </c>
      <c r="C8" s="52">
        <v>379216</v>
      </c>
      <c r="D8" s="52">
        <v>474050</v>
      </c>
      <c r="E8" s="52">
        <v>49823</v>
      </c>
      <c r="F8" s="52">
        <v>163260</v>
      </c>
      <c r="G8" s="52">
        <v>452316</v>
      </c>
      <c r="H8" s="52">
        <v>707695</v>
      </c>
      <c r="I8" s="52">
        <v>147196</v>
      </c>
      <c r="J8" s="52">
        <v>66090</v>
      </c>
      <c r="K8" s="52">
        <v>182840</v>
      </c>
      <c r="L8" s="52">
        <v>63499</v>
      </c>
      <c r="M8" s="315">
        <v>53883</v>
      </c>
      <c r="N8" s="52">
        <v>23125</v>
      </c>
      <c r="O8" s="315">
        <v>314454</v>
      </c>
      <c r="P8" s="52">
        <v>36857</v>
      </c>
      <c r="Q8" s="52">
        <v>16096</v>
      </c>
      <c r="R8" s="315">
        <v>35280</v>
      </c>
      <c r="S8" s="52">
        <v>71742.671000000002</v>
      </c>
      <c r="T8" s="53">
        <f>SUM(B8:S8)</f>
        <v>3368205.6710000001</v>
      </c>
    </row>
    <row r="9" spans="1:20">
      <c r="A9" s="239" t="s">
        <v>94</v>
      </c>
      <c r="B9" s="52" t="s">
        <v>125</v>
      </c>
      <c r="C9" s="52"/>
      <c r="D9" s="52" t="s">
        <v>125</v>
      </c>
      <c r="E9" s="52" t="s">
        <v>125</v>
      </c>
      <c r="F9" s="52" t="s">
        <v>125</v>
      </c>
      <c r="G9" s="52" t="s">
        <v>125</v>
      </c>
      <c r="H9" s="52" t="s">
        <v>125</v>
      </c>
      <c r="I9" s="52" t="s">
        <v>125</v>
      </c>
      <c r="J9" s="52" t="s">
        <v>125</v>
      </c>
      <c r="K9" s="52" t="s">
        <v>125</v>
      </c>
      <c r="L9" s="52"/>
      <c r="M9" s="52"/>
      <c r="N9" s="52"/>
      <c r="O9" s="52"/>
      <c r="P9" s="52"/>
      <c r="Q9" s="52"/>
      <c r="R9" s="52"/>
      <c r="S9" s="52"/>
      <c r="T9" s="53">
        <f>SUM(B9:S9)</f>
        <v>0</v>
      </c>
    </row>
    <row r="10" spans="1:20">
      <c r="A10" s="239" t="s">
        <v>111</v>
      </c>
      <c r="B10" s="52" t="s">
        <v>125</v>
      </c>
      <c r="C10" s="52"/>
      <c r="D10" s="52" t="s">
        <v>125</v>
      </c>
      <c r="E10" s="52" t="s">
        <v>125</v>
      </c>
      <c r="F10" s="52" t="s">
        <v>125</v>
      </c>
      <c r="G10" s="52" t="s">
        <v>125</v>
      </c>
      <c r="H10" s="52" t="s">
        <v>125</v>
      </c>
      <c r="I10" s="52" t="s">
        <v>125</v>
      </c>
      <c r="J10" s="52" t="s">
        <v>125</v>
      </c>
      <c r="K10" s="52" t="s">
        <v>125</v>
      </c>
      <c r="L10" s="52"/>
      <c r="M10" s="52"/>
      <c r="N10" s="52"/>
      <c r="O10" s="52"/>
      <c r="P10" s="52"/>
      <c r="Q10" s="52"/>
      <c r="R10" s="52"/>
      <c r="S10" s="52"/>
      <c r="T10" s="53">
        <f>SUM(B10:S10)</f>
        <v>0</v>
      </c>
    </row>
    <row r="11" spans="1:20">
      <c r="A11" s="56" t="s">
        <v>66</v>
      </c>
      <c r="B11" s="53">
        <f>SUM(B2:B10)</f>
        <v>7807413</v>
      </c>
      <c r="C11" s="53">
        <f>SUM(C2:C10)</f>
        <v>19307194</v>
      </c>
      <c r="D11" s="53">
        <f t="shared" ref="D11:S11" si="0">SUM(D2:D10)</f>
        <v>10903298</v>
      </c>
      <c r="E11" s="53">
        <f t="shared" si="0"/>
        <v>7210529</v>
      </c>
      <c r="F11" s="53">
        <f t="shared" si="0"/>
        <v>10406770</v>
      </c>
      <c r="G11" s="53">
        <f t="shared" si="0"/>
        <v>21115024</v>
      </c>
      <c r="H11" s="53">
        <f t="shared" si="0"/>
        <v>14687548</v>
      </c>
      <c r="I11" s="53">
        <f t="shared" si="0"/>
        <v>4177564</v>
      </c>
      <c r="J11" s="53">
        <f t="shared" si="0"/>
        <v>7207184</v>
      </c>
      <c r="K11" s="53">
        <f t="shared" si="0"/>
        <v>13626285</v>
      </c>
      <c r="L11" s="53">
        <f t="shared" si="0"/>
        <v>1678248</v>
      </c>
      <c r="M11" s="53">
        <f t="shared" si="0"/>
        <v>1659004</v>
      </c>
      <c r="N11" s="53">
        <f t="shared" si="0"/>
        <v>1321276</v>
      </c>
      <c r="O11" s="53">
        <f t="shared" si="0"/>
        <v>5964690</v>
      </c>
      <c r="P11" s="53">
        <f t="shared" si="0"/>
        <v>1742468</v>
      </c>
      <c r="Q11" s="53">
        <f t="shared" si="0"/>
        <v>1145084</v>
      </c>
      <c r="R11" s="53">
        <f t="shared" si="0"/>
        <v>2380048</v>
      </c>
      <c r="S11" s="53">
        <f t="shared" si="0"/>
        <v>1250038.8700000001</v>
      </c>
      <c r="T11" s="53">
        <f>SUM(B11:S11)</f>
        <v>133589665.87</v>
      </c>
    </row>
    <row r="12" spans="1:20">
      <c r="A12" s="239" t="s">
        <v>7</v>
      </c>
      <c r="B12" s="52">
        <v>265000</v>
      </c>
      <c r="C12" s="52">
        <v>4206089</v>
      </c>
      <c r="D12" s="52">
        <v>139112</v>
      </c>
      <c r="E12" s="52">
        <v>190357</v>
      </c>
      <c r="F12" s="52">
        <v>815324</v>
      </c>
      <c r="G12" s="52">
        <v>898</v>
      </c>
      <c r="H12" s="52">
        <v>1517934</v>
      </c>
      <c r="I12" s="52">
        <v>91055</v>
      </c>
      <c r="J12" s="52" t="s">
        <v>125</v>
      </c>
      <c r="K12" s="52" t="s">
        <v>125</v>
      </c>
      <c r="L12" s="52">
        <v>5000</v>
      </c>
      <c r="M12" s="315">
        <v>67002</v>
      </c>
      <c r="N12" s="52"/>
      <c r="O12" s="315"/>
      <c r="P12" s="52">
        <v>2081</v>
      </c>
      <c r="Q12" s="52"/>
      <c r="R12" s="315">
        <v>41191</v>
      </c>
      <c r="S12" s="52">
        <v>130477.75</v>
      </c>
      <c r="T12" s="53">
        <f>SUM(B12:S12)</f>
        <v>7471520.75</v>
      </c>
    </row>
    <row r="13" spans="1:20" ht="20.399999999999999">
      <c r="A13" s="239" t="s">
        <v>77</v>
      </c>
      <c r="B13" s="52">
        <v>228674</v>
      </c>
      <c r="C13" s="52">
        <v>748768</v>
      </c>
      <c r="D13" s="52">
        <v>45076</v>
      </c>
      <c r="E13" s="52">
        <v>18981</v>
      </c>
      <c r="F13" s="52">
        <v>242370</v>
      </c>
      <c r="G13" s="52">
        <v>624489</v>
      </c>
      <c r="H13" s="52">
        <v>535323</v>
      </c>
      <c r="I13" s="52">
        <v>73648</v>
      </c>
      <c r="J13" s="52">
        <v>5800</v>
      </c>
      <c r="K13" s="52">
        <v>2121947</v>
      </c>
      <c r="L13" s="52">
        <v>37250</v>
      </c>
      <c r="M13" s="315">
        <v>45452</v>
      </c>
      <c r="N13" s="52">
        <v>202119</v>
      </c>
      <c r="O13" s="315">
        <v>69070</v>
      </c>
      <c r="P13" s="311"/>
      <c r="Q13" s="52">
        <v>29337</v>
      </c>
      <c r="R13" s="315">
        <v>232097</v>
      </c>
      <c r="S13" s="52">
        <v>15185.398999999999</v>
      </c>
      <c r="T13" s="53">
        <f>SUM(B13:S13)</f>
        <v>5275586.3990000002</v>
      </c>
    </row>
    <row r="14" spans="1:20">
      <c r="A14" s="239" t="s">
        <v>9</v>
      </c>
      <c r="B14" s="52">
        <v>6213091</v>
      </c>
      <c r="C14" s="52">
        <v>11023090</v>
      </c>
      <c r="D14" s="52">
        <v>9338805</v>
      </c>
      <c r="E14" s="52">
        <v>5305679</v>
      </c>
      <c r="F14" s="52">
        <v>6990819</v>
      </c>
      <c r="G14" s="52">
        <v>17166843</v>
      </c>
      <c r="H14" s="52">
        <v>9863202</v>
      </c>
      <c r="I14" s="52">
        <v>3176294</v>
      </c>
      <c r="J14" s="52">
        <v>5877115</v>
      </c>
      <c r="K14" s="52">
        <v>8549749</v>
      </c>
      <c r="L14" s="52">
        <v>1225023</v>
      </c>
      <c r="M14" s="315">
        <v>1203071</v>
      </c>
      <c r="N14" s="52">
        <v>884237</v>
      </c>
      <c r="O14" s="315">
        <v>5087220</v>
      </c>
      <c r="P14" s="52">
        <v>30720</v>
      </c>
      <c r="Q14" s="52">
        <v>871490</v>
      </c>
      <c r="R14" s="315">
        <v>1768687</v>
      </c>
      <c r="S14" s="52">
        <v>747992.61800000002</v>
      </c>
      <c r="T14" s="53">
        <f>SUM(B14:S14)</f>
        <v>95323127.618000001</v>
      </c>
    </row>
    <row r="15" spans="1:20">
      <c r="A15" s="239" t="s">
        <v>10</v>
      </c>
      <c r="B15" s="52">
        <v>414018</v>
      </c>
      <c r="C15" s="52">
        <v>730723</v>
      </c>
      <c r="D15" s="52">
        <v>114182</v>
      </c>
      <c r="E15" s="52">
        <v>323997</v>
      </c>
      <c r="F15" s="52">
        <v>825551</v>
      </c>
      <c r="G15" s="52">
        <v>770288</v>
      </c>
      <c r="H15" s="52">
        <v>631433</v>
      </c>
      <c r="I15" s="52">
        <v>95716</v>
      </c>
      <c r="J15" s="52">
        <v>252962</v>
      </c>
      <c r="K15" s="52">
        <v>1447526</v>
      </c>
      <c r="L15" s="52">
        <v>168768</v>
      </c>
      <c r="M15" s="315">
        <v>136227</v>
      </c>
      <c r="N15" s="52">
        <v>101080</v>
      </c>
      <c r="O15" s="315"/>
      <c r="P15" s="52">
        <v>1504641</v>
      </c>
      <c r="Q15" s="52">
        <v>123679</v>
      </c>
      <c r="R15" s="315">
        <v>30639</v>
      </c>
      <c r="S15" s="52">
        <v>62930.857000000004</v>
      </c>
      <c r="T15" s="53">
        <f>SUM(B15:S15)</f>
        <v>7734360.8569999998</v>
      </c>
    </row>
    <row r="16" spans="1:20">
      <c r="A16" s="239" t="s">
        <v>11</v>
      </c>
      <c r="B16" s="52">
        <v>119782</v>
      </c>
      <c r="C16" s="52">
        <v>734475</v>
      </c>
      <c r="D16" s="52">
        <v>305921</v>
      </c>
      <c r="E16" s="52">
        <v>164932</v>
      </c>
      <c r="F16" s="52">
        <v>230533</v>
      </c>
      <c r="G16" s="52">
        <v>595256</v>
      </c>
      <c r="H16" s="52">
        <v>843292</v>
      </c>
      <c r="I16" s="52">
        <v>249438</v>
      </c>
      <c r="J16" s="52">
        <v>220730</v>
      </c>
      <c r="K16" s="52">
        <v>271540</v>
      </c>
      <c r="L16" s="52">
        <v>59303</v>
      </c>
      <c r="M16" s="315">
        <v>60740</v>
      </c>
      <c r="N16" s="52">
        <v>43926</v>
      </c>
      <c r="O16" s="315">
        <v>236271</v>
      </c>
      <c r="P16" s="52">
        <v>95816</v>
      </c>
      <c r="Q16" s="52">
        <v>31789</v>
      </c>
      <c r="R16" s="315">
        <v>59282</v>
      </c>
      <c r="S16" s="52">
        <v>133253.57500000001</v>
      </c>
      <c r="T16" s="53">
        <f>SUM(B16:S16)</f>
        <v>4456279.5750000002</v>
      </c>
    </row>
    <row r="17" spans="1:20">
      <c r="A17" s="239" t="s">
        <v>112</v>
      </c>
      <c r="B17" s="52" t="s">
        <v>125</v>
      </c>
      <c r="C17" s="52"/>
      <c r="D17" s="52" t="s">
        <v>125</v>
      </c>
      <c r="E17" s="52" t="s">
        <v>125</v>
      </c>
      <c r="F17" s="52" t="s">
        <v>125</v>
      </c>
      <c r="G17" s="52" t="s">
        <v>125</v>
      </c>
      <c r="H17" s="52" t="s">
        <v>125</v>
      </c>
      <c r="I17" s="52" t="s">
        <v>125</v>
      </c>
      <c r="J17" s="52" t="s">
        <v>125</v>
      </c>
      <c r="K17" s="52" t="s">
        <v>125</v>
      </c>
      <c r="L17" s="52"/>
      <c r="M17" s="315"/>
      <c r="N17" s="52"/>
      <c r="O17" s="52"/>
      <c r="P17" s="52"/>
      <c r="Q17" s="52"/>
      <c r="R17" s="52"/>
      <c r="S17" s="52"/>
      <c r="T17" s="53">
        <f>SUM(B17:S17)</f>
        <v>0</v>
      </c>
    </row>
    <row r="18" spans="1:20">
      <c r="A18" s="56" t="s">
        <v>67</v>
      </c>
      <c r="B18" s="53">
        <f>SUM(B12:B17)</f>
        <v>7240565</v>
      </c>
      <c r="C18" s="53">
        <f t="shared" ref="C18:S18" si="1">SUM(C12:C17)</f>
        <v>17443145</v>
      </c>
      <c r="D18" s="53">
        <f t="shared" si="1"/>
        <v>9943096</v>
      </c>
      <c r="E18" s="53">
        <f t="shared" si="1"/>
        <v>6003946</v>
      </c>
      <c r="F18" s="53">
        <f t="shared" si="1"/>
        <v>9104597</v>
      </c>
      <c r="G18" s="53">
        <f t="shared" si="1"/>
        <v>19157774</v>
      </c>
      <c r="H18" s="53">
        <f t="shared" si="1"/>
        <v>13391184</v>
      </c>
      <c r="I18" s="53">
        <f t="shared" si="1"/>
        <v>3686151</v>
      </c>
      <c r="J18" s="53">
        <f t="shared" si="1"/>
        <v>6356607</v>
      </c>
      <c r="K18" s="53">
        <f t="shared" si="1"/>
        <v>12390762</v>
      </c>
      <c r="L18" s="53">
        <f t="shared" si="1"/>
        <v>1495344</v>
      </c>
      <c r="M18" s="53">
        <f t="shared" si="1"/>
        <v>1512492</v>
      </c>
      <c r="N18" s="53">
        <f t="shared" si="1"/>
        <v>1231362</v>
      </c>
      <c r="O18" s="53">
        <f t="shared" si="1"/>
        <v>5392561</v>
      </c>
      <c r="P18" s="53">
        <f t="shared" si="1"/>
        <v>1633258</v>
      </c>
      <c r="Q18" s="53">
        <f t="shared" si="1"/>
        <v>1056295</v>
      </c>
      <c r="R18" s="53">
        <f t="shared" si="1"/>
        <v>2131896</v>
      </c>
      <c r="S18" s="53">
        <f t="shared" si="1"/>
        <v>1089840.199</v>
      </c>
      <c r="T18" s="53">
        <f>SUM(B18:S18)</f>
        <v>120260875.199</v>
      </c>
    </row>
    <row r="19" spans="1:20" ht="20.399999999999999">
      <c r="A19" s="239" t="s">
        <v>116</v>
      </c>
      <c r="B19" s="52" t="s">
        <v>125</v>
      </c>
      <c r="C19" s="52"/>
      <c r="D19" s="52" t="s">
        <v>125</v>
      </c>
      <c r="E19" s="52" t="s">
        <v>125</v>
      </c>
      <c r="F19" s="52" t="s">
        <v>125</v>
      </c>
      <c r="G19" s="52" t="s">
        <v>125</v>
      </c>
      <c r="H19" s="52" t="s">
        <v>125</v>
      </c>
      <c r="I19" s="52" t="s">
        <v>125</v>
      </c>
      <c r="J19" s="52" t="s">
        <v>125</v>
      </c>
      <c r="K19" s="52" t="s">
        <v>125</v>
      </c>
      <c r="L19" s="52"/>
      <c r="M19" s="315"/>
      <c r="N19" s="52"/>
      <c r="O19" s="52"/>
      <c r="P19" s="52"/>
      <c r="Q19" s="52"/>
      <c r="R19" s="52"/>
      <c r="S19" s="52"/>
      <c r="T19" s="53">
        <f>SUM(B19:S19)</f>
        <v>0</v>
      </c>
    </row>
    <row r="20" spans="1:20" ht="20.399999999999999">
      <c r="A20" s="239" t="s">
        <v>117</v>
      </c>
      <c r="B20" s="52" t="s">
        <v>125</v>
      </c>
      <c r="C20" s="52"/>
      <c r="D20" s="52" t="s">
        <v>125</v>
      </c>
      <c r="E20" s="52" t="s">
        <v>125</v>
      </c>
      <c r="F20" s="52" t="s">
        <v>125</v>
      </c>
      <c r="G20" s="52" t="s">
        <v>125</v>
      </c>
      <c r="H20" s="52" t="s">
        <v>125</v>
      </c>
      <c r="I20" s="52" t="s">
        <v>125</v>
      </c>
      <c r="J20" s="52" t="s">
        <v>125</v>
      </c>
      <c r="K20" s="52" t="s">
        <v>125</v>
      </c>
      <c r="L20" s="52"/>
      <c r="M20" s="315"/>
      <c r="N20" s="52"/>
      <c r="O20" s="52"/>
      <c r="P20" s="52"/>
      <c r="Q20" s="52"/>
      <c r="R20" s="52"/>
      <c r="S20" s="52"/>
      <c r="T20" s="53">
        <f>SUM(B20:S20)</f>
        <v>0</v>
      </c>
    </row>
    <row r="21" spans="1:20">
      <c r="A21" s="56" t="s">
        <v>115</v>
      </c>
      <c r="B21" s="53">
        <v>0</v>
      </c>
      <c r="C21" s="53"/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/>
      <c r="M21" s="53"/>
      <c r="N21" s="53"/>
      <c r="O21" s="53"/>
      <c r="P21" s="53"/>
      <c r="Q21" s="53"/>
      <c r="R21" s="53"/>
      <c r="S21" s="53"/>
      <c r="T21" s="53">
        <f>SUM(B21:S21)</f>
        <v>0</v>
      </c>
    </row>
    <row r="22" spans="1:20">
      <c r="A22" s="240" t="s">
        <v>12</v>
      </c>
      <c r="B22" s="52">
        <v>128000</v>
      </c>
      <c r="C22" s="52">
        <v>320000</v>
      </c>
      <c r="D22" s="52">
        <v>203710</v>
      </c>
      <c r="E22" s="52">
        <v>270000</v>
      </c>
      <c r="F22" s="52">
        <v>132405</v>
      </c>
      <c r="G22" s="52">
        <v>178500</v>
      </c>
      <c r="H22" s="52">
        <v>776875</v>
      </c>
      <c r="I22" s="52">
        <v>100008</v>
      </c>
      <c r="J22" s="52">
        <v>172800</v>
      </c>
      <c r="K22" s="52">
        <v>238000</v>
      </c>
      <c r="L22" s="52">
        <v>200000</v>
      </c>
      <c r="M22" s="315">
        <v>394000</v>
      </c>
      <c r="N22" s="52">
        <v>90000</v>
      </c>
      <c r="O22" s="315">
        <v>265000</v>
      </c>
      <c r="P22" s="52">
        <v>60000</v>
      </c>
      <c r="Q22" s="52">
        <v>68000</v>
      </c>
      <c r="R22" s="315">
        <v>120000</v>
      </c>
      <c r="S22" s="52">
        <v>150000</v>
      </c>
      <c r="T22" s="53">
        <f>SUM(B22:S22)</f>
        <v>3867298</v>
      </c>
    </row>
    <row r="23" spans="1:20">
      <c r="A23" s="240" t="s">
        <v>13</v>
      </c>
      <c r="B23" s="52" t="s">
        <v>125</v>
      </c>
      <c r="C23" s="52"/>
      <c r="D23" s="52" t="s">
        <v>125</v>
      </c>
      <c r="E23" s="52" t="s">
        <v>125</v>
      </c>
      <c r="F23" s="52" t="s">
        <v>125</v>
      </c>
      <c r="G23" s="52" t="s">
        <v>125</v>
      </c>
      <c r="H23" s="52">
        <v>117000</v>
      </c>
      <c r="I23" s="52" t="s">
        <v>125</v>
      </c>
      <c r="J23" s="52" t="s">
        <v>125</v>
      </c>
      <c r="K23" s="52" t="s">
        <v>125</v>
      </c>
      <c r="L23" s="52" t="s">
        <v>125</v>
      </c>
      <c r="M23" s="315"/>
      <c r="N23" s="52"/>
      <c r="O23" s="315"/>
      <c r="P23" s="52"/>
      <c r="Q23" s="52"/>
      <c r="R23" s="315"/>
      <c r="S23" s="317"/>
      <c r="T23" s="53">
        <f>SUM(B23:S23)</f>
        <v>117000</v>
      </c>
    </row>
    <row r="24" spans="1:20">
      <c r="A24" s="240" t="s">
        <v>14</v>
      </c>
      <c r="B24" s="52">
        <v>495087</v>
      </c>
      <c r="C24" s="52">
        <v>1345763</v>
      </c>
      <c r="D24" s="52">
        <v>361144</v>
      </c>
      <c r="E24" s="52">
        <v>765283</v>
      </c>
      <c r="F24" s="52">
        <v>1014465</v>
      </c>
      <c r="G24" s="52">
        <v>1063875</v>
      </c>
      <c r="H24" s="52">
        <v>465712</v>
      </c>
      <c r="I24" s="52">
        <v>332187</v>
      </c>
      <c r="J24" s="52">
        <v>543262</v>
      </c>
      <c r="K24" s="52">
        <v>878398</v>
      </c>
      <c r="L24" s="52">
        <v>61769</v>
      </c>
      <c r="M24" s="315">
        <v>647</v>
      </c>
      <c r="N24" s="52">
        <v>79320</v>
      </c>
      <c r="O24" s="315">
        <v>179631</v>
      </c>
      <c r="P24" s="52">
        <v>12710</v>
      </c>
      <c r="Q24" s="52">
        <v>3545</v>
      </c>
      <c r="R24" s="315">
        <v>78051</v>
      </c>
      <c r="S24" s="52">
        <v>20542.419000000002</v>
      </c>
      <c r="T24" s="53">
        <f>SUM(B24:S24)</f>
        <v>7701391.4189999998</v>
      </c>
    </row>
    <row r="25" spans="1:20">
      <c r="A25" s="240" t="s">
        <v>15</v>
      </c>
      <c r="B25" s="52" t="s">
        <v>125</v>
      </c>
      <c r="C25" s="52">
        <v>-4588</v>
      </c>
      <c r="D25" s="52" t="s">
        <v>125</v>
      </c>
      <c r="E25" s="52" t="s">
        <v>125</v>
      </c>
      <c r="F25" s="52" t="s">
        <v>125</v>
      </c>
      <c r="G25" s="52"/>
      <c r="H25" s="52">
        <v>-5509</v>
      </c>
      <c r="I25" s="52" t="s">
        <v>125</v>
      </c>
      <c r="J25" s="52" t="s">
        <v>125</v>
      </c>
      <c r="K25" s="52" t="s">
        <v>125</v>
      </c>
      <c r="L25" s="52" t="s">
        <v>125</v>
      </c>
      <c r="M25" s="315"/>
      <c r="N25" s="52">
        <v>-840</v>
      </c>
      <c r="O25" s="315"/>
      <c r="P25" s="52"/>
      <c r="Q25" s="52"/>
      <c r="R25" s="315"/>
      <c r="S25" s="52">
        <v>-694.66300000000001</v>
      </c>
      <c r="T25" s="53">
        <f>SUM(B25:S25)</f>
        <v>-11631.663</v>
      </c>
    </row>
    <row r="26" spans="1:20">
      <c r="A26" s="240" t="s">
        <v>16</v>
      </c>
      <c r="B26" s="52" t="s">
        <v>125</v>
      </c>
      <c r="C26" s="52">
        <v>43098</v>
      </c>
      <c r="D26" s="52">
        <v>3646</v>
      </c>
      <c r="E26" s="52" t="s">
        <v>125</v>
      </c>
      <c r="F26" s="52">
        <v>423</v>
      </c>
      <c r="G26" s="52">
        <v>3</v>
      </c>
      <c r="H26" s="52">
        <v>21853</v>
      </c>
      <c r="I26" s="52">
        <v>3</v>
      </c>
      <c r="J26" s="52" t="s">
        <v>125</v>
      </c>
      <c r="K26" s="52">
        <v>414</v>
      </c>
      <c r="L26" s="52">
        <v>86</v>
      </c>
      <c r="M26" s="315"/>
      <c r="N26" s="311"/>
      <c r="O26" s="315">
        <v>30000</v>
      </c>
      <c r="P26" s="52"/>
      <c r="Q26" s="52"/>
      <c r="R26" s="315"/>
      <c r="S26" s="52">
        <v>16114.111000000001</v>
      </c>
      <c r="T26" s="53">
        <f>SUM(B26:S26)</f>
        <v>115640.111</v>
      </c>
    </row>
    <row r="27" spans="1:20">
      <c r="A27" s="240" t="s">
        <v>129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>
        <v>107834</v>
      </c>
      <c r="M27" s="315"/>
      <c r="N27" s="311"/>
      <c r="O27" s="315"/>
      <c r="P27" s="52"/>
      <c r="Q27" s="52"/>
      <c r="R27" s="315"/>
      <c r="S27" s="52"/>
      <c r="T27" s="53"/>
    </row>
    <row r="28" spans="1:20">
      <c r="A28" s="240" t="s">
        <v>17</v>
      </c>
      <c r="B28" s="52">
        <v>-67637</v>
      </c>
      <c r="C28" s="52">
        <v>525</v>
      </c>
      <c r="D28" s="52">
        <v>205645</v>
      </c>
      <c r="E28" s="52">
        <v>4983</v>
      </c>
      <c r="F28" s="52">
        <v>1</v>
      </c>
      <c r="G28" s="52">
        <v>415196</v>
      </c>
      <c r="H28" s="52">
        <v>-172650</v>
      </c>
      <c r="I28" s="52" t="s">
        <v>125</v>
      </c>
      <c r="J28" s="52">
        <v>2343</v>
      </c>
      <c r="K28" s="52" t="s">
        <v>125</v>
      </c>
      <c r="L28" s="52">
        <v>-194404</v>
      </c>
      <c r="M28" s="315"/>
      <c r="N28" s="52">
        <v>-48560</v>
      </c>
      <c r="O28" s="315">
        <v>27074</v>
      </c>
      <c r="P28" s="52">
        <v>27396</v>
      </c>
      <c r="Q28" s="52">
        <v>11266</v>
      </c>
      <c r="R28" s="315"/>
      <c r="S28" s="52">
        <v>-31032.972000000002</v>
      </c>
      <c r="T28" s="53">
        <f>SUM(B28:S28)</f>
        <v>180145.02799999999</v>
      </c>
    </row>
    <row r="29" spans="1:20">
      <c r="A29" s="240" t="s">
        <v>18</v>
      </c>
      <c r="B29" s="52" t="s">
        <v>125</v>
      </c>
      <c r="C29" s="52"/>
      <c r="D29" s="52" t="s">
        <v>125</v>
      </c>
      <c r="E29" s="52" t="s">
        <v>125</v>
      </c>
      <c r="F29" s="52" t="s">
        <v>125</v>
      </c>
      <c r="G29" s="52" t="s">
        <v>125</v>
      </c>
      <c r="H29" s="52" t="s">
        <v>125</v>
      </c>
      <c r="I29" s="52" t="s">
        <v>125</v>
      </c>
      <c r="J29" s="52" t="s">
        <v>125</v>
      </c>
      <c r="K29" s="52">
        <v>118711</v>
      </c>
      <c r="L29" s="317" t="s">
        <v>125</v>
      </c>
      <c r="M29" s="315">
        <v>-105200</v>
      </c>
      <c r="N29" s="52"/>
      <c r="O29" s="315"/>
      <c r="P29" s="52"/>
      <c r="Q29" s="52"/>
      <c r="R29" s="315"/>
      <c r="S29" s="52"/>
      <c r="T29" s="53">
        <f>SUM(B29:S29)</f>
        <v>13511</v>
      </c>
    </row>
    <row r="30" spans="1:20">
      <c r="A30" s="240" t="s">
        <v>19</v>
      </c>
      <c r="B30" s="52">
        <v>11397</v>
      </c>
      <c r="C30" s="52">
        <v>159251</v>
      </c>
      <c r="D30" s="52">
        <v>186057</v>
      </c>
      <c r="E30" s="52">
        <v>166317</v>
      </c>
      <c r="F30" s="52">
        <v>154879</v>
      </c>
      <c r="G30" s="52">
        <v>299676</v>
      </c>
      <c r="H30" s="52">
        <v>93083</v>
      </c>
      <c r="I30" s="52">
        <v>59215</v>
      </c>
      <c r="J30" s="52">
        <v>132172</v>
      </c>
      <c r="K30" s="52" t="s">
        <v>125</v>
      </c>
      <c r="L30" s="52">
        <v>7619</v>
      </c>
      <c r="M30" s="315">
        <v>-142935</v>
      </c>
      <c r="N30" s="52">
        <v>-30006</v>
      </c>
      <c r="O30" s="315">
        <v>70424</v>
      </c>
      <c r="P30" s="52">
        <v>9104</v>
      </c>
      <c r="Q30" s="52">
        <v>5979</v>
      </c>
      <c r="R30" s="315">
        <v>50101</v>
      </c>
      <c r="S30" s="52">
        <v>5269.7759999999998</v>
      </c>
      <c r="T30" s="53">
        <f>SUM(B30:S30)</f>
        <v>1237602.7760000001</v>
      </c>
    </row>
    <row r="31" spans="1:20">
      <c r="A31" s="56" t="s">
        <v>20</v>
      </c>
      <c r="B31" s="53">
        <f t="shared" ref="B31:S31" si="2">SUM(B22:B30)</f>
        <v>566847</v>
      </c>
      <c r="C31" s="53">
        <f t="shared" si="2"/>
        <v>1864049</v>
      </c>
      <c r="D31" s="53">
        <f t="shared" si="2"/>
        <v>960202</v>
      </c>
      <c r="E31" s="53">
        <f t="shared" si="2"/>
        <v>1206583</v>
      </c>
      <c r="F31" s="53">
        <f t="shared" si="2"/>
        <v>1302173</v>
      </c>
      <c r="G31" s="53">
        <f t="shared" si="2"/>
        <v>1957250</v>
      </c>
      <c r="H31" s="53">
        <f t="shared" si="2"/>
        <v>1296364</v>
      </c>
      <c r="I31" s="53">
        <f t="shared" si="2"/>
        <v>491413</v>
      </c>
      <c r="J31" s="53">
        <f t="shared" si="2"/>
        <v>850577</v>
      </c>
      <c r="K31" s="53">
        <f t="shared" si="2"/>
        <v>1235523</v>
      </c>
      <c r="L31" s="53">
        <f t="shared" si="2"/>
        <v>182904</v>
      </c>
      <c r="M31" s="53">
        <f t="shared" si="2"/>
        <v>146512</v>
      </c>
      <c r="N31" s="53">
        <f t="shared" si="2"/>
        <v>89914</v>
      </c>
      <c r="O31" s="53">
        <f t="shared" si="2"/>
        <v>572129</v>
      </c>
      <c r="P31" s="53">
        <f t="shared" si="2"/>
        <v>109210</v>
      </c>
      <c r="Q31" s="53">
        <f t="shared" si="2"/>
        <v>88790</v>
      </c>
      <c r="R31" s="53">
        <f t="shared" si="2"/>
        <v>248152</v>
      </c>
      <c r="S31" s="53">
        <f t="shared" si="2"/>
        <v>160198.671</v>
      </c>
      <c r="T31" s="53">
        <f>SUM(B31:S31)</f>
        <v>13328790.671</v>
      </c>
    </row>
    <row r="32" spans="1:20">
      <c r="A32" s="56" t="s">
        <v>154</v>
      </c>
      <c r="B32" s="53">
        <f>B31+B18</f>
        <v>7807412</v>
      </c>
      <c r="C32" s="53">
        <f t="shared" ref="C32:S32" si="3">C31+C18</f>
        <v>19307194</v>
      </c>
      <c r="D32" s="53">
        <f t="shared" si="3"/>
        <v>10903298</v>
      </c>
      <c r="E32" s="53">
        <f t="shared" si="3"/>
        <v>7210529</v>
      </c>
      <c r="F32" s="53">
        <f t="shared" si="3"/>
        <v>10406770</v>
      </c>
      <c r="G32" s="53">
        <f t="shared" si="3"/>
        <v>21115024</v>
      </c>
      <c r="H32" s="53">
        <f t="shared" si="3"/>
        <v>14687548</v>
      </c>
      <c r="I32" s="53">
        <f t="shared" si="3"/>
        <v>4177564</v>
      </c>
      <c r="J32" s="53">
        <f t="shared" si="3"/>
        <v>7207184</v>
      </c>
      <c r="K32" s="53">
        <f t="shared" si="3"/>
        <v>13626285</v>
      </c>
      <c r="L32" s="53">
        <f t="shared" si="3"/>
        <v>1678248</v>
      </c>
      <c r="M32" s="53">
        <f t="shared" si="3"/>
        <v>1659004</v>
      </c>
      <c r="N32" s="53">
        <f t="shared" si="3"/>
        <v>1321276</v>
      </c>
      <c r="O32" s="53">
        <f t="shared" si="3"/>
        <v>5964690</v>
      </c>
      <c r="P32" s="53">
        <f t="shared" si="3"/>
        <v>1742468</v>
      </c>
      <c r="Q32" s="53">
        <f t="shared" si="3"/>
        <v>1145085</v>
      </c>
      <c r="R32" s="53">
        <f t="shared" si="3"/>
        <v>2380048</v>
      </c>
      <c r="S32" s="53">
        <f t="shared" si="3"/>
        <v>1250038.8700000001</v>
      </c>
      <c r="T32" s="53">
        <f>SUM(B32:S32)</f>
        <v>133589665.87</v>
      </c>
    </row>
    <row r="33" spans="1:20">
      <c r="A33" s="241"/>
      <c r="B33" s="310"/>
      <c r="C33" s="241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</row>
    <row r="34" spans="1:20">
      <c r="A34" s="241"/>
      <c r="B34" s="310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</row>
    <row r="35" spans="1:20">
      <c r="A35" s="432" t="s">
        <v>65</v>
      </c>
      <c r="B35" s="189">
        <f>SUM(B2:B10)</f>
        <v>7807413</v>
      </c>
      <c r="C35" s="40">
        <f t="shared" ref="C35:T35" si="4">SUM(C2:C10)</f>
        <v>19307194</v>
      </c>
      <c r="D35" s="40">
        <f t="shared" si="4"/>
        <v>10903298</v>
      </c>
      <c r="E35" s="40">
        <f t="shared" si="4"/>
        <v>7210529</v>
      </c>
      <c r="F35" s="40">
        <f t="shared" si="4"/>
        <v>10406770</v>
      </c>
      <c r="G35" s="40">
        <f t="shared" si="4"/>
        <v>21115024</v>
      </c>
      <c r="H35" s="40">
        <f t="shared" si="4"/>
        <v>14687548</v>
      </c>
      <c r="I35" s="40">
        <f t="shared" si="4"/>
        <v>4177564</v>
      </c>
      <c r="J35" s="40">
        <f t="shared" si="4"/>
        <v>7207184</v>
      </c>
      <c r="K35" s="40">
        <f t="shared" si="4"/>
        <v>13626285</v>
      </c>
      <c r="L35" s="40">
        <f t="shared" si="4"/>
        <v>1678248</v>
      </c>
      <c r="M35" s="40">
        <f t="shared" si="4"/>
        <v>1659004</v>
      </c>
      <c r="N35" s="40">
        <f t="shared" si="4"/>
        <v>1321276</v>
      </c>
      <c r="O35" s="40">
        <f t="shared" si="4"/>
        <v>5964690</v>
      </c>
      <c r="P35" s="40">
        <f t="shared" si="4"/>
        <v>1742468</v>
      </c>
      <c r="Q35" s="40">
        <f t="shared" si="4"/>
        <v>1145084</v>
      </c>
      <c r="R35" s="40">
        <f t="shared" si="4"/>
        <v>2380048</v>
      </c>
      <c r="S35" s="40">
        <f>SUM(S2:S10)</f>
        <v>1250038.8700000001</v>
      </c>
      <c r="T35" s="40">
        <f t="shared" si="4"/>
        <v>133589665.87000002</v>
      </c>
    </row>
    <row r="36" spans="1:20">
      <c r="A36" s="432"/>
      <c r="B36" s="255">
        <f>B35-B11</f>
        <v>0</v>
      </c>
      <c r="C36" s="242">
        <f t="shared" ref="C36:T36" si="5">C35-C11</f>
        <v>0</v>
      </c>
      <c r="D36" s="242">
        <f t="shared" si="5"/>
        <v>0</v>
      </c>
      <c r="E36" s="242">
        <f t="shared" si="5"/>
        <v>0</v>
      </c>
      <c r="F36" s="242">
        <f t="shared" si="5"/>
        <v>0</v>
      </c>
      <c r="G36" s="242">
        <f t="shared" si="5"/>
        <v>0</v>
      </c>
      <c r="H36" s="242">
        <f t="shared" si="5"/>
        <v>0</v>
      </c>
      <c r="I36" s="242">
        <f t="shared" si="5"/>
        <v>0</v>
      </c>
      <c r="J36" s="242">
        <f t="shared" si="5"/>
        <v>0</v>
      </c>
      <c r="K36" s="242">
        <f t="shared" si="5"/>
        <v>0</v>
      </c>
      <c r="L36" s="242">
        <f t="shared" si="5"/>
        <v>0</v>
      </c>
      <c r="M36" s="242">
        <f t="shared" si="5"/>
        <v>0</v>
      </c>
      <c r="N36" s="242">
        <f t="shared" si="5"/>
        <v>0</v>
      </c>
      <c r="O36" s="242">
        <f t="shared" si="5"/>
        <v>0</v>
      </c>
      <c r="P36" s="242">
        <f t="shared" si="5"/>
        <v>0</v>
      </c>
      <c r="Q36" s="242">
        <f t="shared" si="5"/>
        <v>0</v>
      </c>
      <c r="R36" s="242">
        <f t="shared" si="5"/>
        <v>0</v>
      </c>
      <c r="S36" s="242">
        <f>S35-S11</f>
        <v>0</v>
      </c>
      <c r="T36" s="242">
        <f t="shared" si="5"/>
        <v>0</v>
      </c>
    </row>
    <row r="37" spans="1:20">
      <c r="A37" s="432"/>
      <c r="B37" s="189">
        <f>SUM(B12:B17)</f>
        <v>7240565</v>
      </c>
      <c r="C37" s="40">
        <f t="shared" ref="C37:T37" si="6">SUM(C12:C17)</f>
        <v>17443145</v>
      </c>
      <c r="D37" s="40">
        <f t="shared" si="6"/>
        <v>9943096</v>
      </c>
      <c r="E37" s="40">
        <f t="shared" si="6"/>
        <v>6003946</v>
      </c>
      <c r="F37" s="40">
        <f t="shared" si="6"/>
        <v>9104597</v>
      </c>
      <c r="G37" s="40">
        <f t="shared" si="6"/>
        <v>19157774</v>
      </c>
      <c r="H37" s="40">
        <f t="shared" si="6"/>
        <v>13391184</v>
      </c>
      <c r="I37" s="40">
        <f t="shared" si="6"/>
        <v>3686151</v>
      </c>
      <c r="J37" s="40">
        <f t="shared" si="6"/>
        <v>6356607</v>
      </c>
      <c r="K37" s="40">
        <f t="shared" si="6"/>
        <v>12390762</v>
      </c>
      <c r="L37" s="40">
        <f t="shared" si="6"/>
        <v>1495344</v>
      </c>
      <c r="M37" s="40">
        <f t="shared" si="6"/>
        <v>1512492</v>
      </c>
      <c r="N37" s="40">
        <f t="shared" si="6"/>
        <v>1231362</v>
      </c>
      <c r="O37" s="40">
        <f t="shared" si="6"/>
        <v>5392561</v>
      </c>
      <c r="P37" s="40">
        <f t="shared" si="6"/>
        <v>1633258</v>
      </c>
      <c r="Q37" s="40">
        <f t="shared" si="6"/>
        <v>1056295</v>
      </c>
      <c r="R37" s="40">
        <f t="shared" si="6"/>
        <v>2131896</v>
      </c>
      <c r="S37" s="40">
        <f>SUM(S12:S17)</f>
        <v>1089840.199</v>
      </c>
      <c r="T37" s="40">
        <f t="shared" si="6"/>
        <v>120260875.199</v>
      </c>
    </row>
    <row r="38" spans="1:20">
      <c r="A38" s="432"/>
      <c r="B38" s="189">
        <f>B37-B18</f>
        <v>0</v>
      </c>
      <c r="C38" s="40">
        <f t="shared" ref="C38:T38" si="7">C37-C18</f>
        <v>0</v>
      </c>
      <c r="D38" s="40">
        <f t="shared" si="7"/>
        <v>0</v>
      </c>
      <c r="E38" s="40">
        <f t="shared" si="7"/>
        <v>0</v>
      </c>
      <c r="F38" s="40">
        <f t="shared" si="7"/>
        <v>0</v>
      </c>
      <c r="G38" s="40">
        <f t="shared" si="7"/>
        <v>0</v>
      </c>
      <c r="H38" s="40">
        <f t="shared" si="7"/>
        <v>0</v>
      </c>
      <c r="I38" s="40">
        <f t="shared" si="7"/>
        <v>0</v>
      </c>
      <c r="J38" s="40">
        <f t="shared" si="7"/>
        <v>0</v>
      </c>
      <c r="K38" s="40">
        <f t="shared" si="7"/>
        <v>0</v>
      </c>
      <c r="L38" s="40">
        <f t="shared" si="7"/>
        <v>0</v>
      </c>
      <c r="M38" s="40">
        <f t="shared" si="7"/>
        <v>0</v>
      </c>
      <c r="N38" s="40">
        <f t="shared" si="7"/>
        <v>0</v>
      </c>
      <c r="O38" s="40">
        <f t="shared" si="7"/>
        <v>0</v>
      </c>
      <c r="P38" s="40">
        <f t="shared" si="7"/>
        <v>0</v>
      </c>
      <c r="Q38" s="40">
        <f t="shared" si="7"/>
        <v>0</v>
      </c>
      <c r="R38" s="40">
        <f t="shared" si="7"/>
        <v>0</v>
      </c>
      <c r="S38" s="40">
        <f>S37-S18</f>
        <v>0</v>
      </c>
      <c r="T38" s="40">
        <f t="shared" si="7"/>
        <v>0</v>
      </c>
    </row>
    <row r="39" spans="1:20">
      <c r="A39" s="432"/>
      <c r="B39" s="190">
        <f>SUM(B19:B20)</f>
        <v>0</v>
      </c>
      <c r="C39" s="242">
        <f t="shared" ref="C39:T39" si="8">SUM(C19:C20)</f>
        <v>0</v>
      </c>
      <c r="D39" s="242">
        <f t="shared" si="8"/>
        <v>0</v>
      </c>
      <c r="E39" s="242">
        <f t="shared" si="8"/>
        <v>0</v>
      </c>
      <c r="F39" s="242">
        <f t="shared" si="8"/>
        <v>0</v>
      </c>
      <c r="G39" s="242">
        <f t="shared" si="8"/>
        <v>0</v>
      </c>
      <c r="H39" s="242">
        <f t="shared" si="8"/>
        <v>0</v>
      </c>
      <c r="I39" s="242">
        <f t="shared" si="8"/>
        <v>0</v>
      </c>
      <c r="J39" s="242">
        <f t="shared" si="8"/>
        <v>0</v>
      </c>
      <c r="K39" s="242">
        <f t="shared" si="8"/>
        <v>0</v>
      </c>
      <c r="L39" s="242">
        <f t="shared" si="8"/>
        <v>0</v>
      </c>
      <c r="M39" s="242">
        <f t="shared" si="8"/>
        <v>0</v>
      </c>
      <c r="N39" s="242">
        <f t="shared" si="8"/>
        <v>0</v>
      </c>
      <c r="O39" s="242">
        <f t="shared" si="8"/>
        <v>0</v>
      </c>
      <c r="P39" s="242">
        <f t="shared" si="8"/>
        <v>0</v>
      </c>
      <c r="Q39" s="242">
        <f t="shared" si="8"/>
        <v>0</v>
      </c>
      <c r="R39" s="242">
        <f t="shared" si="8"/>
        <v>0</v>
      </c>
      <c r="S39" s="242">
        <f>SUM(S19:S20)</f>
        <v>0</v>
      </c>
      <c r="T39" s="242">
        <f t="shared" si="8"/>
        <v>0</v>
      </c>
    </row>
    <row r="40" spans="1:20">
      <c r="A40" s="432"/>
      <c r="B40" s="189">
        <f>B39-B21</f>
        <v>0</v>
      </c>
      <c r="C40" s="40">
        <f t="shared" ref="C40:T40" si="9">C39-C21</f>
        <v>0</v>
      </c>
      <c r="D40" s="40">
        <f t="shared" si="9"/>
        <v>0</v>
      </c>
      <c r="E40" s="40">
        <f t="shared" si="9"/>
        <v>0</v>
      </c>
      <c r="F40" s="40">
        <f t="shared" si="9"/>
        <v>0</v>
      </c>
      <c r="G40" s="40">
        <f t="shared" si="9"/>
        <v>0</v>
      </c>
      <c r="H40" s="40">
        <f t="shared" si="9"/>
        <v>0</v>
      </c>
      <c r="I40" s="40">
        <f t="shared" si="9"/>
        <v>0</v>
      </c>
      <c r="J40" s="40">
        <f t="shared" si="9"/>
        <v>0</v>
      </c>
      <c r="K40" s="40">
        <f t="shared" si="9"/>
        <v>0</v>
      </c>
      <c r="L40" s="40">
        <f t="shared" si="9"/>
        <v>0</v>
      </c>
      <c r="M40" s="40">
        <f t="shared" si="9"/>
        <v>0</v>
      </c>
      <c r="N40" s="40">
        <f t="shared" si="9"/>
        <v>0</v>
      </c>
      <c r="O40" s="40">
        <f t="shared" si="9"/>
        <v>0</v>
      </c>
      <c r="P40" s="40">
        <f t="shared" si="9"/>
        <v>0</v>
      </c>
      <c r="Q40" s="40">
        <f t="shared" si="9"/>
        <v>0</v>
      </c>
      <c r="R40" s="40">
        <f t="shared" si="9"/>
        <v>0</v>
      </c>
      <c r="S40" s="40">
        <f>S39-S21</f>
        <v>0</v>
      </c>
      <c r="T40" s="40">
        <f t="shared" si="9"/>
        <v>0</v>
      </c>
    </row>
    <row r="41" spans="1:20">
      <c r="A41" s="432"/>
      <c r="B41" s="189">
        <f>SUM(B22:B30)</f>
        <v>566847</v>
      </c>
      <c r="C41" s="40">
        <f t="shared" ref="C41:T41" si="10">SUM(C22:C30)</f>
        <v>1864049</v>
      </c>
      <c r="D41" s="40">
        <f t="shared" si="10"/>
        <v>960202</v>
      </c>
      <c r="E41" s="40">
        <f t="shared" si="10"/>
        <v>1206583</v>
      </c>
      <c r="F41" s="40">
        <f t="shared" si="10"/>
        <v>1302173</v>
      </c>
      <c r="G41" s="40">
        <f t="shared" si="10"/>
        <v>1957250</v>
      </c>
      <c r="H41" s="40">
        <f t="shared" si="10"/>
        <v>1296364</v>
      </c>
      <c r="I41" s="40">
        <f t="shared" si="10"/>
        <v>491413</v>
      </c>
      <c r="J41" s="40">
        <f t="shared" si="10"/>
        <v>850577</v>
      </c>
      <c r="K41" s="40">
        <f t="shared" si="10"/>
        <v>1235523</v>
      </c>
      <c r="L41" s="40">
        <f t="shared" si="10"/>
        <v>182904</v>
      </c>
      <c r="M41" s="40">
        <f t="shared" si="10"/>
        <v>146512</v>
      </c>
      <c r="N41" s="40">
        <f>SUM(N22:N30)</f>
        <v>89914</v>
      </c>
      <c r="O41" s="40">
        <f t="shared" si="10"/>
        <v>572129</v>
      </c>
      <c r="P41" s="40">
        <f t="shared" si="10"/>
        <v>109210</v>
      </c>
      <c r="Q41" s="40">
        <f t="shared" si="10"/>
        <v>88790</v>
      </c>
      <c r="R41" s="40">
        <f t="shared" si="10"/>
        <v>248152</v>
      </c>
      <c r="S41" s="40">
        <f>SUM(S22:S30)</f>
        <v>160198.671</v>
      </c>
      <c r="T41" s="40">
        <f t="shared" si="10"/>
        <v>13220956.671</v>
      </c>
    </row>
    <row r="42" spans="1:20">
      <c r="A42" s="432"/>
      <c r="B42" s="190">
        <f>B41-B31</f>
        <v>0</v>
      </c>
      <c r="C42" s="242">
        <f t="shared" ref="C42:T42" si="11">C41-C31</f>
        <v>0</v>
      </c>
      <c r="D42" s="242">
        <f t="shared" si="11"/>
        <v>0</v>
      </c>
      <c r="E42" s="242">
        <f t="shared" si="11"/>
        <v>0</v>
      </c>
      <c r="F42" s="242">
        <f t="shared" si="11"/>
        <v>0</v>
      </c>
      <c r="G42" s="242">
        <f t="shared" si="11"/>
        <v>0</v>
      </c>
      <c r="H42" s="242">
        <f t="shared" si="11"/>
        <v>0</v>
      </c>
      <c r="I42" s="242">
        <f t="shared" si="11"/>
        <v>0</v>
      </c>
      <c r="J42" s="242">
        <f t="shared" si="11"/>
        <v>0</v>
      </c>
      <c r="K42" s="242">
        <f t="shared" si="11"/>
        <v>0</v>
      </c>
      <c r="L42" s="242">
        <f t="shared" si="11"/>
        <v>0</v>
      </c>
      <c r="M42" s="242">
        <f t="shared" si="11"/>
        <v>0</v>
      </c>
      <c r="N42" s="242">
        <f t="shared" si="11"/>
        <v>0</v>
      </c>
      <c r="O42" s="242">
        <f t="shared" si="11"/>
        <v>0</v>
      </c>
      <c r="P42" s="242">
        <f t="shared" si="11"/>
        <v>0</v>
      </c>
      <c r="Q42" s="242">
        <f t="shared" si="11"/>
        <v>0</v>
      </c>
      <c r="R42" s="242">
        <f t="shared" si="11"/>
        <v>0</v>
      </c>
      <c r="S42" s="242">
        <f>S41-S31</f>
        <v>0</v>
      </c>
      <c r="T42" s="242">
        <f t="shared" si="11"/>
        <v>-107834</v>
      </c>
    </row>
    <row r="43" spans="1:20">
      <c r="A43" s="432"/>
      <c r="B43" s="190">
        <f>B18+B21+B31</f>
        <v>7807412</v>
      </c>
      <c r="C43" s="242">
        <f t="shared" ref="C43:T43" si="12">C18+C21+C31</f>
        <v>19307194</v>
      </c>
      <c r="D43" s="242">
        <f t="shared" si="12"/>
        <v>10903298</v>
      </c>
      <c r="E43" s="242">
        <f t="shared" si="12"/>
        <v>7210529</v>
      </c>
      <c r="F43" s="242">
        <f t="shared" si="12"/>
        <v>10406770</v>
      </c>
      <c r="G43" s="242">
        <f t="shared" si="12"/>
        <v>21115024</v>
      </c>
      <c r="H43" s="242">
        <f t="shared" si="12"/>
        <v>14687548</v>
      </c>
      <c r="I43" s="242">
        <f t="shared" si="12"/>
        <v>4177564</v>
      </c>
      <c r="J43" s="242">
        <f t="shared" si="12"/>
        <v>7207184</v>
      </c>
      <c r="K43" s="242">
        <f t="shared" si="12"/>
        <v>13626285</v>
      </c>
      <c r="L43" s="242">
        <f t="shared" si="12"/>
        <v>1678248</v>
      </c>
      <c r="M43" s="242">
        <f t="shared" si="12"/>
        <v>1659004</v>
      </c>
      <c r="N43" s="242">
        <f t="shared" si="12"/>
        <v>1321276</v>
      </c>
      <c r="O43" s="242">
        <f t="shared" si="12"/>
        <v>5964690</v>
      </c>
      <c r="P43" s="242">
        <f t="shared" si="12"/>
        <v>1742468</v>
      </c>
      <c r="Q43" s="242">
        <f t="shared" si="12"/>
        <v>1145085</v>
      </c>
      <c r="R43" s="242">
        <f t="shared" si="12"/>
        <v>2380048</v>
      </c>
      <c r="S43" s="242">
        <f>S18+S21+S31</f>
        <v>1250038.8700000001</v>
      </c>
      <c r="T43" s="242">
        <f t="shared" si="12"/>
        <v>133589665.87</v>
      </c>
    </row>
    <row r="44" spans="1:20">
      <c r="A44" s="432"/>
      <c r="B44" s="190">
        <f>B32-B43</f>
        <v>0</v>
      </c>
      <c r="C44" s="242">
        <f t="shared" ref="C44:T44" si="13">C32-C43</f>
        <v>0</v>
      </c>
      <c r="D44" s="242">
        <f t="shared" si="13"/>
        <v>0</v>
      </c>
      <c r="E44" s="242">
        <f t="shared" si="13"/>
        <v>0</v>
      </c>
      <c r="F44" s="242">
        <f t="shared" si="13"/>
        <v>0</v>
      </c>
      <c r="G44" s="242">
        <f t="shared" si="13"/>
        <v>0</v>
      </c>
      <c r="H44" s="242">
        <f t="shared" si="13"/>
        <v>0</v>
      </c>
      <c r="I44" s="242">
        <f t="shared" si="13"/>
        <v>0</v>
      </c>
      <c r="J44" s="242">
        <f t="shared" si="13"/>
        <v>0</v>
      </c>
      <c r="K44" s="242">
        <f t="shared" si="13"/>
        <v>0</v>
      </c>
      <c r="L44" s="242">
        <f t="shared" si="13"/>
        <v>0</v>
      </c>
      <c r="M44" s="242">
        <f t="shared" si="13"/>
        <v>0</v>
      </c>
      <c r="N44" s="242">
        <f t="shared" si="13"/>
        <v>0</v>
      </c>
      <c r="O44" s="242">
        <f t="shared" si="13"/>
        <v>0</v>
      </c>
      <c r="P44" s="242">
        <f t="shared" si="13"/>
        <v>0</v>
      </c>
      <c r="Q44" s="243">
        <f t="shared" si="13"/>
        <v>0</v>
      </c>
      <c r="R44" s="242">
        <f t="shared" si="13"/>
        <v>0</v>
      </c>
      <c r="S44" s="242">
        <f>S32-S43</f>
        <v>0</v>
      </c>
      <c r="T44" s="242">
        <f t="shared" si="13"/>
        <v>0</v>
      </c>
    </row>
  </sheetData>
  <mergeCells count="1">
    <mergeCell ref="A35:A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8"/>
  <dimension ref="B2:X138"/>
  <sheetViews>
    <sheetView zoomScale="65" zoomScaleNormal="70" workbookViewId="0">
      <selection activeCell="N97" sqref="N97"/>
    </sheetView>
  </sheetViews>
  <sheetFormatPr baseColWidth="10" defaultColWidth="9.21875" defaultRowHeight="14.4"/>
  <cols>
    <col min="1" max="1" width="3.44140625" style="5" customWidth="1"/>
    <col min="2" max="2" width="30.44140625" style="5" customWidth="1"/>
    <col min="3" max="3" width="11.21875" style="5" bestFit="1" customWidth="1"/>
    <col min="4" max="4" width="10.77734375" style="5" bestFit="1" customWidth="1"/>
    <col min="5" max="5" width="11" style="5" bestFit="1" customWidth="1"/>
    <col min="6" max="6" width="11.6640625" style="5" bestFit="1" customWidth="1"/>
    <col min="7" max="9" width="10.77734375" style="5" bestFit="1" customWidth="1"/>
    <col min="10" max="10" width="10.21875" style="5" customWidth="1"/>
    <col min="11" max="11" width="10.21875" style="5" bestFit="1" customWidth="1"/>
    <col min="12" max="12" width="11" style="5" bestFit="1" customWidth="1"/>
    <col min="13" max="14" width="9.6640625" style="5" bestFit="1" customWidth="1"/>
    <col min="15" max="15" width="9.33203125" style="5" bestFit="1" customWidth="1"/>
    <col min="16" max="17" width="9.6640625" style="5" bestFit="1" customWidth="1"/>
    <col min="18" max="18" width="9.33203125" style="5" bestFit="1" customWidth="1"/>
    <col min="19" max="19" width="9.6640625" style="5" bestFit="1" customWidth="1"/>
    <col min="20" max="20" width="9.33203125" style="5" bestFit="1" customWidth="1"/>
    <col min="21" max="21" width="9.21875" style="5" customWidth="1"/>
    <col min="22" max="22" width="11.21875" style="5" bestFit="1" customWidth="1"/>
    <col min="23" max="23" width="11.88671875" style="5" bestFit="1" customWidth="1"/>
    <col min="24" max="16384" width="9.21875" style="5"/>
  </cols>
  <sheetData>
    <row r="2" spans="2:23" s="225" customFormat="1" ht="17.25" customHeight="1">
      <c r="B2" s="223">
        <v>2010</v>
      </c>
      <c r="C2" s="224" t="s">
        <v>21</v>
      </c>
      <c r="D2" s="224" t="s">
        <v>22</v>
      </c>
      <c r="E2" s="224" t="s">
        <v>38</v>
      </c>
      <c r="F2" s="224" t="s">
        <v>23</v>
      </c>
      <c r="G2" s="224" t="s">
        <v>24</v>
      </c>
      <c r="H2" s="224" t="s">
        <v>25</v>
      </c>
      <c r="I2" s="224" t="s">
        <v>26</v>
      </c>
      <c r="J2" s="224" t="s">
        <v>27</v>
      </c>
      <c r="K2" s="224" t="s">
        <v>28</v>
      </c>
      <c r="L2" s="224" t="s">
        <v>29</v>
      </c>
      <c r="M2" s="224" t="s">
        <v>30</v>
      </c>
      <c r="N2" s="224" t="s">
        <v>119</v>
      </c>
      <c r="O2" s="224" t="s">
        <v>32</v>
      </c>
      <c r="P2" s="224" t="s">
        <v>33</v>
      </c>
      <c r="Q2" s="224" t="s">
        <v>34</v>
      </c>
      <c r="R2" s="224" t="s">
        <v>35</v>
      </c>
      <c r="S2" s="224" t="s">
        <v>36</v>
      </c>
      <c r="T2" s="224" t="s">
        <v>37</v>
      </c>
      <c r="U2" s="224" t="s">
        <v>39</v>
      </c>
      <c r="V2" s="224" t="s">
        <v>76</v>
      </c>
      <c r="W2" s="224" t="s">
        <v>71</v>
      </c>
    </row>
    <row r="3" spans="2:23" s="225" customFormat="1">
      <c r="B3" s="226" t="s">
        <v>83</v>
      </c>
      <c r="C3" s="227">
        <f>'E Rslt 2010'!B15</f>
        <v>-36506</v>
      </c>
      <c r="D3" s="227">
        <f>'E Rslt 2010'!C15</f>
        <v>-99157</v>
      </c>
      <c r="E3" s="227">
        <f>'E Rslt 2010'!D15</f>
        <v>-54649</v>
      </c>
      <c r="F3" s="227">
        <f>'E Rslt 2010'!E15</f>
        <v>-25445</v>
      </c>
      <c r="G3" s="227">
        <f>'E Rslt 2010'!F15</f>
        <v>-40640</v>
      </c>
      <c r="H3" s="227">
        <f>'E Rslt 2010'!G15</f>
        <v>-120235</v>
      </c>
      <c r="I3" s="227">
        <f>'E Rslt 2010'!H15</f>
        <v>-87539</v>
      </c>
      <c r="J3" s="227">
        <f>'E Rslt 2010'!I15</f>
        <v>-41957</v>
      </c>
      <c r="K3" s="227">
        <f>'E Rslt 2010'!J15</f>
        <v>-50340</v>
      </c>
      <c r="L3" s="227">
        <f>'E Rslt 2010'!K15</f>
        <v>-62113</v>
      </c>
      <c r="M3" s="227">
        <f>'E Rslt 2010'!L15</f>
        <v>-10372</v>
      </c>
      <c r="N3" s="227" t="e">
        <f>'E Rslt 2010'!#REF!</f>
        <v>#REF!</v>
      </c>
      <c r="O3" s="227">
        <f>'E Rslt 2010'!M15</f>
        <v>-3893</v>
      </c>
      <c r="P3" s="227">
        <f>'E Rslt 2010'!N15</f>
        <v>-7230</v>
      </c>
      <c r="Q3" s="227">
        <f>'E Rslt 2010'!O15</f>
        <v>-5966</v>
      </c>
      <c r="R3" s="227" t="e">
        <f>'E Rslt 2010'!#REF!</f>
        <v>#REF!</v>
      </c>
      <c r="S3" s="227">
        <f>'E Rslt 2010'!P15</f>
        <v>-7925</v>
      </c>
      <c r="T3" s="227">
        <f>'E Rslt 2010'!Q15</f>
        <v>-3250</v>
      </c>
      <c r="U3" s="227"/>
      <c r="V3" s="227"/>
      <c r="W3" s="227" t="e">
        <f>SUM(C3:V3)</f>
        <v>#REF!</v>
      </c>
    </row>
    <row r="4" spans="2:23" s="225" customFormat="1">
      <c r="B4" s="226" t="s">
        <v>84</v>
      </c>
      <c r="C4" s="227">
        <f>'E Rslt 2010'!B16</f>
        <v>-24042</v>
      </c>
      <c r="D4" s="227">
        <f>'E Rslt 2010'!C16</f>
        <v>-25993</v>
      </c>
      <c r="E4" s="227">
        <f>'E Rslt 2010'!D16</f>
        <v>-25648</v>
      </c>
      <c r="F4" s="227">
        <f>'E Rslt 2010'!E16</f>
        <v>-10870</v>
      </c>
      <c r="G4" s="227">
        <f>'E Rslt 2010'!F16</f>
        <v>-11713</v>
      </c>
      <c r="H4" s="227">
        <f>'E Rslt 2010'!G16</f>
        <v>-36206</v>
      </c>
      <c r="I4" s="227">
        <f>'E Rslt 2010'!H16</f>
        <v>-24838</v>
      </c>
      <c r="J4" s="227">
        <f>'E Rslt 2010'!I16</f>
        <v>-22232</v>
      </c>
      <c r="K4" s="227">
        <f>'E Rslt 2010'!J16</f>
        <v>-18366</v>
      </c>
      <c r="L4" s="227">
        <f>'E Rslt 2010'!K16</f>
        <v>-20859</v>
      </c>
      <c r="M4" s="227">
        <f>'E Rslt 2010'!L16</f>
        <v>-4846</v>
      </c>
      <c r="N4" s="227" t="e">
        <f>'E Rslt 2010'!#REF!</f>
        <v>#REF!</v>
      </c>
      <c r="O4" s="227">
        <f>'E Rslt 2010'!M16</f>
        <v>-1438</v>
      </c>
      <c r="P4" s="227">
        <f>'E Rslt 2010'!N16</f>
        <v>-3287</v>
      </c>
      <c r="Q4" s="227">
        <f>'E Rslt 2010'!O16</f>
        <v>-3254</v>
      </c>
      <c r="R4" s="227" t="e">
        <f>'E Rslt 2010'!#REF!</f>
        <v>#REF!</v>
      </c>
      <c r="S4" s="227">
        <f>'E Rslt 2010'!P16</f>
        <v>-3455</v>
      </c>
      <c r="T4" s="227">
        <f>'E Rslt 2010'!Q16</f>
        <v>-2714</v>
      </c>
      <c r="U4" s="227"/>
      <c r="V4" s="227"/>
      <c r="W4" s="227" t="e">
        <f>SUM(C4:V4)</f>
        <v>#REF!</v>
      </c>
    </row>
    <row r="5" spans="2:23" s="225" customFormat="1" ht="28.8">
      <c r="B5" s="226" t="s">
        <v>55</v>
      </c>
      <c r="C5" s="227">
        <f>'E Rslt 2010'!B17</f>
        <v>-10076</v>
      </c>
      <c r="D5" s="227">
        <f>'E Rslt 2010'!C17</f>
        <v>-5335</v>
      </c>
      <c r="E5" s="227">
        <f>'E Rslt 2010'!D17</f>
        <v>-11467</v>
      </c>
      <c r="F5" s="227">
        <f>'E Rslt 2010'!E17</f>
        <v>-5992</v>
      </c>
      <c r="G5" s="227">
        <f>'E Rslt 2010'!F17</f>
        <v>-5001</v>
      </c>
      <c r="H5" s="227">
        <f>'E Rslt 2010'!G17</f>
        <v>-15409</v>
      </c>
      <c r="I5" s="227">
        <f>'E Rslt 2010'!H17</f>
        <v>-5586</v>
      </c>
      <c r="J5" s="227">
        <f>'E Rslt 2010'!I17</f>
        <v>-8720</v>
      </c>
      <c r="K5" s="227">
        <f>'E Rslt 2010'!J17</f>
        <v>-5024</v>
      </c>
      <c r="L5" s="227">
        <f>'E Rslt 2010'!K17</f>
        <v>-4333</v>
      </c>
      <c r="M5" s="227">
        <f>'E Rslt 2010'!L17</f>
        <v>-1551</v>
      </c>
      <c r="N5" s="227" t="e">
        <f>'E Rslt 2010'!#REF!</f>
        <v>#REF!</v>
      </c>
      <c r="O5" s="227">
        <f>'E Rslt 2010'!M17</f>
        <v>-527</v>
      </c>
      <c r="P5" s="227">
        <f>'E Rslt 2010'!N17</f>
        <v>-833</v>
      </c>
      <c r="Q5" s="227">
        <f>'E Rslt 2010'!O17</f>
        <v>-2632</v>
      </c>
      <c r="R5" s="227" t="e">
        <f>'E Rslt 2010'!#REF!</f>
        <v>#REF!</v>
      </c>
      <c r="S5" s="227">
        <f>'E Rslt 2010'!P17</f>
        <v>-738</v>
      </c>
      <c r="T5" s="227">
        <f>'E Rslt 2010'!Q17</f>
        <v>-571</v>
      </c>
      <c r="U5" s="227"/>
      <c r="V5" s="227"/>
      <c r="W5" s="227" t="e">
        <f>SUM(C5:V5)</f>
        <v>#REF!</v>
      </c>
    </row>
    <row r="6" spans="2:23">
      <c r="B6" s="228" t="s">
        <v>85</v>
      </c>
      <c r="C6" s="229">
        <f>SUM(C3:C5)</f>
        <v>-70624</v>
      </c>
      <c r="D6" s="229">
        <f t="shared" ref="D6:T6" si="0">SUM(D3:D5)</f>
        <v>-130485</v>
      </c>
      <c r="E6" s="229">
        <f t="shared" si="0"/>
        <v>-91764</v>
      </c>
      <c r="F6" s="229">
        <f t="shared" si="0"/>
        <v>-42307</v>
      </c>
      <c r="G6" s="229">
        <f t="shared" si="0"/>
        <v>-57354</v>
      </c>
      <c r="H6" s="229">
        <f t="shared" si="0"/>
        <v>-171850</v>
      </c>
      <c r="I6" s="229">
        <f t="shared" si="0"/>
        <v>-117963</v>
      </c>
      <c r="J6" s="229">
        <f t="shared" si="0"/>
        <v>-72909</v>
      </c>
      <c r="K6" s="229">
        <f t="shared" si="0"/>
        <v>-73730</v>
      </c>
      <c r="L6" s="229">
        <f t="shared" si="0"/>
        <v>-87305</v>
      </c>
      <c r="M6" s="229">
        <f t="shared" si="0"/>
        <v>-16769</v>
      </c>
      <c r="N6" s="229" t="e">
        <f t="shared" si="0"/>
        <v>#REF!</v>
      </c>
      <c r="O6" s="229">
        <f t="shared" si="0"/>
        <v>-5858</v>
      </c>
      <c r="P6" s="229">
        <f t="shared" si="0"/>
        <v>-11350</v>
      </c>
      <c r="Q6" s="229">
        <f t="shared" si="0"/>
        <v>-11852</v>
      </c>
      <c r="R6" s="229" t="e">
        <f t="shared" si="0"/>
        <v>#REF!</v>
      </c>
      <c r="S6" s="229">
        <f t="shared" si="0"/>
        <v>-12118</v>
      </c>
      <c r="T6" s="229">
        <f t="shared" si="0"/>
        <v>-6535</v>
      </c>
      <c r="U6" s="230"/>
      <c r="V6" s="230"/>
      <c r="W6" s="230" t="e">
        <f>SUM(W3:W5)</f>
        <v>#REF!</v>
      </c>
    </row>
    <row r="7" spans="2:23">
      <c r="B7" s="228" t="s">
        <v>86</v>
      </c>
      <c r="C7" s="229">
        <f>SUM(C3:C4)</f>
        <v>-60548</v>
      </c>
      <c r="D7" s="229">
        <f t="shared" ref="D7:T7" si="1">SUM(D3:D4)</f>
        <v>-125150</v>
      </c>
      <c r="E7" s="229">
        <f t="shared" si="1"/>
        <v>-80297</v>
      </c>
      <c r="F7" s="229">
        <f t="shared" si="1"/>
        <v>-36315</v>
      </c>
      <c r="G7" s="229">
        <f t="shared" si="1"/>
        <v>-52353</v>
      </c>
      <c r="H7" s="229">
        <f t="shared" si="1"/>
        <v>-156441</v>
      </c>
      <c r="I7" s="229">
        <f t="shared" si="1"/>
        <v>-112377</v>
      </c>
      <c r="J7" s="229">
        <f t="shared" si="1"/>
        <v>-64189</v>
      </c>
      <c r="K7" s="229">
        <f t="shared" si="1"/>
        <v>-68706</v>
      </c>
      <c r="L7" s="229">
        <f t="shared" si="1"/>
        <v>-82972</v>
      </c>
      <c r="M7" s="229">
        <f t="shared" si="1"/>
        <v>-15218</v>
      </c>
      <c r="N7" s="229" t="e">
        <f t="shared" si="1"/>
        <v>#REF!</v>
      </c>
      <c r="O7" s="229">
        <f t="shared" si="1"/>
        <v>-5331</v>
      </c>
      <c r="P7" s="229">
        <f t="shared" si="1"/>
        <v>-10517</v>
      </c>
      <c r="Q7" s="229">
        <f t="shared" si="1"/>
        <v>-9220</v>
      </c>
      <c r="R7" s="229" t="e">
        <f t="shared" si="1"/>
        <v>#REF!</v>
      </c>
      <c r="S7" s="229">
        <f t="shared" si="1"/>
        <v>-11380</v>
      </c>
      <c r="T7" s="229">
        <f t="shared" si="1"/>
        <v>-5964</v>
      </c>
      <c r="U7" s="230"/>
      <c r="V7" s="230"/>
      <c r="W7" s="230" t="e">
        <f>SUM(W3:W4)</f>
        <v>#REF!</v>
      </c>
    </row>
    <row r="8" spans="2:23">
      <c r="B8" s="231" t="s">
        <v>87</v>
      </c>
      <c r="C8" s="227">
        <f>'E Rslt 2010'!B11</f>
        <v>143998</v>
      </c>
      <c r="D8" s="227">
        <f>'E Rslt 2010'!C11</f>
        <v>261616</v>
      </c>
      <c r="E8" s="227">
        <f>'E Rslt 2010'!D11</f>
        <v>167401</v>
      </c>
      <c r="F8" s="227">
        <f>'E Rslt 2010'!E11</f>
        <v>147773</v>
      </c>
      <c r="G8" s="227">
        <f>'E Rslt 2010'!F11</f>
        <v>170334</v>
      </c>
      <c r="H8" s="227">
        <f>'E Rslt 2010'!G11</f>
        <v>303957</v>
      </c>
      <c r="I8" s="227">
        <f>'E Rslt 2010'!H11</f>
        <v>242842</v>
      </c>
      <c r="J8" s="227">
        <f>'E Rslt 2010'!I11</f>
        <v>108851</v>
      </c>
      <c r="K8" s="227">
        <f>'E Rslt 2010'!J11</f>
        <v>122008</v>
      </c>
      <c r="L8" s="227">
        <f>'E Rslt 2010'!K11</f>
        <v>194628</v>
      </c>
      <c r="M8" s="227">
        <f>'E Rslt 2010'!L11</f>
        <v>33301</v>
      </c>
      <c r="N8" s="227" t="e">
        <f>'E Rslt 2010'!#REF!</f>
        <v>#REF!</v>
      </c>
      <c r="O8" s="227">
        <f>'E Rslt 2010'!M11</f>
        <v>9115</v>
      </c>
      <c r="P8" s="227">
        <f>'E Rslt 2010'!N11</f>
        <v>22115</v>
      </c>
      <c r="Q8" s="227">
        <f>'E Rslt 2010'!O11</f>
        <v>5504</v>
      </c>
      <c r="R8" s="227" t="e">
        <f>'E Rslt 2010'!#REF!</f>
        <v>#REF!</v>
      </c>
      <c r="S8" s="227">
        <f>'E Rslt 2010'!P11</f>
        <v>13858</v>
      </c>
      <c r="T8" s="227">
        <f>'E Rslt 2010'!Q11</f>
        <v>6167</v>
      </c>
      <c r="U8" s="227"/>
      <c r="V8" s="227"/>
      <c r="W8" s="227" t="e">
        <f>SUM(C8:T8)</f>
        <v>#REF!</v>
      </c>
    </row>
    <row r="9" spans="2:23">
      <c r="B9" s="232" t="s">
        <v>121</v>
      </c>
      <c r="C9" s="233">
        <f>'E Rslt 2010'!B21</f>
        <v>53509</v>
      </c>
      <c r="D9" s="233">
        <f>'E Rslt 2010'!C21</f>
        <v>43190</v>
      </c>
      <c r="E9" s="233">
        <f>'E Rslt 2010'!D21</f>
        <v>60572</v>
      </c>
      <c r="F9" s="233">
        <f>'E Rslt 2010'!E21</f>
        <v>55701</v>
      </c>
      <c r="G9" s="233">
        <f>'E Rslt 2010'!F21</f>
        <v>61403</v>
      </c>
      <c r="H9" s="233">
        <f>'E Rslt 2010'!G21</f>
        <v>47506</v>
      </c>
      <c r="I9" s="233">
        <f>'E Rslt 2010'!H21</f>
        <v>14799</v>
      </c>
      <c r="J9" s="233">
        <f>'E Rslt 2010'!I21</f>
        <v>24548</v>
      </c>
      <c r="K9" s="233">
        <f>'E Rslt 2010'!J21</f>
        <v>18571</v>
      </c>
      <c r="L9" s="233">
        <f>'E Rslt 2010'!K21</f>
        <v>32592</v>
      </c>
      <c r="M9" s="233">
        <f>'E Rslt 2010'!L21</f>
        <v>7583</v>
      </c>
      <c r="N9" s="233" t="e">
        <f>'E Rslt 2010'!#REF!</f>
        <v>#REF!</v>
      </c>
      <c r="O9" s="233">
        <f>'E Rslt 2010'!M21</f>
        <v>1654</v>
      </c>
      <c r="P9" s="233">
        <f>'E Rslt 2010'!N21</f>
        <v>8012</v>
      </c>
      <c r="Q9" s="233">
        <f>'E Rslt 2010'!O21</f>
        <v>-8136</v>
      </c>
      <c r="R9" s="233" t="e">
        <f>'E Rslt 2010'!#REF!</f>
        <v>#REF!</v>
      </c>
      <c r="S9" s="233">
        <f>'E Rslt 2010'!P21</f>
        <v>566</v>
      </c>
      <c r="T9" s="233">
        <f>'E Rslt 2010'!Q21</f>
        <v>1251</v>
      </c>
      <c r="U9" s="233"/>
      <c r="V9" s="233"/>
      <c r="W9" s="227" t="e">
        <f>SUM(C9:T9)</f>
        <v>#REF!</v>
      </c>
    </row>
    <row r="10" spans="2:23">
      <c r="B10" s="232" t="s">
        <v>120</v>
      </c>
      <c r="C10" s="233">
        <f>'BILAN 2010'!B22</f>
        <v>414395</v>
      </c>
      <c r="D10" s="233">
        <f>'BILAN 2010'!C22</f>
        <v>549142</v>
      </c>
      <c r="E10" s="233">
        <f>'BILAN 2010'!D22</f>
        <v>303447</v>
      </c>
      <c r="F10" s="233">
        <f>'BILAN 2010'!E22</f>
        <v>467749</v>
      </c>
      <c r="G10" s="233">
        <f>'BILAN 2010'!F22</f>
        <v>391800</v>
      </c>
      <c r="H10" s="233">
        <f>'BILAN 2010'!G22</f>
        <v>504689</v>
      </c>
      <c r="I10" s="233">
        <f>'BILAN 2010'!H22</f>
        <v>519286</v>
      </c>
      <c r="J10" s="233">
        <f>'BILAN 2010'!I22</f>
        <v>206447</v>
      </c>
      <c r="K10" s="233">
        <f>'BILAN 2010'!J22</f>
        <v>98294</v>
      </c>
      <c r="L10" s="233">
        <f>'BILAN 2010'!K22</f>
        <v>430387</v>
      </c>
      <c r="M10" s="233">
        <f>'BILAN 2010'!L22</f>
        <v>165387</v>
      </c>
      <c r="N10" s="233" t="e">
        <f>'BILAN 2010'!#REF!</f>
        <v>#REF!</v>
      </c>
      <c r="O10" s="233">
        <f>'BILAN 2010'!M22</f>
        <v>64574</v>
      </c>
      <c r="P10" s="233">
        <f>'BILAN 2010'!N22</f>
        <v>143953</v>
      </c>
      <c r="Q10" s="233">
        <f>'BILAN 2010'!O22</f>
        <v>72460</v>
      </c>
      <c r="R10" s="233" t="e">
        <f>'BILAN 2010'!#REF!</f>
        <v>#REF!</v>
      </c>
      <c r="S10" s="233">
        <f>'BILAN 2010'!P22</f>
        <v>45509</v>
      </c>
      <c r="T10" s="233">
        <f>'BILAN 2010'!Q22</f>
        <v>26799</v>
      </c>
      <c r="U10" s="233"/>
      <c r="V10" s="233"/>
      <c r="W10" s="227" t="e">
        <f>SUM(C10:T10)</f>
        <v>#REF!</v>
      </c>
    </row>
    <row r="11" spans="2:23"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</row>
    <row r="12" spans="2:23">
      <c r="B12" s="223">
        <v>2011</v>
      </c>
      <c r="C12" s="224" t="s">
        <v>21</v>
      </c>
      <c r="D12" s="224" t="s">
        <v>22</v>
      </c>
      <c r="E12" s="224" t="s">
        <v>38</v>
      </c>
      <c r="F12" s="224" t="s">
        <v>23</v>
      </c>
      <c r="G12" s="224" t="s">
        <v>24</v>
      </c>
      <c r="H12" s="224" t="s">
        <v>25</v>
      </c>
      <c r="I12" s="224" t="s">
        <v>26</v>
      </c>
      <c r="J12" s="224" t="s">
        <v>27</v>
      </c>
      <c r="K12" s="224" t="s">
        <v>28</v>
      </c>
      <c r="L12" s="224" t="s">
        <v>29</v>
      </c>
      <c r="M12" s="224" t="s">
        <v>30</v>
      </c>
      <c r="N12" s="224" t="s">
        <v>119</v>
      </c>
      <c r="O12" s="224" t="s">
        <v>32</v>
      </c>
      <c r="P12" s="224" t="s">
        <v>33</v>
      </c>
      <c r="Q12" s="224" t="s">
        <v>34</v>
      </c>
      <c r="R12" s="224" t="s">
        <v>35</v>
      </c>
      <c r="S12" s="224" t="s">
        <v>36</v>
      </c>
      <c r="T12" s="224" t="s">
        <v>37</v>
      </c>
      <c r="U12" s="224" t="s">
        <v>39</v>
      </c>
      <c r="V12" s="224" t="s">
        <v>76</v>
      </c>
      <c r="W12" s="224" t="s">
        <v>71</v>
      </c>
    </row>
    <row r="13" spans="2:23">
      <c r="B13" s="226" t="s">
        <v>83</v>
      </c>
      <c r="C13" s="227">
        <f>'E Rslt 2011'!B15</f>
        <v>-43290</v>
      </c>
      <c r="D13" s="227">
        <f>'E Rslt 2011'!C15</f>
        <v>-108688</v>
      </c>
      <c r="E13" s="227">
        <f>'E Rslt 2011'!D15</f>
        <v>-65805</v>
      </c>
      <c r="F13" s="227">
        <f>'E Rslt 2011'!E15</f>
        <v>-28934</v>
      </c>
      <c r="G13" s="227">
        <f>'E Rslt 2011'!F15</f>
        <v>-52631</v>
      </c>
      <c r="H13" s="227">
        <f>'E Rslt 2011'!G15</f>
        <v>-142408</v>
      </c>
      <c r="I13" s="227">
        <f>'E Rslt 2011'!H15</f>
        <v>-94215</v>
      </c>
      <c r="J13" s="227">
        <f>'E Rslt 2011'!I15</f>
        <v>-51113</v>
      </c>
      <c r="K13" s="227">
        <f>'E Rslt 2011'!J15</f>
        <v>-58306</v>
      </c>
      <c r="L13" s="227">
        <f>'E Rslt 2011'!K15</f>
        <v>-72846</v>
      </c>
      <c r="M13" s="227">
        <f>'E Rslt 2011'!L15</f>
        <v>-13700</v>
      </c>
      <c r="N13" s="227" t="e">
        <f>'E Rslt 2011'!#REF!</f>
        <v>#REF!</v>
      </c>
      <c r="O13" s="227">
        <f>'E Rslt 2011'!M15</f>
        <v>-4584</v>
      </c>
      <c r="P13" s="227">
        <f>'E Rslt 2011'!N15</f>
        <v>-8428</v>
      </c>
      <c r="Q13" s="227">
        <f>'E Rslt 2011'!O15</f>
        <v>-12553</v>
      </c>
      <c r="R13" s="227" t="e">
        <f>'E Rslt 2011'!#REF!</f>
        <v>#REF!</v>
      </c>
      <c r="S13" s="227">
        <f>'E Rslt 2011'!P15</f>
        <v>-9107</v>
      </c>
      <c r="T13" s="227">
        <f>'E Rslt 2011'!Q15</f>
        <v>-3928</v>
      </c>
      <c r="U13" s="227"/>
      <c r="V13" s="227"/>
      <c r="W13" s="227" t="e">
        <f t="shared" ref="W13:W20" si="2">SUM(C13:T13)</f>
        <v>#REF!</v>
      </c>
    </row>
    <row r="14" spans="2:23">
      <c r="B14" s="226" t="s">
        <v>84</v>
      </c>
      <c r="C14" s="227">
        <f>'E Rslt 2011'!B16</f>
        <v>-23700</v>
      </c>
      <c r="D14" s="227">
        <f>'E Rslt 2011'!C16</f>
        <v>-24805</v>
      </c>
      <c r="E14" s="227">
        <f>'E Rslt 2011'!D16</f>
        <v>-26438</v>
      </c>
      <c r="F14" s="227">
        <f>'E Rslt 2011'!E16</f>
        <v>-10712</v>
      </c>
      <c r="G14" s="227">
        <f>'E Rslt 2011'!F16</f>
        <v>-12910</v>
      </c>
      <c r="H14" s="227">
        <f>'E Rslt 2011'!G16</f>
        <v>-41350</v>
      </c>
      <c r="I14" s="227">
        <f>'E Rslt 2011'!H16</f>
        <v>-20295</v>
      </c>
      <c r="J14" s="227">
        <f>'E Rslt 2011'!I16</f>
        <v>-23913</v>
      </c>
      <c r="K14" s="227">
        <f>'E Rslt 2011'!J16</f>
        <v>-18734</v>
      </c>
      <c r="L14" s="227">
        <f>'E Rslt 2011'!K16</f>
        <v>-17941</v>
      </c>
      <c r="M14" s="227">
        <f>'E Rslt 2011'!L16</f>
        <v>-5439</v>
      </c>
      <c r="N14" s="227" t="e">
        <f>'E Rslt 2011'!#REF!</f>
        <v>#REF!</v>
      </c>
      <c r="O14" s="227">
        <f>'E Rslt 2011'!M16</f>
        <v>-1770</v>
      </c>
      <c r="P14" s="227">
        <f>'E Rslt 2011'!N16</f>
        <v>-3543</v>
      </c>
      <c r="Q14" s="227">
        <f>'E Rslt 2011'!O16</f>
        <v>-5532</v>
      </c>
      <c r="R14" s="227" t="e">
        <f>'E Rslt 2011'!#REF!</f>
        <v>#REF!</v>
      </c>
      <c r="S14" s="227">
        <f>'E Rslt 2011'!P16</f>
        <v>-3131</v>
      </c>
      <c r="T14" s="227">
        <f>'E Rslt 2011'!Q16</f>
        <v>-2543</v>
      </c>
      <c r="U14" s="227"/>
      <c r="V14" s="227"/>
      <c r="W14" s="227" t="e">
        <f t="shared" si="2"/>
        <v>#REF!</v>
      </c>
    </row>
    <row r="15" spans="2:23" ht="28.8">
      <c r="B15" s="226" t="s">
        <v>55</v>
      </c>
      <c r="C15" s="227">
        <f>'E Rslt 2011'!B17</f>
        <v>-10092</v>
      </c>
      <c r="D15" s="227">
        <f>'E Rslt 2011'!C17</f>
        <v>-6228</v>
      </c>
      <c r="E15" s="227">
        <f>'E Rslt 2011'!D17</f>
        <v>-11902</v>
      </c>
      <c r="F15" s="227">
        <f>'E Rslt 2011'!E17</f>
        <v>-6397</v>
      </c>
      <c r="G15" s="227">
        <f>'E Rslt 2011'!F17</f>
        <v>-5473</v>
      </c>
      <c r="H15" s="227">
        <f>'E Rslt 2011'!G17</f>
        <v>-14963</v>
      </c>
      <c r="I15" s="227">
        <f>'E Rslt 2011'!H17</f>
        <v>-6511</v>
      </c>
      <c r="J15" s="227">
        <f>'E Rslt 2011'!I17</f>
        <v>-8926</v>
      </c>
      <c r="K15" s="227">
        <f>'E Rslt 2011'!J17</f>
        <v>-6014</v>
      </c>
      <c r="L15" s="227">
        <f>'E Rslt 2011'!K17</f>
        <v>-7453</v>
      </c>
      <c r="M15" s="227">
        <f>'E Rslt 2011'!L17</f>
        <v>-1773</v>
      </c>
      <c r="N15" s="227" t="e">
        <f>'E Rslt 2011'!#REF!</f>
        <v>#REF!</v>
      </c>
      <c r="O15" s="227">
        <f>'E Rslt 2011'!M17</f>
        <v>-619</v>
      </c>
      <c r="P15" s="227">
        <f>'E Rslt 2011'!N17</f>
        <v>-1021</v>
      </c>
      <c r="Q15" s="227">
        <f>'E Rslt 2011'!O17</f>
        <v>-7607</v>
      </c>
      <c r="R15" s="227" t="e">
        <f>'E Rslt 2011'!#REF!</f>
        <v>#REF!</v>
      </c>
      <c r="S15" s="227">
        <f>'E Rslt 2011'!P17</f>
        <v>-740</v>
      </c>
      <c r="T15" s="227">
        <f>'E Rslt 2011'!Q17</f>
        <v>-646</v>
      </c>
      <c r="U15" s="227"/>
      <c r="V15" s="227"/>
      <c r="W15" s="227" t="e">
        <f t="shared" si="2"/>
        <v>#REF!</v>
      </c>
    </row>
    <row r="16" spans="2:23">
      <c r="B16" s="228" t="s">
        <v>85</v>
      </c>
      <c r="C16" s="229">
        <f>SUM(C13:C15)</f>
        <v>-77082</v>
      </c>
      <c r="D16" s="229">
        <f t="shared" ref="D16:T16" si="3">SUM(D13:D15)</f>
        <v>-139721</v>
      </c>
      <c r="E16" s="229">
        <f t="shared" si="3"/>
        <v>-104145</v>
      </c>
      <c r="F16" s="229">
        <f t="shared" si="3"/>
        <v>-46043</v>
      </c>
      <c r="G16" s="229">
        <f t="shared" si="3"/>
        <v>-71014</v>
      </c>
      <c r="H16" s="229">
        <f t="shared" si="3"/>
        <v>-198721</v>
      </c>
      <c r="I16" s="229">
        <f t="shared" si="3"/>
        <v>-121021</v>
      </c>
      <c r="J16" s="229">
        <f t="shared" si="3"/>
        <v>-83952</v>
      </c>
      <c r="K16" s="229">
        <f t="shared" si="3"/>
        <v>-83054</v>
      </c>
      <c r="L16" s="229">
        <f t="shared" si="3"/>
        <v>-98240</v>
      </c>
      <c r="M16" s="229">
        <f t="shared" si="3"/>
        <v>-20912</v>
      </c>
      <c r="N16" s="229" t="e">
        <f t="shared" si="3"/>
        <v>#REF!</v>
      </c>
      <c r="O16" s="229">
        <f t="shared" si="3"/>
        <v>-6973</v>
      </c>
      <c r="P16" s="229">
        <f t="shared" si="3"/>
        <v>-12992</v>
      </c>
      <c r="Q16" s="229">
        <f t="shared" si="3"/>
        <v>-25692</v>
      </c>
      <c r="R16" s="229" t="e">
        <f t="shared" si="3"/>
        <v>#REF!</v>
      </c>
      <c r="S16" s="229">
        <f t="shared" si="3"/>
        <v>-12978</v>
      </c>
      <c r="T16" s="229">
        <f t="shared" si="3"/>
        <v>-7117</v>
      </c>
      <c r="U16" s="230"/>
      <c r="V16" s="230"/>
      <c r="W16" s="227" t="e">
        <f t="shared" si="2"/>
        <v>#REF!</v>
      </c>
    </row>
    <row r="17" spans="2:23">
      <c r="B17" s="228" t="s">
        <v>86</v>
      </c>
      <c r="C17" s="229">
        <f>SUM(C13:C14)</f>
        <v>-66990</v>
      </c>
      <c r="D17" s="229">
        <f t="shared" ref="D17:T17" si="4">SUM(D13:D14)</f>
        <v>-133493</v>
      </c>
      <c r="E17" s="229">
        <f t="shared" si="4"/>
        <v>-92243</v>
      </c>
      <c r="F17" s="229">
        <f t="shared" si="4"/>
        <v>-39646</v>
      </c>
      <c r="G17" s="229">
        <f t="shared" si="4"/>
        <v>-65541</v>
      </c>
      <c r="H17" s="229">
        <f t="shared" si="4"/>
        <v>-183758</v>
      </c>
      <c r="I17" s="229">
        <f t="shared" si="4"/>
        <v>-114510</v>
      </c>
      <c r="J17" s="229">
        <f t="shared" si="4"/>
        <v>-75026</v>
      </c>
      <c r="K17" s="229">
        <f t="shared" si="4"/>
        <v>-77040</v>
      </c>
      <c r="L17" s="229">
        <f t="shared" si="4"/>
        <v>-90787</v>
      </c>
      <c r="M17" s="229">
        <f t="shared" si="4"/>
        <v>-19139</v>
      </c>
      <c r="N17" s="229" t="e">
        <f t="shared" si="4"/>
        <v>#REF!</v>
      </c>
      <c r="O17" s="229">
        <f t="shared" si="4"/>
        <v>-6354</v>
      </c>
      <c r="P17" s="229">
        <f t="shared" si="4"/>
        <v>-11971</v>
      </c>
      <c r="Q17" s="229">
        <f t="shared" si="4"/>
        <v>-18085</v>
      </c>
      <c r="R17" s="229" t="e">
        <f t="shared" si="4"/>
        <v>#REF!</v>
      </c>
      <c r="S17" s="229">
        <f t="shared" si="4"/>
        <v>-12238</v>
      </c>
      <c r="T17" s="229">
        <f t="shared" si="4"/>
        <v>-6471</v>
      </c>
      <c r="U17" s="230"/>
      <c r="V17" s="230"/>
      <c r="W17" s="227" t="e">
        <f t="shared" si="2"/>
        <v>#REF!</v>
      </c>
    </row>
    <row r="18" spans="2:23">
      <c r="B18" s="231" t="s">
        <v>87</v>
      </c>
      <c r="C18" s="227">
        <f>'E Rslt 2011'!B11</f>
        <v>145782</v>
      </c>
      <c r="D18" s="227">
        <f>'E Rslt 2011'!C11</f>
        <v>259136</v>
      </c>
      <c r="E18" s="227">
        <f>'E Rslt 2011'!D11</f>
        <v>181418</v>
      </c>
      <c r="F18" s="227">
        <f>'E Rslt 2011'!E11</f>
        <v>153144</v>
      </c>
      <c r="G18" s="227">
        <f>'E Rslt 2011'!F11</f>
        <v>171016</v>
      </c>
      <c r="H18" s="227">
        <f>'E Rslt 2011'!G11</f>
        <v>339135</v>
      </c>
      <c r="I18" s="227">
        <f>'E Rslt 2011'!H11</f>
        <v>221356</v>
      </c>
      <c r="J18" s="227">
        <f>'E Rslt 2011'!I11</f>
        <v>121412</v>
      </c>
      <c r="K18" s="227">
        <f>'E Rslt 2011'!J11</f>
        <v>140256</v>
      </c>
      <c r="L18" s="227">
        <f>'E Rslt 2011'!K11</f>
        <v>188238</v>
      </c>
      <c r="M18" s="227">
        <f>'E Rslt 2011'!L11</f>
        <v>34856</v>
      </c>
      <c r="N18" s="227" t="e">
        <f>'E Rslt 2011'!#REF!</f>
        <v>#REF!</v>
      </c>
      <c r="O18" s="227">
        <f>'E Rslt 2011'!M11</f>
        <v>12283</v>
      </c>
      <c r="P18" s="227">
        <f>'E Rslt 2011'!N11</f>
        <v>22999</v>
      </c>
      <c r="Q18" s="227">
        <f>'E Rslt 2011'!O11</f>
        <v>15273</v>
      </c>
      <c r="R18" s="227" t="e">
        <f>'E Rslt 2011'!#REF!</f>
        <v>#REF!</v>
      </c>
      <c r="S18" s="227">
        <f>'E Rslt 2011'!P11</f>
        <v>13800</v>
      </c>
      <c r="T18" s="227">
        <f>'E Rslt 2011'!Q11</f>
        <v>7222</v>
      </c>
      <c r="U18" s="227"/>
      <c r="V18" s="227"/>
      <c r="W18" s="227" t="e">
        <f t="shared" si="2"/>
        <v>#REF!</v>
      </c>
    </row>
    <row r="19" spans="2:23">
      <c r="B19" s="232" t="s">
        <v>121</v>
      </c>
      <c r="C19" s="233">
        <f>'E Rslt 2011'!B23</f>
        <v>33177</v>
      </c>
      <c r="D19" s="233">
        <f>'E Rslt 2011'!C23</f>
        <v>35969</v>
      </c>
      <c r="E19" s="233">
        <f>'E Rslt 2011'!D23</f>
        <v>31521</v>
      </c>
      <c r="F19" s="233">
        <f>'E Rslt 2011'!E23</f>
        <v>57666</v>
      </c>
      <c r="G19" s="233">
        <f>'E Rslt 2011'!F23</f>
        <v>64510</v>
      </c>
      <c r="H19" s="233">
        <f>'E Rslt 2011'!G23</f>
        <v>48197</v>
      </c>
      <c r="I19" s="233">
        <f>'E Rslt 2011'!H23</f>
        <v>11387</v>
      </c>
      <c r="J19" s="233">
        <f>'E Rslt 2011'!I23</f>
        <v>22852</v>
      </c>
      <c r="K19" s="233">
        <f>'E Rslt 2011'!J23</f>
        <v>23320</v>
      </c>
      <c r="L19" s="233">
        <f>'E Rslt 2011'!K23</f>
        <v>14232</v>
      </c>
      <c r="M19" s="233">
        <f>'E Rslt 2011'!L23</f>
        <v>23</v>
      </c>
      <c r="N19" s="233" t="e">
        <f>'E Rslt 2011'!#REF!</f>
        <v>#REF!</v>
      </c>
      <c r="O19" s="233">
        <f>'E Rslt 2011'!M23</f>
        <v>1911</v>
      </c>
      <c r="P19" s="233">
        <f>'E Rslt 2011'!N23</f>
        <v>2958</v>
      </c>
      <c r="Q19" s="233">
        <f>'E Rslt 2011'!O23</f>
        <v>-14943</v>
      </c>
      <c r="R19" s="233" t="e">
        <f>'E Rslt 2011'!#REF!</f>
        <v>#REF!</v>
      </c>
      <c r="S19" s="233">
        <f>'E Rslt 2011'!P23</f>
        <v>-3415</v>
      </c>
      <c r="T19" s="233">
        <f>'E Rslt 2011'!Q23</f>
        <v>68</v>
      </c>
      <c r="U19" s="233"/>
      <c r="V19" s="233"/>
      <c r="W19" s="233" t="e">
        <f t="shared" si="2"/>
        <v>#REF!</v>
      </c>
    </row>
    <row r="20" spans="2:23">
      <c r="B20" s="232" t="s">
        <v>120</v>
      </c>
      <c r="C20" s="233">
        <f>'BILAN 2011'!B25</f>
        <v>429973</v>
      </c>
      <c r="D20" s="233">
        <f>'BILAN 2011'!C25</f>
        <v>572865</v>
      </c>
      <c r="E20" s="233">
        <f>'BILAN 2011'!D25</f>
        <v>348035</v>
      </c>
      <c r="F20" s="233">
        <f>'BILAN 2011'!E25</f>
        <v>498415</v>
      </c>
      <c r="G20" s="233">
        <f>'BILAN 2011'!F25</f>
        <v>442260</v>
      </c>
      <c r="H20" s="233">
        <f>'BILAN 2011'!G25</f>
        <v>519169</v>
      </c>
      <c r="I20" s="233">
        <f>'BILAN 2011'!H25</f>
        <v>528005</v>
      </c>
      <c r="J20" s="233">
        <f>'BILAN 2011'!I25</f>
        <v>214596</v>
      </c>
      <c r="K20" s="233">
        <f>'BILAN 2011'!J25</f>
        <v>121768</v>
      </c>
      <c r="L20" s="233">
        <f>'BILAN 2011'!K25</f>
        <v>441334</v>
      </c>
      <c r="M20" s="233">
        <f>'BILAN 2011'!L25</f>
        <v>164860</v>
      </c>
      <c r="N20" s="233" t="e">
        <f>'BILAN 2011'!#REF!</f>
        <v>#REF!</v>
      </c>
      <c r="O20" s="233">
        <f>'BILAN 2011'!M25</f>
        <v>66094</v>
      </c>
      <c r="P20" s="233">
        <f>'BILAN 2011'!N25</f>
        <v>145297</v>
      </c>
      <c r="Q20" s="233">
        <f>'BILAN 2011'!O25</f>
        <v>56955</v>
      </c>
      <c r="R20" s="233" t="e">
        <f>'BILAN 2011'!#REF!</f>
        <v>#REF!</v>
      </c>
      <c r="S20" s="233">
        <f>'BILAN 2011'!P25</f>
        <v>41837</v>
      </c>
      <c r="T20" s="233">
        <f>'BILAN 2011'!Q25</f>
        <v>26867</v>
      </c>
      <c r="U20" s="233"/>
      <c r="V20" s="233"/>
      <c r="W20" s="233" t="e">
        <f t="shared" si="2"/>
        <v>#REF!</v>
      </c>
    </row>
    <row r="22" spans="2:23">
      <c r="B22" s="223">
        <v>2012</v>
      </c>
      <c r="C22" s="224" t="s">
        <v>21</v>
      </c>
      <c r="D22" s="224" t="s">
        <v>22</v>
      </c>
      <c r="E22" s="224" t="s">
        <v>38</v>
      </c>
      <c r="F22" s="224" t="s">
        <v>23</v>
      </c>
      <c r="G22" s="224" t="s">
        <v>24</v>
      </c>
      <c r="H22" s="224" t="s">
        <v>25</v>
      </c>
      <c r="I22" s="224" t="s">
        <v>26</v>
      </c>
      <c r="J22" s="224" t="s">
        <v>27</v>
      </c>
      <c r="K22" s="224" t="s">
        <v>28</v>
      </c>
      <c r="L22" s="224" t="s">
        <v>29</v>
      </c>
      <c r="M22" s="224" t="s">
        <v>30</v>
      </c>
      <c r="N22" s="224" t="s">
        <v>119</v>
      </c>
      <c r="O22" s="224" t="s">
        <v>32</v>
      </c>
      <c r="P22" s="224" t="s">
        <v>33</v>
      </c>
      <c r="Q22" s="224" t="s">
        <v>34</v>
      </c>
      <c r="R22" s="224" t="s">
        <v>35</v>
      </c>
      <c r="S22" s="224" t="s">
        <v>36</v>
      </c>
      <c r="T22" s="224" t="s">
        <v>37</v>
      </c>
      <c r="U22" s="224" t="s">
        <v>39</v>
      </c>
      <c r="V22" s="224" t="s">
        <v>76</v>
      </c>
      <c r="W22" s="224" t="s">
        <v>71</v>
      </c>
    </row>
    <row r="23" spans="2:23">
      <c r="B23" s="226" t="s">
        <v>83</v>
      </c>
      <c r="C23" s="227">
        <f>'E Rslt 2012'!B15</f>
        <v>-47463</v>
      </c>
      <c r="D23" s="227">
        <f>'E Rslt 2012'!C15</f>
        <v>-117521</v>
      </c>
      <c r="E23" s="227">
        <f>'E Rslt 2012'!D15</f>
        <v>-71347</v>
      </c>
      <c r="F23" s="227">
        <f>'E Rslt 2012'!E15</f>
        <v>-39399</v>
      </c>
      <c r="G23" s="227">
        <f>'E Rslt 2012'!F15</f>
        <v>-55627</v>
      </c>
      <c r="H23" s="227">
        <f>'E Rslt 2012'!G15</f>
        <v>-154160</v>
      </c>
      <c r="I23" s="227">
        <f>'E Rslt 2012'!H15</f>
        <v>-98818</v>
      </c>
      <c r="J23" s="227">
        <f>'E Rslt 2012'!I15</f>
        <v>-56418</v>
      </c>
      <c r="K23" s="227">
        <f>'E Rslt 2012'!J15</f>
        <v>-68574</v>
      </c>
      <c r="L23" s="227">
        <f>'E Rslt 2012'!K15</f>
        <v>-77964</v>
      </c>
      <c r="M23" s="227">
        <f>'E Rslt 2012'!L15</f>
        <v>-17882</v>
      </c>
      <c r="N23" s="227">
        <f>'E Rslt 2012'!M15</f>
        <v>-10673</v>
      </c>
      <c r="O23" s="227">
        <f>'E Rslt 2012'!N15</f>
        <v>-6280</v>
      </c>
      <c r="P23" s="227">
        <f>'E Rslt 2012'!O15</f>
        <v>-10300</v>
      </c>
      <c r="Q23" s="227">
        <f>'E Rslt 2012'!P15</f>
        <v>-15310</v>
      </c>
      <c r="R23" s="227" t="e">
        <f>'E Rslt 2012'!#REF!</f>
        <v>#REF!</v>
      </c>
      <c r="S23" s="227">
        <f>'E Rslt 2012'!Q15</f>
        <v>-9406</v>
      </c>
      <c r="T23" s="227">
        <f>'E Rslt 2012'!R15</f>
        <v>-4434</v>
      </c>
      <c r="U23" s="227"/>
      <c r="V23" s="227"/>
      <c r="W23" s="227" t="e">
        <f t="shared" ref="W23:W28" si="5">SUM(C23:T23)</f>
        <v>#REF!</v>
      </c>
    </row>
    <row r="24" spans="2:23">
      <c r="B24" s="226" t="s">
        <v>84</v>
      </c>
      <c r="C24" s="227">
        <f>'E Rslt 2012'!B16</f>
        <v>-26750</v>
      </c>
      <c r="D24" s="227">
        <f>'E Rslt 2012'!C16</f>
        <v>-25937</v>
      </c>
      <c r="E24" s="227">
        <f>'E Rslt 2012'!D16</f>
        <v>-29267</v>
      </c>
      <c r="F24" s="227">
        <f>'E Rslt 2012'!E16</f>
        <v>-12345</v>
      </c>
      <c r="G24" s="227">
        <f>'E Rslt 2012'!F16</f>
        <v>-14602</v>
      </c>
      <c r="H24" s="227">
        <f>'E Rslt 2012'!G16</f>
        <v>-44087</v>
      </c>
      <c r="I24" s="227">
        <f>'E Rslt 2012'!H16</f>
        <v>-20822</v>
      </c>
      <c r="J24" s="227">
        <f>'E Rslt 2012'!I16</f>
        <v>-26741</v>
      </c>
      <c r="K24" s="227">
        <f>'E Rslt 2012'!J16</f>
        <v>-18939</v>
      </c>
      <c r="L24" s="227">
        <f>'E Rslt 2012'!K16</f>
        <v>-18766</v>
      </c>
      <c r="M24" s="227">
        <f>'E Rslt 2012'!L16</f>
        <v>-8695</v>
      </c>
      <c r="N24" s="227">
        <f>'E Rslt 2012'!M16</f>
        <v>-4342</v>
      </c>
      <c r="O24" s="227">
        <f>'E Rslt 2012'!N16</f>
        <v>-2792</v>
      </c>
      <c r="P24" s="227">
        <f>'E Rslt 2012'!O16</f>
        <v>-4543</v>
      </c>
      <c r="Q24" s="227">
        <f>'E Rslt 2012'!P16</f>
        <v>-6393</v>
      </c>
      <c r="R24" s="227" t="e">
        <f>'E Rslt 2012'!#REF!</f>
        <v>#REF!</v>
      </c>
      <c r="S24" s="227">
        <f>'E Rslt 2012'!Q16</f>
        <v>-3070</v>
      </c>
      <c r="T24" s="227">
        <f>'E Rslt 2012'!R16</f>
        <v>-2985</v>
      </c>
      <c r="U24" s="227"/>
      <c r="V24" s="227"/>
      <c r="W24" s="227" t="e">
        <f t="shared" si="5"/>
        <v>#REF!</v>
      </c>
    </row>
    <row r="25" spans="2:23" ht="28.8">
      <c r="B25" s="226" t="s">
        <v>55</v>
      </c>
      <c r="C25" s="227">
        <f>'E Rslt 2012'!B17</f>
        <v>-10279</v>
      </c>
      <c r="D25" s="227">
        <f>'E Rslt 2012'!C17</f>
        <v>-5358</v>
      </c>
      <c r="E25" s="227">
        <f>'E Rslt 2012'!D17</f>
        <v>-12300</v>
      </c>
      <c r="F25" s="227">
        <f>'E Rslt 2012'!E17</f>
        <v>-6669</v>
      </c>
      <c r="G25" s="227">
        <f>'E Rslt 2012'!F17</f>
        <v>-5086</v>
      </c>
      <c r="H25" s="227">
        <f>'E Rslt 2012'!G17</f>
        <v>-22412</v>
      </c>
      <c r="I25" s="227">
        <f>'E Rslt 2012'!H17</f>
        <v>-6514</v>
      </c>
      <c r="J25" s="227">
        <f>'E Rslt 2012'!I17</f>
        <v>-11148</v>
      </c>
      <c r="K25" s="227">
        <f>'E Rslt 2012'!J17</f>
        <v>-6912</v>
      </c>
      <c r="L25" s="227">
        <f>'E Rslt 2012'!K17</f>
        <v>-8413</v>
      </c>
      <c r="M25" s="227">
        <f>'E Rslt 2012'!L17</f>
        <v>-2125</v>
      </c>
      <c r="N25" s="227">
        <f>'E Rslt 2012'!M17</f>
        <v>-1221</v>
      </c>
      <c r="O25" s="227">
        <f>'E Rslt 2012'!N17</f>
        <v>-946</v>
      </c>
      <c r="P25" s="227">
        <f>'E Rslt 2012'!O17</f>
        <v>-1333</v>
      </c>
      <c r="Q25" s="227">
        <f>'E Rslt 2012'!P17</f>
        <v>-7671</v>
      </c>
      <c r="R25" s="227" t="e">
        <f>'E Rslt 2012'!#REF!</f>
        <v>#REF!</v>
      </c>
      <c r="S25" s="227">
        <f>'E Rslt 2012'!Q17</f>
        <v>-849</v>
      </c>
      <c r="T25" s="227">
        <f>'E Rslt 2012'!R17</f>
        <v>-563</v>
      </c>
      <c r="U25" s="227"/>
      <c r="V25" s="227"/>
      <c r="W25" s="227" t="e">
        <f t="shared" si="5"/>
        <v>#REF!</v>
      </c>
    </row>
    <row r="26" spans="2:23">
      <c r="B26" s="228" t="s">
        <v>85</v>
      </c>
      <c r="C26" s="229">
        <f>SUM(C23:C25)</f>
        <v>-84492</v>
      </c>
      <c r="D26" s="229">
        <f t="shared" ref="D26:T26" si="6">SUM(D23:D25)</f>
        <v>-148816</v>
      </c>
      <c r="E26" s="229">
        <f t="shared" si="6"/>
        <v>-112914</v>
      </c>
      <c r="F26" s="229">
        <f t="shared" si="6"/>
        <v>-58413</v>
      </c>
      <c r="G26" s="229">
        <f t="shared" si="6"/>
        <v>-75315</v>
      </c>
      <c r="H26" s="229">
        <f t="shared" si="6"/>
        <v>-220659</v>
      </c>
      <c r="I26" s="229">
        <f t="shared" si="6"/>
        <v>-126154</v>
      </c>
      <c r="J26" s="229">
        <f t="shared" si="6"/>
        <v>-94307</v>
      </c>
      <c r="K26" s="229">
        <f t="shared" si="6"/>
        <v>-94425</v>
      </c>
      <c r="L26" s="229">
        <f t="shared" si="6"/>
        <v>-105143</v>
      </c>
      <c r="M26" s="229">
        <f t="shared" si="6"/>
        <v>-28702</v>
      </c>
      <c r="N26" s="229">
        <f t="shared" si="6"/>
        <v>-16236</v>
      </c>
      <c r="O26" s="229">
        <f t="shared" si="6"/>
        <v>-10018</v>
      </c>
      <c r="P26" s="229">
        <f t="shared" si="6"/>
        <v>-16176</v>
      </c>
      <c r="Q26" s="229">
        <f t="shared" si="6"/>
        <v>-29374</v>
      </c>
      <c r="R26" s="229" t="e">
        <f t="shared" si="6"/>
        <v>#REF!</v>
      </c>
      <c r="S26" s="229">
        <f t="shared" si="6"/>
        <v>-13325</v>
      </c>
      <c r="T26" s="229">
        <f t="shared" si="6"/>
        <v>-7982</v>
      </c>
      <c r="U26" s="230"/>
      <c r="V26" s="230"/>
      <c r="W26" s="227" t="e">
        <f t="shared" si="5"/>
        <v>#REF!</v>
      </c>
    </row>
    <row r="27" spans="2:23">
      <c r="B27" s="228" t="s">
        <v>86</v>
      </c>
      <c r="C27" s="229">
        <f>SUM(C23:C24)</f>
        <v>-74213</v>
      </c>
      <c r="D27" s="229">
        <f t="shared" ref="D27:T27" si="7">SUM(D23:D24)</f>
        <v>-143458</v>
      </c>
      <c r="E27" s="229">
        <f t="shared" si="7"/>
        <v>-100614</v>
      </c>
      <c r="F27" s="229">
        <f t="shared" si="7"/>
        <v>-51744</v>
      </c>
      <c r="G27" s="229">
        <f t="shared" si="7"/>
        <v>-70229</v>
      </c>
      <c r="H27" s="229">
        <f t="shared" si="7"/>
        <v>-198247</v>
      </c>
      <c r="I27" s="229">
        <f t="shared" si="7"/>
        <v>-119640</v>
      </c>
      <c r="J27" s="229">
        <f t="shared" si="7"/>
        <v>-83159</v>
      </c>
      <c r="K27" s="229">
        <f t="shared" si="7"/>
        <v>-87513</v>
      </c>
      <c r="L27" s="229">
        <f t="shared" si="7"/>
        <v>-96730</v>
      </c>
      <c r="M27" s="229">
        <f t="shared" si="7"/>
        <v>-26577</v>
      </c>
      <c r="N27" s="229">
        <f t="shared" si="7"/>
        <v>-15015</v>
      </c>
      <c r="O27" s="229">
        <f t="shared" si="7"/>
        <v>-9072</v>
      </c>
      <c r="P27" s="229">
        <f t="shared" si="7"/>
        <v>-14843</v>
      </c>
      <c r="Q27" s="229">
        <f t="shared" si="7"/>
        <v>-21703</v>
      </c>
      <c r="R27" s="229" t="e">
        <f t="shared" si="7"/>
        <v>#REF!</v>
      </c>
      <c r="S27" s="229">
        <f t="shared" si="7"/>
        <v>-12476</v>
      </c>
      <c r="T27" s="229">
        <f t="shared" si="7"/>
        <v>-7419</v>
      </c>
      <c r="U27" s="230"/>
      <c r="V27" s="230"/>
      <c r="W27" s="227" t="e">
        <f t="shared" si="5"/>
        <v>#REF!</v>
      </c>
    </row>
    <row r="28" spans="2:23">
      <c r="B28" s="231" t="s">
        <v>87</v>
      </c>
      <c r="C28" s="227">
        <f>'E Rslt 2012'!B11</f>
        <v>158346</v>
      </c>
      <c r="D28" s="227">
        <f>'E Rslt 2012'!C11</f>
        <v>293583</v>
      </c>
      <c r="E28" s="227">
        <f>'E Rslt 2012'!D11</f>
        <v>217477</v>
      </c>
      <c r="F28" s="227">
        <f>'E Rslt 2012'!E11</f>
        <v>161347</v>
      </c>
      <c r="G28" s="227">
        <f>'E Rslt 2012'!F11</f>
        <v>201493</v>
      </c>
      <c r="H28" s="227">
        <f>'E Rslt 2012'!G11</f>
        <v>381762</v>
      </c>
      <c r="I28" s="227">
        <f>'E Rslt 2012'!H11</f>
        <v>225660</v>
      </c>
      <c r="J28" s="227">
        <f>'E Rslt 2012'!I11</f>
        <v>126688</v>
      </c>
      <c r="K28" s="227">
        <f>'E Rslt 2012'!J11</f>
        <v>160764</v>
      </c>
      <c r="L28" s="227">
        <f>'E Rslt 2012'!K11</f>
        <v>199636</v>
      </c>
      <c r="M28" s="227">
        <f>'E Rslt 2012'!L11</f>
        <v>39367</v>
      </c>
      <c r="N28" s="227">
        <f>'E Rslt 2012'!M11</f>
        <v>27061</v>
      </c>
      <c r="O28" s="227">
        <f>'E Rslt 2012'!N11</f>
        <v>14732</v>
      </c>
      <c r="P28" s="227">
        <f>'E Rslt 2012'!O11</f>
        <v>25029</v>
      </c>
      <c r="Q28" s="227">
        <f>'E Rslt 2012'!P11</f>
        <v>25284</v>
      </c>
      <c r="R28" s="227" t="e">
        <f>'E Rslt 2012'!#REF!</f>
        <v>#REF!</v>
      </c>
      <c r="S28" s="227">
        <f>'E Rslt 2012'!Q11</f>
        <v>15183</v>
      </c>
      <c r="T28" s="227">
        <f>'E Rslt 2012'!R11</f>
        <v>9394</v>
      </c>
      <c r="U28" s="227"/>
      <c r="V28" s="227"/>
      <c r="W28" s="227" t="e">
        <f t="shared" si="5"/>
        <v>#REF!</v>
      </c>
    </row>
    <row r="29" spans="2:23">
      <c r="B29" s="232" t="s">
        <v>121</v>
      </c>
      <c r="C29" s="233">
        <f>'E Rslt 2012'!B23</f>
        <v>50107</v>
      </c>
      <c r="D29" s="233">
        <f>'E Rslt 2012'!C23</f>
        <v>43206</v>
      </c>
      <c r="E29" s="233">
        <f>'E Rslt 2012'!D23</f>
        <v>55647</v>
      </c>
      <c r="F29" s="233">
        <f>'E Rslt 2012'!E23</f>
        <v>63379</v>
      </c>
      <c r="G29" s="233">
        <f>'E Rslt 2012'!F23</f>
        <v>58491</v>
      </c>
      <c r="H29" s="233">
        <f>'E Rslt 2012'!G23</f>
        <v>94696</v>
      </c>
      <c r="I29" s="233">
        <f>'E Rslt 2012'!H23</f>
        <v>-4707</v>
      </c>
      <c r="J29" s="233">
        <f>'E Rslt 2012'!I23</f>
        <v>12022</v>
      </c>
      <c r="K29" s="233">
        <f>'E Rslt 2012'!J23</f>
        <v>26598</v>
      </c>
      <c r="L29" s="233">
        <f>'E Rslt 2012'!K23</f>
        <v>17632</v>
      </c>
      <c r="M29" s="233">
        <f>'E Rslt 2012'!L23</f>
        <v>3403</v>
      </c>
      <c r="N29" s="233">
        <f>'E Rslt 2012'!M23</f>
        <v>-12506</v>
      </c>
      <c r="O29" s="233">
        <f>'E Rslt 2012'!N23</f>
        <v>1057</v>
      </c>
      <c r="P29" s="233">
        <f>'E Rslt 2012'!O23</f>
        <v>2430</v>
      </c>
      <c r="Q29" s="233">
        <f>'E Rslt 2012'!P23</f>
        <v>-1168</v>
      </c>
      <c r="R29" s="233" t="e">
        <f>'E Rslt 2012'!#REF!</f>
        <v>#REF!</v>
      </c>
      <c r="S29" s="233">
        <f>'E Rslt 2012'!Q23</f>
        <v>-2816</v>
      </c>
      <c r="T29" s="233">
        <f>'E Rslt 2012'!R23</f>
        <v>1123</v>
      </c>
      <c r="U29" s="233"/>
      <c r="V29" s="233"/>
      <c r="W29" s="227" t="e">
        <f>SUM(C29:T29)</f>
        <v>#REF!</v>
      </c>
    </row>
    <row r="30" spans="2:23">
      <c r="B30" s="232" t="s">
        <v>120</v>
      </c>
      <c r="C30" s="233">
        <f>'BILAN 2012'!B25</f>
        <v>460079</v>
      </c>
      <c r="D30" s="233">
        <f>'BILAN 2012'!C25</f>
        <v>603990</v>
      </c>
      <c r="E30" s="233">
        <f>'BILAN 2012'!D25</f>
        <v>401747</v>
      </c>
      <c r="F30" s="233">
        <f>'BILAN 2012'!E25</f>
        <v>534793</v>
      </c>
      <c r="G30" s="233">
        <f>'BILAN 2012'!F25</f>
        <v>486779</v>
      </c>
      <c r="H30" s="233">
        <f>'BILAN 2012'!G25</f>
        <v>580232</v>
      </c>
      <c r="I30" s="233">
        <f>'BILAN 2012'!H25</f>
        <v>404312</v>
      </c>
      <c r="J30" s="233">
        <f>'BILAN 2012'!I25</f>
        <v>248293</v>
      </c>
      <c r="K30" s="233">
        <f>'BILAN 2012'!J25</f>
        <v>148516</v>
      </c>
      <c r="L30" s="233">
        <f>'BILAN 2012'!K25</f>
        <v>453314</v>
      </c>
      <c r="M30" s="233">
        <f>'BILAN 2012'!L25</f>
        <v>167804</v>
      </c>
      <c r="N30" s="233" t="e">
        <f>'BILAN 2012'!#REF!</f>
        <v>#REF!</v>
      </c>
      <c r="O30" s="233">
        <f>'BILAN 2012'!M25</f>
        <v>61701</v>
      </c>
      <c r="P30" s="233">
        <f>'BILAN 2012'!N25</f>
        <v>145256</v>
      </c>
      <c r="Q30" s="233">
        <f>'BILAN 2012'!O25</f>
        <v>55264</v>
      </c>
      <c r="R30" s="233" t="e">
        <f>'BILAN 2012'!#REF!</f>
        <v>#REF!</v>
      </c>
      <c r="S30" s="233">
        <f>'BILAN 2012'!P25</f>
        <v>38908</v>
      </c>
      <c r="T30" s="233">
        <f>'BILAN 2012'!Q25</f>
        <v>27990</v>
      </c>
      <c r="U30" s="233"/>
      <c r="V30" s="233"/>
      <c r="W30" s="227" t="e">
        <f>SUM(C30:T30)</f>
        <v>#REF!</v>
      </c>
    </row>
    <row r="32" spans="2:23">
      <c r="B32" s="223">
        <v>2013</v>
      </c>
      <c r="C32" s="224" t="s">
        <v>21</v>
      </c>
      <c r="D32" s="224" t="s">
        <v>22</v>
      </c>
      <c r="E32" s="224" t="s">
        <v>38</v>
      </c>
      <c r="F32" s="224" t="s">
        <v>23</v>
      </c>
      <c r="G32" s="224" t="s">
        <v>24</v>
      </c>
      <c r="H32" s="224" t="s">
        <v>25</v>
      </c>
      <c r="I32" s="224" t="s">
        <v>26</v>
      </c>
      <c r="J32" s="224" t="s">
        <v>27</v>
      </c>
      <c r="K32" s="224" t="s">
        <v>28</v>
      </c>
      <c r="L32" s="224" t="s">
        <v>29</v>
      </c>
      <c r="M32" s="224" t="s">
        <v>30</v>
      </c>
      <c r="N32" s="224" t="s">
        <v>119</v>
      </c>
      <c r="O32" s="224" t="s">
        <v>32</v>
      </c>
      <c r="P32" s="224" t="s">
        <v>33</v>
      </c>
      <c r="Q32" s="224" t="s">
        <v>34</v>
      </c>
      <c r="R32" s="224" t="s">
        <v>35</v>
      </c>
      <c r="S32" s="224" t="s">
        <v>36</v>
      </c>
      <c r="T32" s="224" t="s">
        <v>37</v>
      </c>
      <c r="U32" s="224" t="s">
        <v>39</v>
      </c>
      <c r="V32" s="224" t="s">
        <v>76</v>
      </c>
      <c r="W32" s="224" t="s">
        <v>71</v>
      </c>
    </row>
    <row r="33" spans="2:23">
      <c r="B33" s="226" t="s">
        <v>83</v>
      </c>
      <c r="C33" s="227">
        <f>'E Rslt 2013'!B15</f>
        <v>-54074</v>
      </c>
      <c r="D33" s="227">
        <f>'E Rslt 2013'!C15</f>
        <v>-126975</v>
      </c>
      <c r="E33" s="227">
        <f>'E Rslt 2013'!D15</f>
        <v>-79972</v>
      </c>
      <c r="F33" s="227">
        <f>'E Rslt 2013'!E15</f>
        <v>-42199</v>
      </c>
      <c r="G33" s="227">
        <f>'E Rslt 2013'!F15</f>
        <v>-62127</v>
      </c>
      <c r="H33" s="227">
        <f>'E Rslt 2013'!G15</f>
        <v>-155994</v>
      </c>
      <c r="I33" s="227">
        <f>'E Rslt 2013'!H15</f>
        <v>-99178</v>
      </c>
      <c r="J33" s="227">
        <f>'E Rslt 2013'!I15</f>
        <v>-62540</v>
      </c>
      <c r="K33" s="227">
        <f>'E Rslt 2013'!J15</f>
        <v>-67573</v>
      </c>
      <c r="L33" s="227">
        <f>'E Rslt 2013'!K15</f>
        <v>-80950</v>
      </c>
      <c r="M33" s="227">
        <f>'E Rslt 2013'!L15</f>
        <v>-19156</v>
      </c>
      <c r="N33" s="227" t="e">
        <f>'E Rslt 2013'!#REF!</f>
        <v>#REF!</v>
      </c>
      <c r="O33" s="227">
        <f>'E Rslt 2013'!M15</f>
        <v>-8110</v>
      </c>
      <c r="P33" s="227">
        <f>'E Rslt 2013'!N15</f>
        <v>-10902</v>
      </c>
      <c r="Q33" s="227">
        <f>'E Rslt 2013'!O15</f>
        <v>-19844</v>
      </c>
      <c r="R33" s="227" t="e">
        <f>'E Rslt 2013'!#REF!</f>
        <v>#REF!</v>
      </c>
      <c r="S33" s="227">
        <f>'E Rslt 2013'!P15</f>
        <v>-9652</v>
      </c>
      <c r="T33" s="227">
        <f>'E Rslt 2013'!Q15</f>
        <v>-4680</v>
      </c>
      <c r="U33" s="227">
        <f>'E Rslt 2013'!R15</f>
        <v>-12112</v>
      </c>
      <c r="V33" s="227"/>
      <c r="W33" s="227" t="e">
        <f t="shared" ref="W33:W40" si="8">SUM(C33:U33)</f>
        <v>#REF!</v>
      </c>
    </row>
    <row r="34" spans="2:23">
      <c r="B34" s="226" t="s">
        <v>84</v>
      </c>
      <c r="C34" s="227">
        <f>'E Rslt 2013'!B16</f>
        <v>-28818</v>
      </c>
      <c r="D34" s="227">
        <f>'E Rslt 2013'!C16</f>
        <v>-28114</v>
      </c>
      <c r="E34" s="227">
        <f>'E Rslt 2013'!D16</f>
        <v>-31593</v>
      </c>
      <c r="F34" s="227">
        <f>'E Rslt 2013'!E16</f>
        <v>-13374</v>
      </c>
      <c r="G34" s="227">
        <f>'E Rslt 2013'!F16</f>
        <v>-15203</v>
      </c>
      <c r="H34" s="227">
        <f>'E Rslt 2013'!G16</f>
        <v>-50488</v>
      </c>
      <c r="I34" s="227">
        <f>'E Rslt 2013'!H16</f>
        <v>-21182</v>
      </c>
      <c r="J34" s="227">
        <f>'E Rslt 2013'!I16</f>
        <v>-22935</v>
      </c>
      <c r="K34" s="227">
        <f>'E Rslt 2013'!J16</f>
        <v>-18428</v>
      </c>
      <c r="L34" s="227">
        <f>'E Rslt 2013'!K16</f>
        <v>-20159</v>
      </c>
      <c r="M34" s="227">
        <f>'E Rslt 2013'!L16</f>
        <v>-9618</v>
      </c>
      <c r="N34" s="227" t="e">
        <f>'E Rslt 2013'!#REF!</f>
        <v>#REF!</v>
      </c>
      <c r="O34" s="227">
        <f>'E Rslt 2013'!M16</f>
        <v>-5376</v>
      </c>
      <c r="P34" s="227">
        <f>'E Rslt 2013'!N16</f>
        <v>-5016</v>
      </c>
      <c r="Q34" s="227">
        <f>'E Rslt 2013'!O16</f>
        <v>-9448</v>
      </c>
      <c r="R34" s="227" t="e">
        <f>'E Rslt 2013'!#REF!</f>
        <v>#REF!</v>
      </c>
      <c r="S34" s="227">
        <f>'E Rslt 2013'!P16</f>
        <v>-3211</v>
      </c>
      <c r="T34" s="227">
        <f>'E Rslt 2013'!Q16</f>
        <v>-3043</v>
      </c>
      <c r="U34" s="227">
        <f>'E Rslt 2013'!R16</f>
        <v>-3849</v>
      </c>
      <c r="V34" s="227"/>
      <c r="W34" s="227" t="e">
        <f t="shared" si="8"/>
        <v>#REF!</v>
      </c>
    </row>
    <row r="35" spans="2:23" ht="28.8">
      <c r="B35" s="226" t="s">
        <v>55</v>
      </c>
      <c r="C35" s="227">
        <f>'E Rslt 2013'!B17</f>
        <v>-10073</v>
      </c>
      <c r="D35" s="227">
        <f>'E Rslt 2013'!C17</f>
        <v>-5642</v>
      </c>
      <c r="E35" s="227">
        <f>'E Rslt 2013'!D17</f>
        <v>-15061</v>
      </c>
      <c r="F35" s="227">
        <f>'E Rslt 2013'!E17</f>
        <v>-6155</v>
      </c>
      <c r="G35" s="227">
        <f>'E Rslt 2013'!F17</f>
        <v>-5589</v>
      </c>
      <c r="H35" s="227">
        <f>'E Rslt 2013'!G17</f>
        <v>-26222</v>
      </c>
      <c r="I35" s="227">
        <f>'E Rslt 2013'!H17</f>
        <v>-6530</v>
      </c>
      <c r="J35" s="227">
        <f>'E Rslt 2013'!I17</f>
        <v>-10914</v>
      </c>
      <c r="K35" s="227">
        <f>'E Rslt 2013'!J17</f>
        <v>-7513</v>
      </c>
      <c r="L35" s="227">
        <f>'E Rslt 2013'!K17</f>
        <v>-8031</v>
      </c>
      <c r="M35" s="227">
        <f>'E Rslt 2013'!L17</f>
        <v>-3750</v>
      </c>
      <c r="N35" s="227" t="e">
        <f>'E Rslt 2013'!#REF!</f>
        <v>#REF!</v>
      </c>
      <c r="O35" s="227">
        <f>'E Rslt 2013'!M17</f>
        <v>-1380</v>
      </c>
      <c r="P35" s="227">
        <f>'E Rslt 2013'!N17</f>
        <v>-1615</v>
      </c>
      <c r="Q35" s="227">
        <f>'E Rslt 2013'!O17</f>
        <v>-6777</v>
      </c>
      <c r="R35" s="227" t="e">
        <f>'E Rslt 2013'!#REF!</f>
        <v>#REF!</v>
      </c>
      <c r="S35" s="227">
        <f>'E Rslt 2013'!P17</f>
        <v>-848</v>
      </c>
      <c r="T35" s="227">
        <f>'E Rslt 2013'!Q17</f>
        <v>-252</v>
      </c>
      <c r="U35" s="227">
        <f>'E Rslt 2013'!R17</f>
        <v>-1474</v>
      </c>
      <c r="V35" s="227"/>
      <c r="W35" s="227" t="e">
        <f t="shared" si="8"/>
        <v>#REF!</v>
      </c>
    </row>
    <row r="36" spans="2:23">
      <c r="B36" s="228" t="s">
        <v>85</v>
      </c>
      <c r="C36" s="229">
        <f>SUM(C33:C35)</f>
        <v>-92965</v>
      </c>
      <c r="D36" s="229">
        <f t="shared" ref="D36:U36" si="9">SUM(D33:D35)</f>
        <v>-160731</v>
      </c>
      <c r="E36" s="229">
        <f t="shared" si="9"/>
        <v>-126626</v>
      </c>
      <c r="F36" s="229">
        <f t="shared" si="9"/>
        <v>-61728</v>
      </c>
      <c r="G36" s="229">
        <f t="shared" si="9"/>
        <v>-82919</v>
      </c>
      <c r="H36" s="229">
        <f t="shared" si="9"/>
        <v>-232704</v>
      </c>
      <c r="I36" s="229">
        <f t="shared" si="9"/>
        <v>-126890</v>
      </c>
      <c r="J36" s="229">
        <f t="shared" si="9"/>
        <v>-96389</v>
      </c>
      <c r="K36" s="229">
        <f t="shared" si="9"/>
        <v>-93514</v>
      </c>
      <c r="L36" s="229">
        <f t="shared" si="9"/>
        <v>-109140</v>
      </c>
      <c r="M36" s="229">
        <f t="shared" si="9"/>
        <v>-32524</v>
      </c>
      <c r="N36" s="229" t="e">
        <f t="shared" si="9"/>
        <v>#REF!</v>
      </c>
      <c r="O36" s="229">
        <f t="shared" si="9"/>
        <v>-14866</v>
      </c>
      <c r="P36" s="229">
        <f t="shared" si="9"/>
        <v>-17533</v>
      </c>
      <c r="Q36" s="229">
        <f t="shared" si="9"/>
        <v>-36069</v>
      </c>
      <c r="R36" s="229" t="e">
        <f t="shared" si="9"/>
        <v>#REF!</v>
      </c>
      <c r="S36" s="229">
        <f t="shared" si="9"/>
        <v>-13711</v>
      </c>
      <c r="T36" s="229">
        <f t="shared" si="9"/>
        <v>-7975</v>
      </c>
      <c r="U36" s="229">
        <f t="shared" si="9"/>
        <v>-17435</v>
      </c>
      <c r="V36" s="230"/>
      <c r="W36" s="227" t="e">
        <f t="shared" si="8"/>
        <v>#REF!</v>
      </c>
    </row>
    <row r="37" spans="2:23">
      <c r="B37" s="228" t="s">
        <v>86</v>
      </c>
      <c r="C37" s="229">
        <f>SUM(C33:C34)</f>
        <v>-82892</v>
      </c>
      <c r="D37" s="229">
        <f t="shared" ref="D37:U37" si="10">SUM(D33:D34)</f>
        <v>-155089</v>
      </c>
      <c r="E37" s="229">
        <f t="shared" si="10"/>
        <v>-111565</v>
      </c>
      <c r="F37" s="229">
        <f t="shared" si="10"/>
        <v>-55573</v>
      </c>
      <c r="G37" s="229">
        <f t="shared" si="10"/>
        <v>-77330</v>
      </c>
      <c r="H37" s="229">
        <f t="shared" si="10"/>
        <v>-206482</v>
      </c>
      <c r="I37" s="229">
        <f t="shared" si="10"/>
        <v>-120360</v>
      </c>
      <c r="J37" s="229">
        <f t="shared" si="10"/>
        <v>-85475</v>
      </c>
      <c r="K37" s="229">
        <f t="shared" si="10"/>
        <v>-86001</v>
      </c>
      <c r="L37" s="229">
        <f t="shared" si="10"/>
        <v>-101109</v>
      </c>
      <c r="M37" s="229">
        <f t="shared" si="10"/>
        <v>-28774</v>
      </c>
      <c r="N37" s="229" t="e">
        <f t="shared" si="10"/>
        <v>#REF!</v>
      </c>
      <c r="O37" s="229">
        <f t="shared" si="10"/>
        <v>-13486</v>
      </c>
      <c r="P37" s="229">
        <f t="shared" si="10"/>
        <v>-15918</v>
      </c>
      <c r="Q37" s="229">
        <f t="shared" si="10"/>
        <v>-29292</v>
      </c>
      <c r="R37" s="229" t="e">
        <f t="shared" si="10"/>
        <v>#REF!</v>
      </c>
      <c r="S37" s="229">
        <f t="shared" si="10"/>
        <v>-12863</v>
      </c>
      <c r="T37" s="229">
        <f t="shared" si="10"/>
        <v>-7723</v>
      </c>
      <c r="U37" s="229">
        <f t="shared" si="10"/>
        <v>-15961</v>
      </c>
      <c r="V37" s="230"/>
      <c r="W37" s="227" t="e">
        <f t="shared" si="8"/>
        <v>#REF!</v>
      </c>
    </row>
    <row r="38" spans="2:23">
      <c r="B38" s="231" t="s">
        <v>87</v>
      </c>
      <c r="C38" s="227">
        <f>'E Rslt 2013'!B11</f>
        <v>166664</v>
      </c>
      <c r="D38" s="227">
        <f>'E Rslt 2013'!C11</f>
        <v>323448</v>
      </c>
      <c r="E38" s="227">
        <f>'E Rslt 2013'!D11</f>
        <v>251280</v>
      </c>
      <c r="F38" s="227">
        <f>'E Rslt 2013'!E11</f>
        <v>179797</v>
      </c>
      <c r="G38" s="227">
        <f>'E Rslt 2013'!F11</f>
        <v>249464</v>
      </c>
      <c r="H38" s="227">
        <f>'E Rslt 2013'!G11</f>
        <v>440477</v>
      </c>
      <c r="I38" s="227">
        <f>'E Rslt 2013'!H11</f>
        <v>247213</v>
      </c>
      <c r="J38" s="227">
        <f>'E Rslt 2013'!I11</f>
        <v>140798</v>
      </c>
      <c r="K38" s="227">
        <f>'E Rslt 2013'!J11</f>
        <v>183955</v>
      </c>
      <c r="L38" s="227">
        <f>'E Rslt 2013'!K11</f>
        <v>207244</v>
      </c>
      <c r="M38" s="227">
        <f>'E Rslt 2013'!L11</f>
        <v>52908</v>
      </c>
      <c r="N38" s="227" t="e">
        <f>'E Rslt 2013'!#REF!</f>
        <v>#REF!</v>
      </c>
      <c r="O38" s="227">
        <f>'E Rslt 2013'!M11</f>
        <v>22855</v>
      </c>
      <c r="P38" s="227">
        <f>'E Rslt 2013'!N11</f>
        <v>28033</v>
      </c>
      <c r="Q38" s="227">
        <f>'E Rslt 2013'!O11</f>
        <v>39906</v>
      </c>
      <c r="R38" s="227" t="e">
        <f>'E Rslt 2013'!#REF!</f>
        <v>#REF!</v>
      </c>
      <c r="S38" s="227">
        <f>'E Rslt 2013'!P11</f>
        <v>17324</v>
      </c>
      <c r="T38" s="227">
        <f>'E Rslt 2013'!Q11</f>
        <v>9681</v>
      </c>
      <c r="U38" s="227">
        <f>'E Rslt 2013'!R11</f>
        <v>32133</v>
      </c>
      <c r="V38" s="227"/>
      <c r="W38" s="227" t="e">
        <f t="shared" si="8"/>
        <v>#REF!</v>
      </c>
    </row>
    <row r="39" spans="2:23">
      <c r="B39" s="232" t="s">
        <v>121</v>
      </c>
      <c r="C39" s="233">
        <f>'E Rslt 2013'!B23</f>
        <v>45025</v>
      </c>
      <c r="D39" s="233">
        <f>'E Rslt 2013'!C23</f>
        <v>14553</v>
      </c>
      <c r="E39" s="233">
        <f>'E Rslt 2013'!D23</f>
        <v>82674</v>
      </c>
      <c r="F39" s="233">
        <f>'E Rslt 2013'!E23</f>
        <v>73732</v>
      </c>
      <c r="G39" s="233">
        <f>'E Rslt 2013'!F23</f>
        <v>99804</v>
      </c>
      <c r="H39" s="233">
        <f>'E Rslt 2013'!G23</f>
        <v>107658</v>
      </c>
      <c r="I39" s="233">
        <f>'E Rslt 2013'!H23</f>
        <v>-115453</v>
      </c>
      <c r="J39" s="233">
        <f>'E Rslt 2013'!I23</f>
        <v>20427</v>
      </c>
      <c r="K39" s="233">
        <f>'E Rslt 2013'!J23</f>
        <v>38016</v>
      </c>
      <c r="L39" s="233">
        <f>'E Rslt 2013'!K23</f>
        <v>-159366</v>
      </c>
      <c r="M39" s="233">
        <f>'E Rslt 2013'!L23</f>
        <v>10090</v>
      </c>
      <c r="N39" s="233" t="e">
        <f>'E Rslt 2013'!#REF!</f>
        <v>#REF!</v>
      </c>
      <c r="O39" s="233">
        <f>'E Rslt 2013'!M23</f>
        <v>-13386</v>
      </c>
      <c r="P39" s="233">
        <f>'E Rslt 2013'!N23</f>
        <v>2270</v>
      </c>
      <c r="Q39" s="233">
        <f>'E Rslt 2013'!O23</f>
        <v>1679</v>
      </c>
      <c r="R39" s="233" t="e">
        <f>'E Rslt 2013'!#REF!</f>
        <v>#REF!</v>
      </c>
      <c r="S39" s="233">
        <f>'E Rslt 2013'!P23</f>
        <v>-120</v>
      </c>
      <c r="T39" s="233">
        <f>'E Rslt 2013'!Q23</f>
        <v>1534</v>
      </c>
      <c r="U39" s="233">
        <f>'E Rslt 2013'!R23</f>
        <v>10772</v>
      </c>
      <c r="V39" s="233"/>
      <c r="W39" s="233" t="e">
        <f t="shared" si="8"/>
        <v>#REF!</v>
      </c>
    </row>
    <row r="40" spans="2:23">
      <c r="B40" s="232" t="s">
        <v>120</v>
      </c>
      <c r="C40" s="233">
        <f>'BILAN 2013'!B24</f>
        <v>465890</v>
      </c>
      <c r="D40" s="233">
        <f>'BILAN 2013'!C24</f>
        <v>558902</v>
      </c>
      <c r="E40" s="233">
        <f>'BILAN 2013'!D24</f>
        <v>387465</v>
      </c>
      <c r="F40" s="233">
        <f>'BILAN 2013'!E24</f>
        <v>579275</v>
      </c>
      <c r="G40" s="233">
        <f>'BILAN 2013'!F24</f>
        <v>568459</v>
      </c>
      <c r="H40" s="233">
        <f>'BILAN 2013'!G24</f>
        <v>610103</v>
      </c>
      <c r="I40" s="233">
        <f>'BILAN 2013'!H24</f>
        <v>-113823</v>
      </c>
      <c r="J40" s="233">
        <f>'BILAN 2013'!I24</f>
        <v>245156</v>
      </c>
      <c r="K40" s="233">
        <f>'BILAN 2013'!J24</f>
        <v>61335</v>
      </c>
      <c r="L40" s="233">
        <f>'BILAN 2013'!K24</f>
        <v>226544</v>
      </c>
      <c r="M40" s="233">
        <f>'BILAN 2013'!L24</f>
        <v>152662</v>
      </c>
      <c r="N40" s="233" t="e">
        <f>'BILAN 2013'!#REF!</f>
        <v>#REF!</v>
      </c>
      <c r="O40" s="233">
        <f>'BILAN 2013'!M24</f>
        <v>47703</v>
      </c>
      <c r="P40" s="233">
        <f>'BILAN 2013'!N24</f>
        <v>138769</v>
      </c>
      <c r="Q40" s="233">
        <f>'BILAN 2013'!O24</f>
        <v>56943</v>
      </c>
      <c r="R40" s="233" t="e">
        <f>'BILAN 2013'!#REF!</f>
        <v>#REF!</v>
      </c>
      <c r="S40" s="233">
        <f>'BILAN 2013'!P24</f>
        <v>38847</v>
      </c>
      <c r="T40" s="233">
        <f>'BILAN 2013'!Q24</f>
        <v>27525</v>
      </c>
      <c r="U40" s="233">
        <f>'BILAN 2013'!R24</f>
        <v>157481</v>
      </c>
      <c r="V40" s="233"/>
      <c r="W40" s="233" t="e">
        <f t="shared" si="8"/>
        <v>#REF!</v>
      </c>
    </row>
    <row r="42" spans="2:23">
      <c r="B42" s="223">
        <v>2014</v>
      </c>
      <c r="C42" s="224" t="s">
        <v>21</v>
      </c>
      <c r="D42" s="224" t="s">
        <v>22</v>
      </c>
      <c r="E42" s="224" t="s">
        <v>38</v>
      </c>
      <c r="F42" s="224" t="s">
        <v>23</v>
      </c>
      <c r="G42" s="224" t="s">
        <v>24</v>
      </c>
      <c r="H42" s="224" t="s">
        <v>25</v>
      </c>
      <c r="I42" s="224" t="s">
        <v>26</v>
      </c>
      <c r="J42" s="224" t="s">
        <v>27</v>
      </c>
      <c r="K42" s="224" t="s">
        <v>28</v>
      </c>
      <c r="L42" s="224" t="s">
        <v>29</v>
      </c>
      <c r="M42" s="224" t="s">
        <v>30</v>
      </c>
      <c r="N42" s="224" t="s">
        <v>119</v>
      </c>
      <c r="O42" s="224" t="s">
        <v>32</v>
      </c>
      <c r="P42" s="224" t="s">
        <v>33</v>
      </c>
      <c r="Q42" s="224" t="s">
        <v>34</v>
      </c>
      <c r="R42" s="224" t="s">
        <v>35</v>
      </c>
      <c r="S42" s="224" t="s">
        <v>36</v>
      </c>
      <c r="T42" s="224" t="s">
        <v>37</v>
      </c>
      <c r="U42" s="224" t="s">
        <v>39</v>
      </c>
      <c r="V42" s="224" t="s">
        <v>76</v>
      </c>
      <c r="W42" s="224" t="s">
        <v>71</v>
      </c>
    </row>
    <row r="43" spans="2:23">
      <c r="B43" s="226" t="s">
        <v>83</v>
      </c>
      <c r="C43" s="227">
        <f>'E Rslt 2014'!B15</f>
        <v>-59419</v>
      </c>
      <c r="D43" s="227">
        <f>'E Rslt 2014'!C15</f>
        <v>-144628</v>
      </c>
      <c r="E43" s="227">
        <f>'E Rslt 2014'!D15</f>
        <v>-87347</v>
      </c>
      <c r="F43" s="227">
        <f>'E Rslt 2014'!E15</f>
        <v>-47325</v>
      </c>
      <c r="G43" s="227">
        <f>'E Rslt 2014'!F15</f>
        <v>-68872</v>
      </c>
      <c r="H43" s="227">
        <f>'E Rslt 2014'!G15</f>
        <v>-164744</v>
      </c>
      <c r="I43" s="227">
        <f>'E Rslt 2014'!H15</f>
        <v>-107999</v>
      </c>
      <c r="J43" s="227">
        <f>'E Rslt 2014'!I15</f>
        <v>-68108</v>
      </c>
      <c r="K43" s="227">
        <f>'E Rslt 2014'!J15</f>
        <v>-73015</v>
      </c>
      <c r="L43" s="227">
        <f>'E Rslt 2014'!K15</f>
        <v>-88632</v>
      </c>
      <c r="M43" s="227">
        <f>'E Rslt 2014'!L15</f>
        <v>-21414</v>
      </c>
      <c r="N43" s="227" t="e">
        <f>'E Rslt 2014'!#REF!</f>
        <v>#REF!</v>
      </c>
      <c r="O43" s="227">
        <f>'E Rslt 2014'!M15</f>
        <v>-15766</v>
      </c>
      <c r="P43" s="227">
        <f>'E Rslt 2014'!N15</f>
        <v>-12498</v>
      </c>
      <c r="Q43" s="227">
        <f>'E Rslt 2014'!O15</f>
        <v>-25706</v>
      </c>
      <c r="R43" s="227" t="e">
        <f>'E Rslt 2014'!#REF!</f>
        <v>#REF!</v>
      </c>
      <c r="S43" s="227">
        <f>'E Rslt 2014'!P15</f>
        <v>-11700</v>
      </c>
      <c r="T43" s="227">
        <f>'E Rslt 2014'!Q15</f>
        <v>-6125</v>
      </c>
      <c r="U43" s="227">
        <f>'E Rslt 2014'!R15</f>
        <v>-16118</v>
      </c>
      <c r="V43" s="227"/>
      <c r="W43" s="227" t="e">
        <f t="shared" ref="W43:W50" si="11">SUM(C43:U43)</f>
        <v>#REF!</v>
      </c>
    </row>
    <row r="44" spans="2:23">
      <c r="B44" s="226" t="s">
        <v>84</v>
      </c>
      <c r="C44" s="227">
        <f>'E Rslt 2014'!B16</f>
        <v>-31901</v>
      </c>
      <c r="D44" s="227">
        <f>'E Rslt 2014'!C16</f>
        <v>-30304</v>
      </c>
      <c r="E44" s="227">
        <f>'E Rslt 2014'!D16</f>
        <v>-31962</v>
      </c>
      <c r="F44" s="227">
        <f>'E Rslt 2014'!E16</f>
        <v>-14418</v>
      </c>
      <c r="G44" s="227">
        <f>'E Rslt 2014'!F16</f>
        <v>-17186</v>
      </c>
      <c r="H44" s="227">
        <f>'E Rslt 2014'!G16</f>
        <v>-51759</v>
      </c>
      <c r="I44" s="227">
        <f>'E Rslt 2014'!H16</f>
        <v>-27160</v>
      </c>
      <c r="J44" s="227">
        <f>'E Rslt 2014'!I16</f>
        <v>-24747</v>
      </c>
      <c r="K44" s="227">
        <f>'E Rslt 2014'!J16</f>
        <v>-21123</v>
      </c>
      <c r="L44" s="227">
        <f>'E Rslt 2014'!K16</f>
        <v>-23376</v>
      </c>
      <c r="M44" s="227">
        <f>'E Rslt 2014'!L16</f>
        <v>-11432</v>
      </c>
      <c r="N44" s="227" t="e">
        <f>'E Rslt 2014'!#REF!</f>
        <v>#REF!</v>
      </c>
      <c r="O44" s="227">
        <f>'E Rslt 2014'!M16</f>
        <v>-8868</v>
      </c>
      <c r="P44" s="227">
        <f>'E Rslt 2014'!N16</f>
        <v>-6002</v>
      </c>
      <c r="Q44" s="227">
        <f>'E Rslt 2014'!O16</f>
        <v>-11489</v>
      </c>
      <c r="R44" s="227" t="e">
        <f>'E Rslt 2014'!#REF!</f>
        <v>#REF!</v>
      </c>
      <c r="S44" s="227">
        <f>'E Rslt 2014'!P16</f>
        <v>-3523</v>
      </c>
      <c r="T44" s="227">
        <f>'E Rslt 2014'!Q16</f>
        <v>-3475</v>
      </c>
      <c r="U44" s="227">
        <f>'E Rslt 2014'!R16</f>
        <v>-6083</v>
      </c>
      <c r="V44" s="227"/>
      <c r="W44" s="227" t="e">
        <f t="shared" si="11"/>
        <v>#REF!</v>
      </c>
    </row>
    <row r="45" spans="2:23" ht="28.8">
      <c r="B45" s="226" t="s">
        <v>55</v>
      </c>
      <c r="C45" s="227">
        <f>'E Rslt 2014'!B17</f>
        <v>-10805</v>
      </c>
      <c r="D45" s="227">
        <f>'E Rslt 2014'!C17</f>
        <v>-5150</v>
      </c>
      <c r="E45" s="227">
        <f>'E Rslt 2014'!D17</f>
        <v>-15942</v>
      </c>
      <c r="F45" s="227">
        <f>'E Rslt 2014'!E17</f>
        <v>-5997</v>
      </c>
      <c r="G45" s="227">
        <f>'E Rslt 2014'!F17</f>
        <v>-5753</v>
      </c>
      <c r="H45" s="227">
        <f>'E Rslt 2014'!G17</f>
        <v>-29883</v>
      </c>
      <c r="I45" s="227">
        <f>'E Rslt 2014'!H17</f>
        <v>-6346</v>
      </c>
      <c r="J45" s="227">
        <f>'E Rslt 2014'!I17</f>
        <v>-9595</v>
      </c>
      <c r="K45" s="227">
        <f>'E Rslt 2014'!J17</f>
        <v>-7901</v>
      </c>
      <c r="L45" s="227">
        <f>'E Rslt 2014'!K17</f>
        <v>-8843</v>
      </c>
      <c r="M45" s="227">
        <f>'E Rslt 2014'!L17</f>
        <v>-5189</v>
      </c>
      <c r="N45" s="227" t="e">
        <f>'E Rslt 2014'!#REF!</f>
        <v>#REF!</v>
      </c>
      <c r="O45" s="227">
        <f>'E Rslt 2014'!M17</f>
        <v>-1952</v>
      </c>
      <c r="P45" s="227">
        <f>'E Rslt 2014'!N17</f>
        <v>-1631</v>
      </c>
      <c r="Q45" s="227">
        <f>'E Rslt 2014'!O17</f>
        <v>-5896</v>
      </c>
      <c r="R45" s="227" t="e">
        <f>'E Rslt 2014'!#REF!</f>
        <v>#REF!</v>
      </c>
      <c r="S45" s="227">
        <f>'E Rslt 2014'!P17</f>
        <v>-1119</v>
      </c>
      <c r="T45" s="227">
        <f>'E Rslt 2014'!Q17</f>
        <v>-315</v>
      </c>
      <c r="U45" s="227">
        <f>'E Rslt 2014'!R17</f>
        <v>-2271</v>
      </c>
      <c r="V45" s="227"/>
      <c r="W45" s="227" t="e">
        <f t="shared" si="11"/>
        <v>#REF!</v>
      </c>
    </row>
    <row r="46" spans="2:23">
      <c r="B46" s="228" t="s">
        <v>85</v>
      </c>
      <c r="C46" s="229">
        <f>SUM(C43:C45)</f>
        <v>-102125</v>
      </c>
      <c r="D46" s="229">
        <f t="shared" ref="D46:U46" si="12">SUM(D43:D45)</f>
        <v>-180082</v>
      </c>
      <c r="E46" s="229">
        <f t="shared" si="12"/>
        <v>-135251</v>
      </c>
      <c r="F46" s="229">
        <f t="shared" si="12"/>
        <v>-67740</v>
      </c>
      <c r="G46" s="229">
        <f t="shared" si="12"/>
        <v>-91811</v>
      </c>
      <c r="H46" s="229">
        <f t="shared" si="12"/>
        <v>-246386</v>
      </c>
      <c r="I46" s="229">
        <f t="shared" si="12"/>
        <v>-141505</v>
      </c>
      <c r="J46" s="229">
        <f t="shared" si="12"/>
        <v>-102450</v>
      </c>
      <c r="K46" s="229">
        <f t="shared" si="12"/>
        <v>-102039</v>
      </c>
      <c r="L46" s="229">
        <f t="shared" si="12"/>
        <v>-120851</v>
      </c>
      <c r="M46" s="229">
        <f t="shared" si="12"/>
        <v>-38035</v>
      </c>
      <c r="N46" s="229" t="e">
        <f t="shared" si="12"/>
        <v>#REF!</v>
      </c>
      <c r="O46" s="229">
        <f t="shared" si="12"/>
        <v>-26586</v>
      </c>
      <c r="P46" s="229">
        <f t="shared" si="12"/>
        <v>-20131</v>
      </c>
      <c r="Q46" s="229">
        <f t="shared" si="12"/>
        <v>-43091</v>
      </c>
      <c r="R46" s="229" t="e">
        <f t="shared" si="12"/>
        <v>#REF!</v>
      </c>
      <c r="S46" s="229">
        <f t="shared" si="12"/>
        <v>-16342</v>
      </c>
      <c r="T46" s="229">
        <f t="shared" si="12"/>
        <v>-9915</v>
      </c>
      <c r="U46" s="229">
        <f t="shared" si="12"/>
        <v>-24472</v>
      </c>
      <c r="V46" s="230"/>
      <c r="W46" s="227" t="e">
        <f t="shared" si="11"/>
        <v>#REF!</v>
      </c>
    </row>
    <row r="47" spans="2:23">
      <c r="B47" s="228" t="s">
        <v>86</v>
      </c>
      <c r="C47" s="229">
        <f>SUM(C43:C44)</f>
        <v>-91320</v>
      </c>
      <c r="D47" s="229">
        <f t="shared" ref="D47:U47" si="13">SUM(D43:D44)</f>
        <v>-174932</v>
      </c>
      <c r="E47" s="229">
        <f t="shared" si="13"/>
        <v>-119309</v>
      </c>
      <c r="F47" s="229">
        <f t="shared" si="13"/>
        <v>-61743</v>
      </c>
      <c r="G47" s="229">
        <f t="shared" si="13"/>
        <v>-86058</v>
      </c>
      <c r="H47" s="229">
        <f t="shared" si="13"/>
        <v>-216503</v>
      </c>
      <c r="I47" s="229">
        <f t="shared" si="13"/>
        <v>-135159</v>
      </c>
      <c r="J47" s="229">
        <f t="shared" si="13"/>
        <v>-92855</v>
      </c>
      <c r="K47" s="229">
        <f t="shared" si="13"/>
        <v>-94138</v>
      </c>
      <c r="L47" s="229">
        <f t="shared" si="13"/>
        <v>-112008</v>
      </c>
      <c r="M47" s="229">
        <f t="shared" si="13"/>
        <v>-32846</v>
      </c>
      <c r="N47" s="229" t="e">
        <f t="shared" si="13"/>
        <v>#REF!</v>
      </c>
      <c r="O47" s="229">
        <f t="shared" si="13"/>
        <v>-24634</v>
      </c>
      <c r="P47" s="229">
        <f t="shared" si="13"/>
        <v>-18500</v>
      </c>
      <c r="Q47" s="229">
        <f t="shared" si="13"/>
        <v>-37195</v>
      </c>
      <c r="R47" s="229" t="e">
        <f t="shared" si="13"/>
        <v>#REF!</v>
      </c>
      <c r="S47" s="229">
        <f t="shared" si="13"/>
        <v>-15223</v>
      </c>
      <c r="T47" s="229">
        <f t="shared" si="13"/>
        <v>-9600</v>
      </c>
      <c r="U47" s="229">
        <f t="shared" si="13"/>
        <v>-22201</v>
      </c>
      <c r="V47" s="230"/>
      <c r="W47" s="227" t="e">
        <f t="shared" si="11"/>
        <v>#REF!</v>
      </c>
    </row>
    <row r="48" spans="2:23">
      <c r="B48" s="231" t="s">
        <v>87</v>
      </c>
      <c r="C48" s="227">
        <f>'E Rslt 2014'!B11</f>
        <v>173670</v>
      </c>
      <c r="D48" s="227">
        <f>'E Rslt 2014'!C11</f>
        <v>348753</v>
      </c>
      <c r="E48" s="227">
        <f>'E Rslt 2014'!D11</f>
        <v>262672</v>
      </c>
      <c r="F48" s="227">
        <f>'E Rslt 2014'!E11</f>
        <v>196445</v>
      </c>
      <c r="G48" s="227">
        <f>'E Rslt 2014'!F11</f>
        <v>252684</v>
      </c>
      <c r="H48" s="227">
        <f>'E Rslt 2014'!G11</f>
        <v>487394</v>
      </c>
      <c r="I48" s="227">
        <f>'E Rslt 2014'!H11</f>
        <v>262343</v>
      </c>
      <c r="J48" s="227">
        <f>'E Rslt 2014'!I11</f>
        <v>150470</v>
      </c>
      <c r="K48" s="227">
        <f>'E Rslt 2014'!J11</f>
        <v>196718</v>
      </c>
      <c r="L48" s="227">
        <f>'E Rslt 2014'!K11</f>
        <v>245921</v>
      </c>
      <c r="M48" s="227">
        <f>'E Rslt 2014'!L11</f>
        <v>63430</v>
      </c>
      <c r="N48" s="227" t="e">
        <f>'E Rslt 2014'!#REF!</f>
        <v>#REF!</v>
      </c>
      <c r="O48" s="227">
        <f>'E Rslt 2014'!M11</f>
        <v>30698</v>
      </c>
      <c r="P48" s="227">
        <f>'E Rslt 2014'!N11</f>
        <v>27142</v>
      </c>
      <c r="Q48" s="227">
        <f>'E Rslt 2014'!O11</f>
        <v>57921</v>
      </c>
      <c r="R48" s="227" t="e">
        <f>'E Rslt 2014'!#REF!</f>
        <v>#REF!</v>
      </c>
      <c r="S48" s="227">
        <f>'E Rslt 2014'!P11</f>
        <v>22962</v>
      </c>
      <c r="T48" s="227">
        <f>'E Rslt 2014'!Q11</f>
        <v>12553</v>
      </c>
      <c r="U48" s="227">
        <f>'E Rslt 2014'!R11</f>
        <v>39169</v>
      </c>
      <c r="V48" s="227"/>
      <c r="W48" s="227" t="e">
        <f t="shared" si="11"/>
        <v>#REF!</v>
      </c>
    </row>
    <row r="49" spans="2:24">
      <c r="B49" s="232" t="s">
        <v>121</v>
      </c>
      <c r="C49" s="233">
        <f>'E Rslt 2014'!B23</f>
        <v>53311</v>
      </c>
      <c r="D49" s="233">
        <f>'E Rslt 2014'!C23</f>
        <v>50818</v>
      </c>
      <c r="E49" s="233">
        <f>'E Rslt 2014'!D23</f>
        <v>73898</v>
      </c>
      <c r="F49" s="233">
        <f>'E Rslt 2014'!E23</f>
        <v>87677</v>
      </c>
      <c r="G49" s="233">
        <f>'E Rslt 2014'!F23</f>
        <v>89171</v>
      </c>
      <c r="H49" s="233">
        <f>'E Rslt 2014'!G23</f>
        <v>102376</v>
      </c>
      <c r="I49" s="233">
        <f>'E Rslt 2014'!H23</f>
        <v>21107</v>
      </c>
      <c r="J49" s="233">
        <f>'E Rslt 2014'!I23</f>
        <v>30236</v>
      </c>
      <c r="K49" s="233">
        <f>'E Rslt 2014'!J23</f>
        <v>56616</v>
      </c>
      <c r="L49" s="233">
        <f>'E Rslt 2014'!K23</f>
        <v>50298</v>
      </c>
      <c r="M49" s="233">
        <f>'E Rslt 2014'!L23</f>
        <v>10439</v>
      </c>
      <c r="N49" s="233" t="e">
        <f>'E Rslt 2014'!#REF!</f>
        <v>#REF!</v>
      </c>
      <c r="O49" s="233">
        <f>'E Rslt 2014'!M23</f>
        <v>-29671</v>
      </c>
      <c r="P49" s="233">
        <f>'E Rslt 2014'!N23</f>
        <v>-10914</v>
      </c>
      <c r="Q49" s="233">
        <f>'E Rslt 2014'!O23</f>
        <v>7661</v>
      </c>
      <c r="R49" s="233" t="e">
        <f>'E Rslt 2014'!#REF!</f>
        <v>#REF!</v>
      </c>
      <c r="S49" s="233">
        <f>'E Rslt 2014'!P23</f>
        <v>3582</v>
      </c>
      <c r="T49" s="233">
        <f>'E Rslt 2014'!Q23</f>
        <v>2724</v>
      </c>
      <c r="U49" s="233">
        <f>'E Rslt 2014'!R23</f>
        <v>10139</v>
      </c>
      <c r="V49" s="233"/>
      <c r="W49" s="233" t="e">
        <f t="shared" si="11"/>
        <v>#REF!</v>
      </c>
    </row>
    <row r="50" spans="2:24">
      <c r="B50" s="232" t="s">
        <v>120</v>
      </c>
      <c r="C50" s="233">
        <f>'BILAN 2014'!B24</f>
        <v>497201</v>
      </c>
      <c r="D50" s="233">
        <f>'BILAN 2014'!C24</f>
        <v>610331</v>
      </c>
      <c r="E50" s="233">
        <f>'BILAN 2014'!D24</f>
        <v>408332</v>
      </c>
      <c r="F50" s="233">
        <f>'BILAN 2014'!E24</f>
        <v>627953</v>
      </c>
      <c r="G50" s="233">
        <f>'BILAN 2014'!F24</f>
        <v>635247</v>
      </c>
      <c r="H50" s="233">
        <f>'BILAN 2014'!G24</f>
        <v>670302</v>
      </c>
      <c r="I50" s="233">
        <f>'BILAN 2014'!H24</f>
        <v>-92220</v>
      </c>
      <c r="J50" s="233">
        <f>'BILAN 2014'!I24</f>
        <v>276075</v>
      </c>
      <c r="K50" s="233">
        <f>'BILAN 2014'!J24</f>
        <v>267715</v>
      </c>
      <c r="L50" s="233">
        <f>'BILAN 2014'!K24</f>
        <v>277411</v>
      </c>
      <c r="M50" s="233">
        <f>'BILAN 2014'!L24</f>
        <v>162132</v>
      </c>
      <c r="N50" s="233" t="e">
        <f>'BILAN 2014'!#REF!</f>
        <v>#REF!</v>
      </c>
      <c r="O50" s="233">
        <f>'BILAN 2014'!M24</f>
        <v>117959</v>
      </c>
      <c r="P50" s="233">
        <f>'BILAN 2014'!N24</f>
        <v>126330</v>
      </c>
      <c r="Q50" s="233">
        <f>'BILAN 2014'!O24</f>
        <v>101604</v>
      </c>
      <c r="R50" s="233" t="e">
        <f>'BILAN 2014'!#REF!</f>
        <v>#REF!</v>
      </c>
      <c r="S50" s="233">
        <f>'BILAN 2014'!P24</f>
        <v>42498</v>
      </c>
      <c r="T50" s="233">
        <f>'BILAN 2014'!Q24</f>
        <v>71001</v>
      </c>
      <c r="U50" s="233">
        <f>'BILAN 2014'!R24</f>
        <v>162122</v>
      </c>
      <c r="V50" s="233"/>
      <c r="W50" s="233" t="e">
        <f t="shared" si="11"/>
        <v>#REF!</v>
      </c>
    </row>
    <row r="52" spans="2:24">
      <c r="B52" s="223">
        <v>2015</v>
      </c>
      <c r="C52" s="224" t="s">
        <v>21</v>
      </c>
      <c r="D52" s="224" t="s">
        <v>22</v>
      </c>
      <c r="E52" s="224" t="s">
        <v>38</v>
      </c>
      <c r="F52" s="224" t="s">
        <v>23</v>
      </c>
      <c r="G52" s="224" t="s">
        <v>24</v>
      </c>
      <c r="H52" s="224" t="s">
        <v>25</v>
      </c>
      <c r="I52" s="224" t="s">
        <v>26</v>
      </c>
      <c r="J52" s="224" t="s">
        <v>27</v>
      </c>
      <c r="K52" s="224" t="s">
        <v>28</v>
      </c>
      <c r="L52" s="224" t="s">
        <v>29</v>
      </c>
      <c r="M52" s="224" t="s">
        <v>30</v>
      </c>
      <c r="N52" s="224" t="s">
        <v>119</v>
      </c>
      <c r="O52" s="224" t="s">
        <v>32</v>
      </c>
      <c r="P52" s="224" t="s">
        <v>33</v>
      </c>
      <c r="Q52" s="224" t="s">
        <v>34</v>
      </c>
      <c r="R52" s="224" t="s">
        <v>35</v>
      </c>
      <c r="S52" s="224" t="s">
        <v>36</v>
      </c>
      <c r="T52" s="224" t="s">
        <v>37</v>
      </c>
      <c r="U52" s="224" t="s">
        <v>39</v>
      </c>
      <c r="V52" s="224" t="s">
        <v>76</v>
      </c>
      <c r="W52" s="224" t="s">
        <v>71</v>
      </c>
    </row>
    <row r="53" spans="2:24">
      <c r="B53" s="226" t="s">
        <v>83</v>
      </c>
      <c r="C53" s="227">
        <f>'E Rslt 2015'!B15</f>
        <v>-65001</v>
      </c>
      <c r="D53" s="227">
        <f>'E Rslt 2015'!C15</f>
        <v>-154608</v>
      </c>
      <c r="E53" s="227">
        <f>'E Rslt 2015'!D15</f>
        <v>-98612</v>
      </c>
      <c r="F53" s="227">
        <f>'E Rslt 2015'!E15</f>
        <v>-50353</v>
      </c>
      <c r="G53" s="227">
        <f>'E Rslt 2015'!F15</f>
        <v>-73842</v>
      </c>
      <c r="H53" s="227">
        <f>'E Rslt 2015'!G15</f>
        <v>-175118</v>
      </c>
      <c r="I53" s="227">
        <f>'E Rslt 2015'!H15</f>
        <v>-106673</v>
      </c>
      <c r="J53" s="227">
        <f>'E Rslt 2015'!I15</f>
        <v>-73347</v>
      </c>
      <c r="K53" s="227">
        <f>'E Rslt 2015'!J15</f>
        <v>-78795</v>
      </c>
      <c r="L53" s="227">
        <f>'E Rslt 2015'!K15</f>
        <v>-90754</v>
      </c>
      <c r="M53" s="227">
        <f>'E Rslt 2015'!L15</f>
        <v>-24605</v>
      </c>
      <c r="N53" s="227">
        <f>'E Rslt 2015'!M15</f>
        <v>-15308</v>
      </c>
      <c r="O53" s="227">
        <f>'E Rslt 2015'!N15</f>
        <v>-20513</v>
      </c>
      <c r="P53" s="227">
        <f>'E Rslt 2015'!O15</f>
        <v>-14950</v>
      </c>
      <c r="Q53" s="227">
        <f>'E Rslt 2015'!P15</f>
        <v>-38896</v>
      </c>
      <c r="R53" s="227" t="e">
        <f>'E Rslt 2015'!#REF!</f>
        <v>#REF!</v>
      </c>
      <c r="S53" s="227">
        <f>'E Rslt 2015'!Q15</f>
        <v>-12788</v>
      </c>
      <c r="T53" s="227">
        <f>'E Rslt 2015'!R15</f>
        <v>-7359</v>
      </c>
      <c r="U53" s="227">
        <f>'E Rslt 2015'!S15</f>
        <v>-17514</v>
      </c>
      <c r="V53" s="227">
        <f>'E Rslt 2015'!T15</f>
        <v>-3297</v>
      </c>
      <c r="W53" s="227" t="e">
        <f t="shared" ref="W53:W58" si="14">SUM(C53:V53)</f>
        <v>#REF!</v>
      </c>
    </row>
    <row r="54" spans="2:24">
      <c r="B54" s="226" t="s">
        <v>84</v>
      </c>
      <c r="C54" s="227">
        <f>'E Rslt 2015'!B16</f>
        <v>-33777</v>
      </c>
      <c r="D54" s="227">
        <f>'E Rslt 2015'!C16</f>
        <v>-29693</v>
      </c>
      <c r="E54" s="227">
        <f>'E Rslt 2015'!D16</f>
        <v>-33684</v>
      </c>
      <c r="F54" s="227">
        <f>'E Rslt 2015'!E16</f>
        <v>-15334</v>
      </c>
      <c r="G54" s="227">
        <f>'E Rslt 2015'!F16</f>
        <v>-17945</v>
      </c>
      <c r="H54" s="227">
        <f>'E Rslt 2015'!G16</f>
        <v>-61864</v>
      </c>
      <c r="I54" s="227">
        <f>'E Rslt 2015'!H16</f>
        <v>-24992</v>
      </c>
      <c r="J54" s="227">
        <f>'E Rslt 2015'!I16</f>
        <v>-28481</v>
      </c>
      <c r="K54" s="227">
        <f>'E Rslt 2015'!J16</f>
        <v>-22283</v>
      </c>
      <c r="L54" s="227">
        <f>'E Rslt 2015'!K16</f>
        <v>-25494</v>
      </c>
      <c r="M54" s="227">
        <f>'E Rslt 2015'!L16</f>
        <v>-11092</v>
      </c>
      <c r="N54" s="227">
        <f>'E Rslt 2015'!M16</f>
        <v>-5649</v>
      </c>
      <c r="O54" s="227">
        <f>'E Rslt 2015'!N16</f>
        <v>-10172</v>
      </c>
      <c r="P54" s="227">
        <f>'E Rslt 2015'!O16</f>
        <v>-6757</v>
      </c>
      <c r="Q54" s="227">
        <f>'E Rslt 2015'!P16</f>
        <v>-15818</v>
      </c>
      <c r="R54" s="227" t="e">
        <f>'E Rslt 2015'!#REF!</f>
        <v>#REF!</v>
      </c>
      <c r="S54" s="227">
        <f>'E Rslt 2015'!Q16</f>
        <v>-4418</v>
      </c>
      <c r="T54" s="227">
        <f>'E Rslt 2015'!R16</f>
        <v>-4313</v>
      </c>
      <c r="U54" s="227">
        <f>'E Rslt 2015'!S16</f>
        <v>-7607</v>
      </c>
      <c r="V54" s="227">
        <f>'E Rslt 2015'!T16</f>
        <v>-1547</v>
      </c>
      <c r="W54" s="227" t="e">
        <f t="shared" si="14"/>
        <v>#REF!</v>
      </c>
    </row>
    <row r="55" spans="2:24" ht="28.8">
      <c r="B55" s="226" t="s">
        <v>55</v>
      </c>
      <c r="C55" s="227">
        <f>'E Rslt 2015'!B17</f>
        <v>-12028</v>
      </c>
      <c r="D55" s="227">
        <f>'E Rslt 2015'!C17</f>
        <v>-5367</v>
      </c>
      <c r="E55" s="227">
        <f>'E Rslt 2015'!D17</f>
        <v>-16054</v>
      </c>
      <c r="F55" s="227">
        <f>'E Rslt 2015'!E17</f>
        <v>-6683</v>
      </c>
      <c r="G55" s="227">
        <f>'E Rslt 2015'!F17</f>
        <v>-6403</v>
      </c>
      <c r="H55" s="227">
        <f>'E Rslt 2015'!G17</f>
        <v>-28704</v>
      </c>
      <c r="I55" s="227">
        <f>'E Rslt 2015'!H17</f>
        <v>-6443</v>
      </c>
      <c r="J55" s="227">
        <f>'E Rslt 2015'!I17</f>
        <v>-7839</v>
      </c>
      <c r="K55" s="227">
        <f>'E Rslt 2015'!J17</f>
        <v>-8399</v>
      </c>
      <c r="L55" s="227">
        <f>'E Rslt 2015'!K17</f>
        <v>-8680</v>
      </c>
      <c r="M55" s="227">
        <f>'E Rslt 2015'!L17</f>
        <v>-6003</v>
      </c>
      <c r="N55" s="227">
        <f>'E Rslt 2015'!M17</f>
        <v>-1468</v>
      </c>
      <c r="O55" s="227">
        <f>'E Rslt 2015'!N17</f>
        <v>-3903</v>
      </c>
      <c r="P55" s="227">
        <f>'E Rslt 2015'!O17</f>
        <v>-1596</v>
      </c>
      <c r="Q55" s="227">
        <f>'E Rslt 2015'!P17</f>
        <v>-6863</v>
      </c>
      <c r="R55" s="227" t="e">
        <f>'E Rslt 2015'!#REF!</f>
        <v>#REF!</v>
      </c>
      <c r="S55" s="227">
        <f>'E Rslt 2015'!Q17</f>
        <v>-1210</v>
      </c>
      <c r="T55" s="227">
        <f>'E Rslt 2015'!R17</f>
        <v>-558</v>
      </c>
      <c r="U55" s="227">
        <f>'E Rslt 2015'!S17</f>
        <v>-3499</v>
      </c>
      <c r="V55" s="227">
        <f>'E Rslt 2015'!T17</f>
        <v>-257</v>
      </c>
      <c r="W55" s="227" t="e">
        <f t="shared" si="14"/>
        <v>#REF!</v>
      </c>
    </row>
    <row r="56" spans="2:24">
      <c r="B56" s="228" t="s">
        <v>85</v>
      </c>
      <c r="C56" s="229">
        <f>SUM(C53:C55)</f>
        <v>-110806</v>
      </c>
      <c r="D56" s="229">
        <f t="shared" ref="D56:V56" si="15">SUM(D53:D55)</f>
        <v>-189668</v>
      </c>
      <c r="E56" s="229">
        <f t="shared" si="15"/>
        <v>-148350</v>
      </c>
      <c r="F56" s="229">
        <f t="shared" si="15"/>
        <v>-72370</v>
      </c>
      <c r="G56" s="229">
        <f t="shared" si="15"/>
        <v>-98190</v>
      </c>
      <c r="H56" s="229">
        <f t="shared" si="15"/>
        <v>-265686</v>
      </c>
      <c r="I56" s="229">
        <f t="shared" si="15"/>
        <v>-138108</v>
      </c>
      <c r="J56" s="229">
        <f t="shared" si="15"/>
        <v>-109667</v>
      </c>
      <c r="K56" s="229">
        <f t="shared" si="15"/>
        <v>-109477</v>
      </c>
      <c r="L56" s="229">
        <f t="shared" si="15"/>
        <v>-124928</v>
      </c>
      <c r="M56" s="229">
        <f t="shared" si="15"/>
        <v>-41700</v>
      </c>
      <c r="N56" s="229">
        <f t="shared" si="15"/>
        <v>-22425</v>
      </c>
      <c r="O56" s="229">
        <f t="shared" si="15"/>
        <v>-34588</v>
      </c>
      <c r="P56" s="229">
        <f t="shared" si="15"/>
        <v>-23303</v>
      </c>
      <c r="Q56" s="229">
        <f t="shared" si="15"/>
        <v>-61577</v>
      </c>
      <c r="R56" s="229" t="e">
        <f t="shared" si="15"/>
        <v>#REF!</v>
      </c>
      <c r="S56" s="229">
        <f t="shared" si="15"/>
        <v>-18416</v>
      </c>
      <c r="T56" s="229">
        <f t="shared" si="15"/>
        <v>-12230</v>
      </c>
      <c r="U56" s="229">
        <f t="shared" si="15"/>
        <v>-28620</v>
      </c>
      <c r="V56" s="229">
        <f t="shared" si="15"/>
        <v>-5101</v>
      </c>
      <c r="W56" s="227" t="e">
        <f t="shared" si="14"/>
        <v>#REF!</v>
      </c>
    </row>
    <row r="57" spans="2:24">
      <c r="B57" s="228" t="s">
        <v>86</v>
      </c>
      <c r="C57" s="229">
        <f>SUM(C53:C54)</f>
        <v>-98778</v>
      </c>
      <c r="D57" s="229">
        <f t="shared" ref="D57:V57" si="16">SUM(D53:D54)</f>
        <v>-184301</v>
      </c>
      <c r="E57" s="229">
        <f t="shared" si="16"/>
        <v>-132296</v>
      </c>
      <c r="F57" s="229">
        <f t="shared" si="16"/>
        <v>-65687</v>
      </c>
      <c r="G57" s="229">
        <f t="shared" si="16"/>
        <v>-91787</v>
      </c>
      <c r="H57" s="229">
        <f t="shared" si="16"/>
        <v>-236982</v>
      </c>
      <c r="I57" s="229">
        <f t="shared" si="16"/>
        <v>-131665</v>
      </c>
      <c r="J57" s="229">
        <f t="shared" si="16"/>
        <v>-101828</v>
      </c>
      <c r="K57" s="229">
        <f t="shared" si="16"/>
        <v>-101078</v>
      </c>
      <c r="L57" s="229">
        <f t="shared" si="16"/>
        <v>-116248</v>
      </c>
      <c r="M57" s="229">
        <f t="shared" si="16"/>
        <v>-35697</v>
      </c>
      <c r="N57" s="229">
        <f t="shared" si="16"/>
        <v>-20957</v>
      </c>
      <c r="O57" s="229">
        <f t="shared" si="16"/>
        <v>-30685</v>
      </c>
      <c r="P57" s="229">
        <f t="shared" si="16"/>
        <v>-21707</v>
      </c>
      <c r="Q57" s="229">
        <f t="shared" si="16"/>
        <v>-54714</v>
      </c>
      <c r="R57" s="229" t="e">
        <f t="shared" si="16"/>
        <v>#REF!</v>
      </c>
      <c r="S57" s="229">
        <f t="shared" si="16"/>
        <v>-17206</v>
      </c>
      <c r="T57" s="229">
        <f t="shared" si="16"/>
        <v>-11672</v>
      </c>
      <c r="U57" s="229">
        <f t="shared" si="16"/>
        <v>-25121</v>
      </c>
      <c r="V57" s="229">
        <f t="shared" si="16"/>
        <v>-4844</v>
      </c>
      <c r="W57" s="227" t="e">
        <f t="shared" si="14"/>
        <v>#REF!</v>
      </c>
    </row>
    <row r="58" spans="2:24">
      <c r="B58" s="231" t="s">
        <v>87</v>
      </c>
      <c r="C58" s="227">
        <f>'E Rslt 2015'!B11</f>
        <v>200102</v>
      </c>
      <c r="D58" s="227">
        <f>'E Rslt 2015'!C11</f>
        <v>335287</v>
      </c>
      <c r="E58" s="227">
        <f>'E Rslt 2015'!D11</f>
        <v>274768</v>
      </c>
      <c r="F58" s="227">
        <f>'E Rslt 2015'!E11</f>
        <v>213005</v>
      </c>
      <c r="G58" s="227">
        <f>'E Rslt 2015'!F11</f>
        <v>255935</v>
      </c>
      <c r="H58" s="227">
        <f>'E Rslt 2015'!G11</f>
        <v>532583</v>
      </c>
      <c r="I58" s="227">
        <f>'E Rslt 2015'!H11</f>
        <v>269694</v>
      </c>
      <c r="J58" s="227">
        <f>'E Rslt 2015'!I11</f>
        <v>160393</v>
      </c>
      <c r="K58" s="227">
        <f>'E Rslt 2015'!J11</f>
        <v>216684</v>
      </c>
      <c r="L58" s="227">
        <f>'E Rslt 2015'!K11</f>
        <v>266462</v>
      </c>
      <c r="M58" s="227">
        <f>'E Rslt 2015'!L11</f>
        <v>75454</v>
      </c>
      <c r="N58" s="227">
        <f>'E Rslt 2015'!M11</f>
        <v>31760</v>
      </c>
      <c r="O58" s="227">
        <f>'E Rslt 2015'!N11</f>
        <v>40517</v>
      </c>
      <c r="P58" s="227">
        <f>'E Rslt 2015'!O11</f>
        <v>28348</v>
      </c>
      <c r="Q58" s="227">
        <f>'E Rslt 2015'!P11</f>
        <v>78431</v>
      </c>
      <c r="R58" s="227" t="e">
        <f>'E Rslt 2015'!#REF!</f>
        <v>#REF!</v>
      </c>
      <c r="S58" s="227">
        <f>'E Rslt 2015'!Q11</f>
        <v>25803</v>
      </c>
      <c r="T58" s="227">
        <f>'E Rslt 2015'!R11</f>
        <v>14771</v>
      </c>
      <c r="U58" s="227">
        <f>'E Rslt 2015'!S11</f>
        <v>38145</v>
      </c>
      <c r="V58" s="227">
        <f>'E Rslt 2015'!T11</f>
        <v>12435</v>
      </c>
      <c r="W58" s="227" t="e">
        <f t="shared" si="14"/>
        <v>#REF!</v>
      </c>
    </row>
    <row r="59" spans="2:24">
      <c r="B59" s="232" t="s">
        <v>121</v>
      </c>
      <c r="C59" s="233">
        <f>'E Rslt 2015'!B24</f>
        <v>57645</v>
      </c>
      <c r="D59" s="233">
        <f>'E Rslt 2015'!C24</f>
        <v>25355</v>
      </c>
      <c r="E59" s="233">
        <f>'E Rslt 2015'!D24</f>
        <v>91162</v>
      </c>
      <c r="F59" s="233">
        <f>'E Rslt 2015'!E24</f>
        <v>90321</v>
      </c>
      <c r="G59" s="233">
        <f>'E Rslt 2015'!F24</f>
        <v>60458</v>
      </c>
      <c r="H59" s="233">
        <f>'E Rslt 2015'!G24</f>
        <v>151579</v>
      </c>
      <c r="I59" s="233">
        <f>'E Rslt 2015'!H24</f>
        <v>33042</v>
      </c>
      <c r="J59" s="233">
        <f>'E Rslt 2015'!I24</f>
        <v>31936</v>
      </c>
      <c r="K59" s="233">
        <f>'E Rslt 2015'!J24</f>
        <v>64038</v>
      </c>
      <c r="L59" s="233">
        <f>'E Rslt 2015'!K24</f>
        <v>70584</v>
      </c>
      <c r="M59" s="233">
        <f>'E Rslt 2015'!L24</f>
        <v>8375</v>
      </c>
      <c r="N59" s="233">
        <f>'E Rslt 2015'!M24</f>
        <v>-8066</v>
      </c>
      <c r="O59" s="233">
        <f>'E Rslt 2015'!N24</f>
        <v>-6978</v>
      </c>
      <c r="P59" s="233">
        <f>'E Rslt 2015'!O24</f>
        <v>1663</v>
      </c>
      <c r="Q59" s="233">
        <f>'E Rslt 2015'!P24</f>
        <v>9511</v>
      </c>
      <c r="R59" s="233" t="e">
        <f>'E Rslt 2015'!#REF!</f>
        <v>#REF!</v>
      </c>
      <c r="S59" s="233">
        <f>'E Rslt 2015'!Q24</f>
        <v>4080</v>
      </c>
      <c r="T59" s="233">
        <f>'E Rslt 2015'!R24</f>
        <v>992</v>
      </c>
      <c r="U59" s="233">
        <f>'E Rslt 2015'!S24</f>
        <v>8523</v>
      </c>
      <c r="V59" s="233">
        <f>'E Rslt 2015'!T24</f>
        <v>4624</v>
      </c>
      <c r="W59" s="233">
        <f>'E Rslt 2015'!U24</f>
        <v>698844</v>
      </c>
    </row>
    <row r="60" spans="2:24">
      <c r="B60" s="232" t="s">
        <v>120</v>
      </c>
      <c r="C60" s="233">
        <f>'BILAN 2015'!B24</f>
        <v>531845</v>
      </c>
      <c r="D60" s="233">
        <f>'BILAN 2015'!C24</f>
        <v>636272</v>
      </c>
      <c r="E60" s="233">
        <f>'BILAN 2015'!D24</f>
        <v>440113</v>
      </c>
      <c r="F60" s="233">
        <f>'BILAN 2015'!E24</f>
        <v>673274</v>
      </c>
      <c r="G60" s="233">
        <f>'BILAN 2015'!F24</f>
        <v>671172</v>
      </c>
      <c r="H60" s="233">
        <f>'BILAN 2015'!G24</f>
        <v>771224</v>
      </c>
      <c r="I60" s="233">
        <f>'BILAN 2015'!H24</f>
        <v>695663</v>
      </c>
      <c r="J60" s="233">
        <f>'BILAN 2015'!I24</f>
        <v>290119</v>
      </c>
      <c r="K60" s="233">
        <f>'BILAN 2015'!J24</f>
        <v>314629</v>
      </c>
      <c r="L60" s="233">
        <f>'BILAN 2015'!K24</f>
        <v>458542</v>
      </c>
      <c r="M60" s="233">
        <f>'BILAN 2015'!L24</f>
        <v>169860</v>
      </c>
      <c r="N60" s="233" t="e">
        <f>'BILAN 2015'!#REF!</f>
        <v>#REF!</v>
      </c>
      <c r="O60" s="233">
        <f>'BILAN 2015'!M24</f>
        <v>110981</v>
      </c>
      <c r="P60" s="233">
        <f>'BILAN 2015'!N24</f>
        <v>128105</v>
      </c>
      <c r="Q60" s="233">
        <f>'BILAN 2015'!O24</f>
        <v>156115</v>
      </c>
      <c r="R60" s="233" t="e">
        <f>'BILAN 2015'!#REF!</f>
        <v>#REF!</v>
      </c>
      <c r="S60" s="233">
        <f>'BILAN 2015'!P24</f>
        <v>46655</v>
      </c>
      <c r="T60" s="233">
        <f>'BILAN 2015'!Q24</f>
        <v>71993</v>
      </c>
      <c r="U60" s="233">
        <f>'BILAN 2015'!R24</f>
        <v>163294</v>
      </c>
      <c r="V60" s="233">
        <f>'BILAN 2015'!S24</f>
        <v>166631</v>
      </c>
      <c r="W60" s="233">
        <f>'BILAN 2015'!T24</f>
        <v>6496487</v>
      </c>
    </row>
    <row r="61" spans="2:24">
      <c r="B61" s="232" t="s">
        <v>123</v>
      </c>
      <c r="C61" s="233">
        <f>'BILAN 2015'!B9</f>
        <v>5320194</v>
      </c>
      <c r="D61" s="233">
        <f>'BILAN 2015'!C9</f>
        <v>8312023</v>
      </c>
      <c r="E61" s="233">
        <f>'BILAN 2015'!D9</f>
        <v>6046034</v>
      </c>
      <c r="F61" s="233">
        <f>'BILAN 2015'!E9</f>
        <v>4365726</v>
      </c>
      <c r="G61" s="233">
        <f>'BILAN 2015'!F9</f>
        <v>7940054</v>
      </c>
      <c r="H61" s="233">
        <f>'BILAN 2015'!G9</f>
        <v>9835451</v>
      </c>
      <c r="I61" s="233">
        <f>'BILAN 2015'!H9</f>
        <v>7693605</v>
      </c>
      <c r="J61" s="233">
        <f>'BILAN 2015'!I9</f>
        <v>2930580</v>
      </c>
      <c r="K61" s="233">
        <f>'BILAN 2015'!J9</f>
        <v>4140928</v>
      </c>
      <c r="L61" s="233">
        <f>'BILAN 2015'!K9</f>
        <v>7020726</v>
      </c>
      <c r="M61" s="233">
        <f>'BILAN 2015'!L9</f>
        <v>1696132</v>
      </c>
      <c r="N61" s="233" t="e">
        <f>'BILAN 2015'!#REF!</f>
        <v>#REF!</v>
      </c>
      <c r="O61" s="233">
        <f>'BILAN 2015'!M9</f>
        <v>1115822</v>
      </c>
      <c r="P61" s="233">
        <f>'BILAN 2015'!N9</f>
        <v>906368</v>
      </c>
      <c r="Q61" s="233">
        <f>'BILAN 2015'!O9</f>
        <v>1798941</v>
      </c>
      <c r="R61" s="233" t="e">
        <f>'BILAN 2015'!#REF!</f>
        <v>#REF!</v>
      </c>
      <c r="S61" s="233">
        <f>'BILAN 2015'!P9</f>
        <v>1009844</v>
      </c>
      <c r="T61" s="233">
        <f>'BILAN 2015'!Q9</f>
        <v>454764</v>
      </c>
      <c r="U61" s="233">
        <f>'BILAN 2015'!R9</f>
        <v>1514258</v>
      </c>
      <c r="V61" s="233">
        <f>'BILAN 2015'!S9</f>
        <v>356066</v>
      </c>
      <c r="W61" s="233">
        <f>'BILAN 2015'!T9</f>
        <v>72457516</v>
      </c>
    </row>
    <row r="63" spans="2:24">
      <c r="B63" s="223">
        <v>2016</v>
      </c>
      <c r="C63" s="224" t="s">
        <v>21</v>
      </c>
      <c r="D63" s="224" t="s">
        <v>22</v>
      </c>
      <c r="E63" s="224" t="s">
        <v>38</v>
      </c>
      <c r="F63" s="224" t="s">
        <v>23</v>
      </c>
      <c r="G63" s="224" t="s">
        <v>24</v>
      </c>
      <c r="H63" s="224" t="s">
        <v>25</v>
      </c>
      <c r="I63" s="224" t="s">
        <v>26</v>
      </c>
      <c r="J63" s="224" t="s">
        <v>27</v>
      </c>
      <c r="K63" s="224" t="s">
        <v>28</v>
      </c>
      <c r="L63" s="224" t="s">
        <v>29</v>
      </c>
      <c r="M63" s="224" t="s">
        <v>30</v>
      </c>
      <c r="N63" s="224" t="s">
        <v>119</v>
      </c>
      <c r="O63" s="224" t="s">
        <v>32</v>
      </c>
      <c r="P63" s="224" t="s">
        <v>33</v>
      </c>
      <c r="Q63" s="224" t="s">
        <v>34</v>
      </c>
      <c r="R63" s="224" t="s">
        <v>35</v>
      </c>
      <c r="S63" s="224" t="s">
        <v>36</v>
      </c>
      <c r="T63" s="224" t="s">
        <v>37</v>
      </c>
      <c r="U63" s="224" t="s">
        <v>39</v>
      </c>
      <c r="V63" s="224" t="s">
        <v>76</v>
      </c>
      <c r="W63" s="224" t="s">
        <v>71</v>
      </c>
    </row>
    <row r="64" spans="2:24">
      <c r="B64" s="226" t="s">
        <v>83</v>
      </c>
      <c r="C64" s="227">
        <f>'E Rslt 2016'!C17</f>
        <v>-74207</v>
      </c>
      <c r="D64" s="227">
        <f>'E Rslt 2016'!D17</f>
        <v>-175013</v>
      </c>
      <c r="E64" s="227">
        <f>'E Rslt 2016'!E17</f>
        <v>-118512</v>
      </c>
      <c r="F64" s="227">
        <f>'E Rslt 2016'!F17</f>
        <v>-54382</v>
      </c>
      <c r="G64" s="227">
        <f>'E Rslt 2016'!G17</f>
        <v>-81852</v>
      </c>
      <c r="H64" s="227">
        <f>'E Rslt 2016'!H17</f>
        <v>-207548</v>
      </c>
      <c r="I64" s="227">
        <f>'E Rslt 2016'!I17</f>
        <v>-136728</v>
      </c>
      <c r="J64" s="227">
        <f>'E Rslt 2016'!J17</f>
        <v>-79385</v>
      </c>
      <c r="K64" s="227">
        <f>'E Rslt 2016'!K17</f>
        <v>-87688</v>
      </c>
      <c r="L64" s="227">
        <f>'E Rslt 2016'!L17</f>
        <v>-103790</v>
      </c>
      <c r="M64" s="227">
        <f>'E Rslt 2016'!M17</f>
        <v>-28557</v>
      </c>
      <c r="N64" s="227" t="e">
        <f>'E Rslt 2016'!#REF!</f>
        <v>#REF!</v>
      </c>
      <c r="O64" s="227">
        <f>'E Rslt 2016'!N17</f>
        <v>-25078</v>
      </c>
      <c r="P64" s="227">
        <f>'E Rslt 2016'!O17</f>
        <v>-18692</v>
      </c>
      <c r="Q64" s="227">
        <f>'E Rslt 2016'!P17</f>
        <v>-51170</v>
      </c>
      <c r="R64" s="227" t="e">
        <f>'E Rslt 2016'!#REF!</f>
        <v>#REF!</v>
      </c>
      <c r="S64" s="227">
        <f>'E Rslt 2016'!Q17</f>
        <v>-13947</v>
      </c>
      <c r="T64" s="227">
        <f>'E Rslt 2016'!R17</f>
        <v>-8556</v>
      </c>
      <c r="U64" s="227">
        <f>'E Rslt 2016'!S17</f>
        <v>-23854</v>
      </c>
      <c r="V64" s="227">
        <f>'E Rslt 2016'!T17</f>
        <v>-3914</v>
      </c>
      <c r="W64" s="227" t="e">
        <f t="shared" ref="W64:W69" si="17">SUM(C64:V64)</f>
        <v>#REF!</v>
      </c>
      <c r="X64" s="234"/>
    </row>
    <row r="65" spans="2:24">
      <c r="B65" s="226" t="s">
        <v>84</v>
      </c>
      <c r="C65" s="227">
        <f>'E Rslt 2016'!C18</f>
        <v>-35555</v>
      </c>
      <c r="D65" s="227">
        <f>'E Rslt 2016'!D18</f>
        <v>-74535</v>
      </c>
      <c r="E65" s="227">
        <f>'E Rslt 2016'!E18</f>
        <v>-40543</v>
      </c>
      <c r="F65" s="227">
        <f>'E Rslt 2016'!F18</f>
        <v>-16310</v>
      </c>
      <c r="G65" s="227">
        <f>'E Rslt 2016'!G18</f>
        <v>-19870</v>
      </c>
      <c r="H65" s="227">
        <f>'E Rslt 2016'!H18</f>
        <v>-91130</v>
      </c>
      <c r="I65" s="227">
        <f>'E Rslt 2016'!I18</f>
        <v>-39441</v>
      </c>
      <c r="J65" s="227">
        <f>'E Rslt 2016'!J18</f>
        <v>-31204</v>
      </c>
      <c r="K65" s="227">
        <f>'E Rslt 2016'!K18</f>
        <v>-24050</v>
      </c>
      <c r="L65" s="227">
        <f>'E Rslt 2016'!L18</f>
        <v>-35790</v>
      </c>
      <c r="M65" s="227">
        <f>'E Rslt 2016'!M18</f>
        <v>-13807</v>
      </c>
      <c r="N65" s="227" t="e">
        <f>'E Rslt 2016'!#REF!</f>
        <v>#REF!</v>
      </c>
      <c r="O65" s="227">
        <f>'E Rslt 2016'!N18</f>
        <v>-11933</v>
      </c>
      <c r="P65" s="227">
        <f>'E Rslt 2016'!O18</f>
        <v>-6911</v>
      </c>
      <c r="Q65" s="227">
        <f>'E Rslt 2016'!P18</f>
        <v>-19038</v>
      </c>
      <c r="R65" s="227" t="e">
        <f>'E Rslt 2016'!#REF!</f>
        <v>#REF!</v>
      </c>
      <c r="S65" s="227">
        <f>'E Rslt 2016'!Q18</f>
        <v>-4885</v>
      </c>
      <c r="T65" s="227">
        <f>'E Rslt 2016'!R18</f>
        <v>-4962</v>
      </c>
      <c r="U65" s="227">
        <f>'E Rslt 2016'!S18</f>
        <v>-8726</v>
      </c>
      <c r="V65" s="227">
        <f>'E Rslt 2016'!T18</f>
        <v>-1686</v>
      </c>
      <c r="W65" s="227" t="e">
        <f t="shared" si="17"/>
        <v>#REF!</v>
      </c>
      <c r="X65" s="234"/>
    </row>
    <row r="66" spans="2:24" ht="28.8">
      <c r="B66" s="226" t="s">
        <v>55</v>
      </c>
      <c r="C66" s="227">
        <f>'E Rslt 2016'!C19</f>
        <v>-11769</v>
      </c>
      <c r="D66" s="227">
        <f>'E Rslt 2016'!D19</f>
        <v>-6562</v>
      </c>
      <c r="E66" s="227">
        <f>'E Rslt 2016'!E19</f>
        <v>-15691</v>
      </c>
      <c r="F66" s="227">
        <f>'E Rslt 2016'!F19</f>
        <v>-6896</v>
      </c>
      <c r="G66" s="227">
        <f>'E Rslt 2016'!G19</f>
        <v>-6930</v>
      </c>
      <c r="H66" s="227">
        <f>'E Rslt 2016'!H19</f>
        <v>-35486</v>
      </c>
      <c r="I66" s="227">
        <f>'E Rslt 2016'!I19</f>
        <v>-9435</v>
      </c>
      <c r="J66" s="227">
        <f>'E Rslt 2016'!J19</f>
        <v>-8243</v>
      </c>
      <c r="K66" s="227">
        <f>'E Rslt 2016'!K19</f>
        <v>-8428</v>
      </c>
      <c r="L66" s="227">
        <f>'E Rslt 2016'!L19</f>
        <v>-15841</v>
      </c>
      <c r="M66" s="227">
        <f>'E Rslt 2016'!M19</f>
        <v>-6677</v>
      </c>
      <c r="N66" s="227" t="e">
        <f>'E Rslt 2016'!#REF!</f>
        <v>#REF!</v>
      </c>
      <c r="O66" s="227">
        <f>'E Rslt 2016'!N19</f>
        <v>-4118</v>
      </c>
      <c r="P66" s="227">
        <f>'E Rslt 2016'!O19</f>
        <v>-1972</v>
      </c>
      <c r="Q66" s="227">
        <f>'E Rslt 2016'!P19</f>
        <v>-8092</v>
      </c>
      <c r="R66" s="227" t="e">
        <f>'E Rslt 2016'!#REF!</f>
        <v>#REF!</v>
      </c>
      <c r="S66" s="227">
        <f>'E Rslt 2016'!Q19</f>
        <v>-1305</v>
      </c>
      <c r="T66" s="227">
        <f>'E Rslt 2016'!R19</f>
        <v>-773</v>
      </c>
      <c r="U66" s="227">
        <f>'E Rslt 2016'!S19</f>
        <v>-4502</v>
      </c>
      <c r="V66" s="227">
        <f>'E Rslt 2016'!T19</f>
        <v>-448</v>
      </c>
      <c r="W66" s="227" t="e">
        <f t="shared" si="17"/>
        <v>#REF!</v>
      </c>
      <c r="X66" s="234"/>
    </row>
    <row r="67" spans="2:24">
      <c r="B67" s="228" t="s">
        <v>85</v>
      </c>
      <c r="C67" s="229">
        <f>SUM(C64:C66)</f>
        <v>-121531</v>
      </c>
      <c r="D67" s="229">
        <f t="shared" ref="D67:V67" si="18">SUM(D64:D66)</f>
        <v>-256110</v>
      </c>
      <c r="E67" s="229">
        <f t="shared" si="18"/>
        <v>-174746</v>
      </c>
      <c r="F67" s="229">
        <f t="shared" si="18"/>
        <v>-77588</v>
      </c>
      <c r="G67" s="229">
        <f t="shared" si="18"/>
        <v>-108652</v>
      </c>
      <c r="H67" s="229">
        <f t="shared" si="18"/>
        <v>-334164</v>
      </c>
      <c r="I67" s="229">
        <f t="shared" si="18"/>
        <v>-185604</v>
      </c>
      <c r="J67" s="229">
        <f t="shared" si="18"/>
        <v>-118832</v>
      </c>
      <c r="K67" s="229">
        <f t="shared" si="18"/>
        <v>-120166</v>
      </c>
      <c r="L67" s="229">
        <f t="shared" si="18"/>
        <v>-155421</v>
      </c>
      <c r="M67" s="229">
        <f t="shared" si="18"/>
        <v>-49041</v>
      </c>
      <c r="N67" s="229" t="e">
        <f t="shared" si="18"/>
        <v>#REF!</v>
      </c>
      <c r="O67" s="229">
        <f t="shared" si="18"/>
        <v>-41129</v>
      </c>
      <c r="P67" s="229">
        <f t="shared" si="18"/>
        <v>-27575</v>
      </c>
      <c r="Q67" s="229">
        <f t="shared" si="18"/>
        <v>-78300</v>
      </c>
      <c r="R67" s="229" t="e">
        <f t="shared" si="18"/>
        <v>#REF!</v>
      </c>
      <c r="S67" s="229">
        <f t="shared" si="18"/>
        <v>-20137</v>
      </c>
      <c r="T67" s="229">
        <f t="shared" si="18"/>
        <v>-14291</v>
      </c>
      <c r="U67" s="229">
        <f t="shared" si="18"/>
        <v>-37082</v>
      </c>
      <c r="V67" s="229">
        <f t="shared" si="18"/>
        <v>-6048</v>
      </c>
      <c r="W67" s="227" t="e">
        <f t="shared" si="17"/>
        <v>#REF!</v>
      </c>
      <c r="X67" s="234"/>
    </row>
    <row r="68" spans="2:24">
      <c r="B68" s="228" t="s">
        <v>86</v>
      </c>
      <c r="C68" s="229">
        <f>SUM(C64:C65)</f>
        <v>-109762</v>
      </c>
      <c r="D68" s="229">
        <f t="shared" ref="D68:V68" si="19">SUM(D64:D65)</f>
        <v>-249548</v>
      </c>
      <c r="E68" s="229">
        <f t="shared" si="19"/>
        <v>-159055</v>
      </c>
      <c r="F68" s="229">
        <f t="shared" si="19"/>
        <v>-70692</v>
      </c>
      <c r="G68" s="229">
        <f t="shared" si="19"/>
        <v>-101722</v>
      </c>
      <c r="H68" s="229">
        <f t="shared" si="19"/>
        <v>-298678</v>
      </c>
      <c r="I68" s="229">
        <f t="shared" si="19"/>
        <v>-176169</v>
      </c>
      <c r="J68" s="229">
        <f t="shared" si="19"/>
        <v>-110589</v>
      </c>
      <c r="K68" s="229">
        <f t="shared" si="19"/>
        <v>-111738</v>
      </c>
      <c r="L68" s="229">
        <f t="shared" si="19"/>
        <v>-139580</v>
      </c>
      <c r="M68" s="229">
        <f t="shared" si="19"/>
        <v>-42364</v>
      </c>
      <c r="N68" s="229" t="e">
        <f t="shared" si="19"/>
        <v>#REF!</v>
      </c>
      <c r="O68" s="229">
        <f t="shared" si="19"/>
        <v>-37011</v>
      </c>
      <c r="P68" s="229">
        <f t="shared" si="19"/>
        <v>-25603</v>
      </c>
      <c r="Q68" s="229">
        <f t="shared" si="19"/>
        <v>-70208</v>
      </c>
      <c r="R68" s="229" t="e">
        <f t="shared" si="19"/>
        <v>#REF!</v>
      </c>
      <c r="S68" s="229">
        <f t="shared" si="19"/>
        <v>-18832</v>
      </c>
      <c r="T68" s="229">
        <f t="shared" si="19"/>
        <v>-13518</v>
      </c>
      <c r="U68" s="229">
        <f t="shared" si="19"/>
        <v>-32580</v>
      </c>
      <c r="V68" s="229">
        <f t="shared" si="19"/>
        <v>-5600</v>
      </c>
      <c r="W68" s="227" t="e">
        <f t="shared" si="17"/>
        <v>#REF!</v>
      </c>
      <c r="X68" s="234"/>
    </row>
    <row r="69" spans="2:24">
      <c r="B69" s="231" t="s">
        <v>87</v>
      </c>
      <c r="C69" s="227">
        <f>'E Rslt 2016'!C13</f>
        <v>212350</v>
      </c>
      <c r="D69" s="227">
        <f>'E Rslt 2016'!D13</f>
        <v>392461</v>
      </c>
      <c r="E69" s="227">
        <f>'E Rslt 2016'!E13</f>
        <v>344190</v>
      </c>
      <c r="F69" s="227">
        <f>'E Rslt 2016'!F13</f>
        <v>235528</v>
      </c>
      <c r="G69" s="227">
        <f>'E Rslt 2016'!G13</f>
        <v>293863</v>
      </c>
      <c r="H69" s="227">
        <f>'E Rslt 2016'!H13</f>
        <v>661911</v>
      </c>
      <c r="I69" s="227">
        <f>'E Rslt 2016'!I13</f>
        <v>288859</v>
      </c>
      <c r="J69" s="227">
        <f>'E Rslt 2016'!J13</f>
        <v>179005</v>
      </c>
      <c r="K69" s="227">
        <f>'E Rslt 2016'!K13</f>
        <v>247750</v>
      </c>
      <c r="L69" s="227">
        <f>'E Rslt 2016'!L13</f>
        <v>320426</v>
      </c>
      <c r="M69" s="227">
        <f>'E Rslt 2016'!M13</f>
        <v>58284</v>
      </c>
      <c r="N69" s="227" t="e">
        <f>'E Rslt 2016'!#REF!</f>
        <v>#REF!</v>
      </c>
      <c r="O69" s="227">
        <f>'E Rslt 2016'!N13</f>
        <v>34711</v>
      </c>
      <c r="P69" s="227">
        <f>'E Rslt 2016'!O13</f>
        <v>39117</v>
      </c>
      <c r="Q69" s="227">
        <f>'E Rslt 2016'!P13</f>
        <v>101742</v>
      </c>
      <c r="R69" s="227" t="e">
        <f>'E Rslt 2016'!#REF!</f>
        <v>#REF!</v>
      </c>
      <c r="S69" s="227">
        <f>'E Rslt 2016'!Q13</f>
        <v>29461</v>
      </c>
      <c r="T69" s="227">
        <f>'E Rslt 2016'!R13</f>
        <v>17383</v>
      </c>
      <c r="U69" s="227">
        <f>'E Rslt 2016'!S13</f>
        <v>42146</v>
      </c>
      <c r="V69" s="227">
        <f>'E Rslt 2016'!T13</f>
        <v>16639</v>
      </c>
      <c r="W69" s="227" t="e">
        <f t="shared" si="17"/>
        <v>#REF!</v>
      </c>
      <c r="X69" s="234"/>
    </row>
    <row r="70" spans="2:24">
      <c r="B70" s="232" t="s">
        <v>121</v>
      </c>
      <c r="C70" s="233">
        <f>'E Rslt 2016'!C27</f>
        <v>46187</v>
      </c>
      <c r="D70" s="233">
        <f>'E Rslt 2016'!D27</f>
        <v>148974</v>
      </c>
      <c r="E70" s="233">
        <f>'E Rslt 2016'!E27</f>
        <v>104693</v>
      </c>
      <c r="F70" s="233">
        <f>'E Rslt 2016'!F27</f>
        <v>101357</v>
      </c>
      <c r="G70" s="233">
        <f>'E Rslt 2016'!G27</f>
        <v>89049</v>
      </c>
      <c r="H70" s="233">
        <f>'E Rslt 2016'!H27</f>
        <v>192702</v>
      </c>
      <c r="I70" s="233">
        <f>'E Rslt 2016'!I27</f>
        <v>8561</v>
      </c>
      <c r="J70" s="233">
        <f>'E Rslt 2016'!J27</f>
        <v>31619</v>
      </c>
      <c r="K70" s="233">
        <f>'E Rslt 2016'!K27</f>
        <v>75798</v>
      </c>
      <c r="L70" s="233">
        <f>'E Rslt 2016'!L27</f>
        <v>82717</v>
      </c>
      <c r="M70" s="233">
        <f>'E Rslt 2016'!M27</f>
        <v>-82544</v>
      </c>
      <c r="N70" s="233" t="e">
        <f>'E Rslt 2016'!#REF!</f>
        <v>#REF!</v>
      </c>
      <c r="O70" s="233">
        <f>'E Rslt 2016'!N27</f>
        <v>-33368</v>
      </c>
      <c r="P70" s="233">
        <f>'E Rslt 2016'!O27</f>
        <v>938</v>
      </c>
      <c r="Q70" s="233">
        <f>'E Rslt 2016'!P27</f>
        <v>12630</v>
      </c>
      <c r="R70" s="233" t="e">
        <f>'E Rslt 2016'!#REF!</f>
        <v>#REF!</v>
      </c>
      <c r="S70" s="233">
        <f>'E Rslt 2016'!Q27</f>
        <v>3112</v>
      </c>
      <c r="T70" s="233">
        <f>'E Rslt 2016'!R27</f>
        <v>3098</v>
      </c>
      <c r="U70" s="233">
        <f>'E Rslt 2016'!S27</f>
        <v>3217</v>
      </c>
      <c r="V70" s="233">
        <f>'E Rslt 2016'!T27</f>
        <v>4933</v>
      </c>
      <c r="W70" s="233">
        <f>'E Rslt 2016'!U27</f>
        <v>793673</v>
      </c>
      <c r="X70" s="234"/>
    </row>
    <row r="71" spans="2:24">
      <c r="B71" s="232" t="s">
        <v>120</v>
      </c>
      <c r="C71" s="233">
        <f>'BILAN 2016'!B31</f>
        <v>555032</v>
      </c>
      <c r="D71" s="233">
        <f>'BILAN 2016'!C31</f>
        <v>776854</v>
      </c>
      <c r="E71" s="233">
        <f>'BILAN 2016'!D31</f>
        <v>487696</v>
      </c>
      <c r="F71" s="233">
        <f>'BILAN 2016'!E31</f>
        <v>729632</v>
      </c>
      <c r="G71" s="233">
        <f>'BILAN 2016'!F31</f>
        <v>734331</v>
      </c>
      <c r="H71" s="233">
        <f>'BILAN 2016'!G31</f>
        <v>893750</v>
      </c>
      <c r="I71" s="233">
        <f>'BILAN 2016'!H31</f>
        <v>736605</v>
      </c>
      <c r="J71" s="233">
        <f>'BILAN 2016'!I31</f>
        <v>299766</v>
      </c>
      <c r="K71" s="233">
        <f>'BILAN 2016'!J31</f>
        <v>371584</v>
      </c>
      <c r="L71" s="233">
        <f>'BILAN 2016'!K31</f>
        <v>551154</v>
      </c>
      <c r="M71" s="233">
        <f>'BILAN 2016'!L31</f>
        <v>84002</v>
      </c>
      <c r="N71" s="233" t="e">
        <f>'BILAN 2016'!#REF!</f>
        <v>#REF!</v>
      </c>
      <c r="O71" s="233">
        <f>'BILAN 2016'!M31</f>
        <v>77614</v>
      </c>
      <c r="P71" s="233">
        <f>'BILAN 2016'!N31</f>
        <v>129151</v>
      </c>
      <c r="Q71" s="233">
        <f>'BILAN 2016'!O31</f>
        <v>179245</v>
      </c>
      <c r="R71" s="233" t="e">
        <f>'BILAN 2016'!#REF!</f>
        <v>#REF!</v>
      </c>
      <c r="S71" s="233">
        <f>'BILAN 2016'!P31</f>
        <v>49843</v>
      </c>
      <c r="T71" s="233">
        <f>'BILAN 2016'!Q31</f>
        <v>75091</v>
      </c>
      <c r="U71" s="233">
        <f>'BILAN 2016'!R31</f>
        <v>161461</v>
      </c>
      <c r="V71" s="233">
        <f>'BILAN 2016'!S31</f>
        <v>171774</v>
      </c>
      <c r="W71" s="233">
        <f>'BILAN 2016'!T31</f>
        <v>7064585</v>
      </c>
      <c r="X71" s="234"/>
    </row>
    <row r="72" spans="2:24">
      <c r="B72" s="232" t="s">
        <v>123</v>
      </c>
      <c r="C72" s="233">
        <f>'BILAN 2016'!B12</f>
        <v>5419872</v>
      </c>
      <c r="D72" s="233">
        <f>'BILAN 2016'!C12</f>
        <v>9439945</v>
      </c>
      <c r="E72" s="233">
        <f>'BILAN 2016'!D12</f>
        <v>6868803</v>
      </c>
      <c r="F72" s="233">
        <f>'BILAN 2016'!E12</f>
        <v>4718040</v>
      </c>
      <c r="G72" s="233">
        <f>'BILAN 2016'!F12</f>
        <v>8242917</v>
      </c>
      <c r="H72" s="233">
        <f>'BILAN 2016'!G12</f>
        <v>11334975</v>
      </c>
      <c r="I72" s="233">
        <f>'BILAN 2016'!H12</f>
        <v>8279232</v>
      </c>
      <c r="J72" s="233">
        <f>'BILAN 2016'!I12</f>
        <v>3257022</v>
      </c>
      <c r="K72" s="233">
        <f>'BILAN 2016'!J12</f>
        <v>4660860</v>
      </c>
      <c r="L72" s="233">
        <f>'BILAN 2016'!K12</f>
        <v>8240102</v>
      </c>
      <c r="M72" s="233">
        <f>'BILAN 2016'!L12</f>
        <v>1649936</v>
      </c>
      <c r="N72" s="233" t="e">
        <f>'BILAN 2016'!#REF!</f>
        <v>#REF!</v>
      </c>
      <c r="O72" s="233">
        <f>'BILAN 2016'!M12</f>
        <v>1150596</v>
      </c>
      <c r="P72" s="233">
        <f>'BILAN 2016'!N12</f>
        <v>980730</v>
      </c>
      <c r="Q72" s="233">
        <f>'BILAN 2016'!O12</f>
        <v>2282311</v>
      </c>
      <c r="R72" s="233" t="e">
        <f>'BILAN 2016'!#REF!</f>
        <v>#REF!</v>
      </c>
      <c r="S72" s="233">
        <f>'BILAN 2016'!P12</f>
        <v>1108500</v>
      </c>
      <c r="T72" s="233">
        <f>'BILAN 2016'!Q12</f>
        <v>509009</v>
      </c>
      <c r="U72" s="233">
        <f>'BILAN 2016'!R12</f>
        <v>1586990</v>
      </c>
      <c r="V72" s="233">
        <f>'BILAN 2016'!S12</f>
        <v>288806</v>
      </c>
      <c r="W72" s="233">
        <f>'BILAN 2016'!T12</f>
        <v>80018646</v>
      </c>
      <c r="X72" s="234"/>
    </row>
    <row r="74" spans="2:24">
      <c r="B74" s="223">
        <v>2017</v>
      </c>
      <c r="C74" s="224" t="s">
        <v>21</v>
      </c>
      <c r="D74" s="224" t="s">
        <v>22</v>
      </c>
      <c r="E74" s="224" t="s">
        <v>38</v>
      </c>
      <c r="F74" s="224" t="s">
        <v>23</v>
      </c>
      <c r="G74" s="224" t="s">
        <v>24</v>
      </c>
      <c r="H74" s="224" t="s">
        <v>25</v>
      </c>
      <c r="I74" s="224" t="s">
        <v>26</v>
      </c>
      <c r="J74" s="224" t="s">
        <v>27</v>
      </c>
      <c r="K74" s="224" t="s">
        <v>28</v>
      </c>
      <c r="L74" s="224" t="s">
        <v>29</v>
      </c>
      <c r="M74" s="224" t="s">
        <v>30</v>
      </c>
      <c r="N74" s="224" t="s">
        <v>119</v>
      </c>
      <c r="O74" s="224" t="s">
        <v>32</v>
      </c>
      <c r="P74" s="224" t="s">
        <v>33</v>
      </c>
      <c r="Q74" s="224" t="s">
        <v>34</v>
      </c>
      <c r="R74" s="224" t="s">
        <v>35</v>
      </c>
      <c r="S74" s="224" t="s">
        <v>36</v>
      </c>
      <c r="T74" s="224" t="s">
        <v>37</v>
      </c>
      <c r="U74" s="224" t="s">
        <v>39</v>
      </c>
      <c r="V74" s="224" t="s">
        <v>76</v>
      </c>
      <c r="W74" s="224" t="s">
        <v>71</v>
      </c>
    </row>
    <row r="75" spans="2:24">
      <c r="B75" s="226" t="s">
        <v>83</v>
      </c>
      <c r="C75" s="227">
        <f>'E Rslt 2017'!C17</f>
        <v>-81525</v>
      </c>
      <c r="D75" s="227">
        <f>'E Rslt 2017'!D17</f>
        <v>-193360</v>
      </c>
      <c r="E75" s="227">
        <f>'E Rslt 2017'!E17</f>
        <v>-133051</v>
      </c>
      <c r="F75" s="227">
        <f>'E Rslt 2017'!F17</f>
        <v>-66140</v>
      </c>
      <c r="G75" s="227">
        <f>'E Rslt 2017'!G17</f>
        <v>-92307</v>
      </c>
      <c r="H75" s="227">
        <f>'E Rslt 2017'!H17</f>
        <v>-227613</v>
      </c>
      <c r="I75" s="227">
        <f>'E Rslt 2017'!I17</f>
        <v>-182512</v>
      </c>
      <c r="J75" s="227">
        <f>'E Rslt 2017'!J17</f>
        <v>-85129</v>
      </c>
      <c r="K75" s="227">
        <f>'E Rslt 2017'!K17</f>
        <v>-98035</v>
      </c>
      <c r="L75" s="227">
        <f>'E Rslt 2017'!L17</f>
        <v>-137953</v>
      </c>
      <c r="M75" s="227">
        <f>'E Rslt 2017'!M17</f>
        <v>-30154</v>
      </c>
      <c r="N75" s="227" t="e">
        <f>'E Rslt 2017'!#REF!</f>
        <v>#REF!</v>
      </c>
      <c r="O75" s="227">
        <f>'E Rslt 2017'!N17</f>
        <v>-25934</v>
      </c>
      <c r="P75" s="227">
        <f>'E Rslt 2017'!O17</f>
        <v>-22350</v>
      </c>
      <c r="Q75" s="227">
        <f>'E Rslt 2017'!P17</f>
        <v>-60497</v>
      </c>
      <c r="R75" s="227" t="e">
        <f>'E Rslt 2017'!#REF!</f>
        <v>#REF!</v>
      </c>
      <c r="S75" s="227">
        <f>'E Rslt 2017'!Q17</f>
        <v>-16360</v>
      </c>
      <c r="T75" s="227">
        <f>'E Rslt 2017'!R17</f>
        <v>-10439</v>
      </c>
      <c r="U75" s="227">
        <f>'E Rslt 2017'!S17</f>
        <v>-31494</v>
      </c>
      <c r="V75" s="227">
        <f>'E Rslt 2017'!T17</f>
        <v>-9719.1740000000009</v>
      </c>
      <c r="W75" s="227">
        <f>'E Rslt 2017'!U17</f>
        <v>-1504572.1740000001</v>
      </c>
      <c r="X75" s="234"/>
    </row>
    <row r="76" spans="2:24">
      <c r="B76" s="226" t="s">
        <v>84</v>
      </c>
      <c r="C76" s="227">
        <f>'E Rslt 2017'!C18</f>
        <v>-40205</v>
      </c>
      <c r="D76" s="227">
        <f>'E Rslt 2017'!D18</f>
        <v>-65934</v>
      </c>
      <c r="E76" s="227">
        <f>'E Rslt 2017'!E18</f>
        <v>-43550</v>
      </c>
      <c r="F76" s="227">
        <f>'E Rslt 2017'!F18</f>
        <v>-18315</v>
      </c>
      <c r="G76" s="227">
        <f>'E Rslt 2017'!G18</f>
        <v>-22598</v>
      </c>
      <c r="H76" s="227">
        <f>'E Rslt 2017'!H18</f>
        <v>-102984</v>
      </c>
      <c r="I76" s="227">
        <f>'E Rslt 2017'!I18</f>
        <v>-53184</v>
      </c>
      <c r="J76" s="227">
        <f>'E Rslt 2017'!J18</f>
        <v>-33562</v>
      </c>
      <c r="K76" s="227">
        <f>'E Rslt 2017'!K18</f>
        <v>-27601</v>
      </c>
      <c r="L76" s="227">
        <f>'E Rslt 2017'!L18</f>
        <v>-29286</v>
      </c>
      <c r="M76" s="227">
        <f>'E Rslt 2017'!M18</f>
        <v>-16514</v>
      </c>
      <c r="N76" s="227" t="e">
        <f>'E Rslt 2017'!#REF!</f>
        <v>#REF!</v>
      </c>
      <c r="O76" s="227">
        <f>'E Rslt 2017'!N18</f>
        <v>-9838</v>
      </c>
      <c r="P76" s="227">
        <f>'E Rslt 2017'!O18</f>
        <v>-7974</v>
      </c>
      <c r="Q76" s="227">
        <f>'E Rslt 2017'!P18</f>
        <v>-24405</v>
      </c>
      <c r="R76" s="227" t="e">
        <f>'E Rslt 2017'!#REF!</f>
        <v>#REF!</v>
      </c>
      <c r="S76" s="227">
        <f>'E Rslt 2017'!Q18</f>
        <v>-6117</v>
      </c>
      <c r="T76" s="227">
        <f>'E Rslt 2017'!R18</f>
        <v>-5872</v>
      </c>
      <c r="U76" s="227">
        <f>'E Rslt 2017'!S18</f>
        <v>-9597</v>
      </c>
      <c r="V76" s="227">
        <f>'E Rslt 2017'!T18</f>
        <v>-3336.2849999999999</v>
      </c>
      <c r="W76" s="227">
        <f>'E Rslt 2017'!U18</f>
        <v>-520872.28499999997</v>
      </c>
      <c r="X76" s="234"/>
    </row>
    <row r="77" spans="2:24" ht="28.8">
      <c r="B77" s="226" t="s">
        <v>55</v>
      </c>
      <c r="C77" s="227">
        <f>'E Rslt 2017'!C19</f>
        <v>-12996</v>
      </c>
      <c r="D77" s="227">
        <f>'E Rslt 2017'!D19</f>
        <v>-7590</v>
      </c>
      <c r="E77" s="227">
        <f>'E Rslt 2017'!E19</f>
        <v>-13202</v>
      </c>
      <c r="F77" s="227">
        <f>'E Rslt 2017'!F19</f>
        <v>-7033</v>
      </c>
      <c r="G77" s="227">
        <f>'E Rslt 2017'!G19</f>
        <v>-7088</v>
      </c>
      <c r="H77" s="227">
        <f>'E Rslt 2017'!H19</f>
        <v>-39575</v>
      </c>
      <c r="I77" s="227">
        <f>'E Rslt 2017'!I19</f>
        <v>-9588</v>
      </c>
      <c r="J77" s="227">
        <f>'E Rslt 2017'!J19</f>
        <v>-8256</v>
      </c>
      <c r="K77" s="227">
        <f>'E Rslt 2017'!K19</f>
        <v>-9603</v>
      </c>
      <c r="L77" s="227">
        <f>'E Rslt 2017'!L19</f>
        <v>-14224</v>
      </c>
      <c r="M77" s="227">
        <f>'E Rslt 2017'!M19</f>
        <v>-7132</v>
      </c>
      <c r="N77" s="227" t="e">
        <f>'E Rslt 2017'!#REF!</f>
        <v>#REF!</v>
      </c>
      <c r="O77" s="227">
        <f>'E Rslt 2017'!N19</f>
        <v>-3935</v>
      </c>
      <c r="P77" s="227">
        <f>'E Rslt 2017'!O19</f>
        <v>-2176</v>
      </c>
      <c r="Q77" s="227">
        <f>'E Rslt 2017'!P19</f>
        <v>-9023</v>
      </c>
      <c r="R77" s="227" t="e">
        <f>'E Rslt 2017'!#REF!</f>
        <v>#REF!</v>
      </c>
      <c r="S77" s="227">
        <f>'E Rslt 2017'!Q19</f>
        <v>-1318</v>
      </c>
      <c r="T77" s="227">
        <f>'E Rslt 2017'!R19</f>
        <v>-1095</v>
      </c>
      <c r="U77" s="227">
        <f>'E Rslt 2017'!S19</f>
        <v>-6153</v>
      </c>
      <c r="V77" s="227">
        <f>'E Rslt 2017'!T19</f>
        <v>-4257.3519999999999</v>
      </c>
      <c r="W77" s="227">
        <f>'E Rslt 2017'!U19</f>
        <v>-164244.35200000001</v>
      </c>
      <c r="X77" s="234"/>
    </row>
    <row r="78" spans="2:24">
      <c r="B78" s="228" t="s">
        <v>85</v>
      </c>
      <c r="C78" s="229">
        <f>SUM(C75:C77)</f>
        <v>-134726</v>
      </c>
      <c r="D78" s="229">
        <f t="shared" ref="D78:W78" si="20">SUM(D75:D77)</f>
        <v>-266884</v>
      </c>
      <c r="E78" s="229">
        <f t="shared" si="20"/>
        <v>-189803</v>
      </c>
      <c r="F78" s="229">
        <f t="shared" si="20"/>
        <v>-91488</v>
      </c>
      <c r="G78" s="229">
        <f t="shared" si="20"/>
        <v>-121993</v>
      </c>
      <c r="H78" s="229">
        <f t="shared" si="20"/>
        <v>-370172</v>
      </c>
      <c r="I78" s="229">
        <f t="shared" si="20"/>
        <v>-245284</v>
      </c>
      <c r="J78" s="229">
        <f t="shared" si="20"/>
        <v>-126947</v>
      </c>
      <c r="K78" s="229">
        <f t="shared" si="20"/>
        <v>-135239</v>
      </c>
      <c r="L78" s="229">
        <f t="shared" si="20"/>
        <v>-181463</v>
      </c>
      <c r="M78" s="229">
        <f t="shared" si="20"/>
        <v>-53800</v>
      </c>
      <c r="N78" s="229" t="e">
        <f t="shared" si="20"/>
        <v>#REF!</v>
      </c>
      <c r="O78" s="229">
        <f t="shared" si="20"/>
        <v>-39707</v>
      </c>
      <c r="P78" s="229">
        <f t="shared" si="20"/>
        <v>-32500</v>
      </c>
      <c r="Q78" s="229">
        <f t="shared" si="20"/>
        <v>-93925</v>
      </c>
      <c r="R78" s="229" t="e">
        <f t="shared" si="20"/>
        <v>#REF!</v>
      </c>
      <c r="S78" s="229">
        <f t="shared" si="20"/>
        <v>-23795</v>
      </c>
      <c r="T78" s="229">
        <f t="shared" si="20"/>
        <v>-17406</v>
      </c>
      <c r="U78" s="229">
        <f t="shared" si="20"/>
        <v>-47244</v>
      </c>
      <c r="V78" s="229">
        <f t="shared" si="20"/>
        <v>-17312.811000000002</v>
      </c>
      <c r="W78" s="229">
        <f t="shared" si="20"/>
        <v>-2189688.8110000002</v>
      </c>
      <c r="X78" s="234"/>
    </row>
    <row r="79" spans="2:24">
      <c r="B79" s="228" t="s">
        <v>86</v>
      </c>
      <c r="C79" s="229">
        <f>SUM(C75:C76)</f>
        <v>-121730</v>
      </c>
      <c r="D79" s="229">
        <f t="shared" ref="D79:W79" si="21">SUM(D75:D76)</f>
        <v>-259294</v>
      </c>
      <c r="E79" s="229">
        <f t="shared" si="21"/>
        <v>-176601</v>
      </c>
      <c r="F79" s="229">
        <f t="shared" si="21"/>
        <v>-84455</v>
      </c>
      <c r="G79" s="229">
        <f t="shared" si="21"/>
        <v>-114905</v>
      </c>
      <c r="H79" s="229">
        <f t="shared" si="21"/>
        <v>-330597</v>
      </c>
      <c r="I79" s="229">
        <f t="shared" si="21"/>
        <v>-235696</v>
      </c>
      <c r="J79" s="229">
        <f t="shared" si="21"/>
        <v>-118691</v>
      </c>
      <c r="K79" s="229">
        <f t="shared" si="21"/>
        <v>-125636</v>
      </c>
      <c r="L79" s="229">
        <f t="shared" si="21"/>
        <v>-167239</v>
      </c>
      <c r="M79" s="229">
        <f t="shared" si="21"/>
        <v>-46668</v>
      </c>
      <c r="N79" s="229" t="e">
        <f t="shared" si="21"/>
        <v>#REF!</v>
      </c>
      <c r="O79" s="229">
        <f t="shared" si="21"/>
        <v>-35772</v>
      </c>
      <c r="P79" s="229">
        <f t="shared" si="21"/>
        <v>-30324</v>
      </c>
      <c r="Q79" s="229">
        <f t="shared" si="21"/>
        <v>-84902</v>
      </c>
      <c r="R79" s="229" t="e">
        <f t="shared" si="21"/>
        <v>#REF!</v>
      </c>
      <c r="S79" s="229">
        <f t="shared" si="21"/>
        <v>-22477</v>
      </c>
      <c r="T79" s="229">
        <f t="shared" si="21"/>
        <v>-16311</v>
      </c>
      <c r="U79" s="229">
        <f t="shared" si="21"/>
        <v>-41091</v>
      </c>
      <c r="V79" s="229">
        <f t="shared" si="21"/>
        <v>-13055.459000000001</v>
      </c>
      <c r="W79" s="229">
        <f t="shared" si="21"/>
        <v>-2025444.459</v>
      </c>
      <c r="X79" s="234"/>
    </row>
    <row r="80" spans="2:24">
      <c r="B80" s="231" t="s">
        <v>87</v>
      </c>
      <c r="C80" s="227">
        <f>'E Rslt 2017'!C13</f>
        <v>241512</v>
      </c>
      <c r="D80" s="227">
        <f>'E Rslt 2017'!D13</f>
        <v>447234</v>
      </c>
      <c r="E80" s="227">
        <f>'E Rslt 2017'!E13</f>
        <v>400581</v>
      </c>
      <c r="F80" s="227">
        <f>'E Rslt 2017'!F13</f>
        <v>268545</v>
      </c>
      <c r="G80" s="227">
        <f>'E Rslt 2017'!G13</f>
        <v>360102</v>
      </c>
      <c r="H80" s="227">
        <f>'E Rslt 2017'!H13</f>
        <v>788418</v>
      </c>
      <c r="I80" s="227">
        <f>'E Rslt 2017'!I13</f>
        <v>358017</v>
      </c>
      <c r="J80" s="227">
        <f>'E Rslt 2017'!J13</f>
        <v>209494</v>
      </c>
      <c r="K80" s="227">
        <f>'E Rslt 2017'!K13</f>
        <v>290127</v>
      </c>
      <c r="L80" s="227">
        <f>'E Rslt 2017'!L13</f>
        <v>387265</v>
      </c>
      <c r="M80" s="227">
        <f>'E Rslt 2017'!M13</f>
        <v>51286</v>
      </c>
      <c r="N80" s="227" t="e">
        <f>'E Rslt 2017'!#REF!</f>
        <v>#REF!</v>
      </c>
      <c r="O80" s="227">
        <f>'E Rslt 2017'!N13</f>
        <v>49844</v>
      </c>
      <c r="P80" s="227">
        <f>'E Rslt 2017'!O13</f>
        <v>44371</v>
      </c>
      <c r="Q80" s="227">
        <f>'E Rslt 2017'!P13</f>
        <v>128421</v>
      </c>
      <c r="R80" s="227" t="e">
        <f>'E Rslt 2017'!#REF!</f>
        <v>#REF!</v>
      </c>
      <c r="S80" s="227">
        <f>'E Rslt 2017'!Q13</f>
        <v>32698</v>
      </c>
      <c r="T80" s="227">
        <f>'E Rslt 2017'!R13</f>
        <v>20501</v>
      </c>
      <c r="U80" s="227">
        <f>'E Rslt 2017'!S13</f>
        <v>51063</v>
      </c>
      <c r="V80" s="227">
        <f>'E Rslt 2017'!T13</f>
        <v>16187.879000000001</v>
      </c>
      <c r="W80" s="227">
        <f>'E Rslt 2017'!U13</f>
        <v>4145666.8789999997</v>
      </c>
      <c r="X80" s="234"/>
    </row>
    <row r="81" spans="2:24">
      <c r="B81" s="232" t="s">
        <v>121</v>
      </c>
      <c r="C81" s="233">
        <f>'E Rslt 2017'!C27</f>
        <v>53202</v>
      </c>
      <c r="D81" s="233">
        <f>'E Rslt 2017'!D27</f>
        <v>195040</v>
      </c>
      <c r="E81" s="233">
        <f>'E Rslt 2017'!E27</f>
        <v>133065</v>
      </c>
      <c r="F81" s="233">
        <f>'E Rslt 2017'!F27</f>
        <v>135947</v>
      </c>
      <c r="G81" s="233">
        <f>'E Rslt 2017'!G27</f>
        <v>113911</v>
      </c>
      <c r="H81" s="233">
        <f>'E Rslt 2017'!H27</f>
        <v>209045</v>
      </c>
      <c r="I81" s="233">
        <f>'E Rslt 2017'!I27</f>
        <v>25017</v>
      </c>
      <c r="J81" s="233">
        <f>'E Rslt 2017'!J27</f>
        <v>39130</v>
      </c>
      <c r="K81" s="233">
        <f>'E Rslt 2017'!K27</f>
        <v>90072</v>
      </c>
      <c r="L81" s="233">
        <f>'E Rslt 2017'!L27</f>
        <v>109464</v>
      </c>
      <c r="M81" s="233">
        <f>'E Rslt 2017'!M27</f>
        <v>-39696</v>
      </c>
      <c r="N81" s="233" t="e">
        <f>'E Rslt 2017'!#REF!</f>
        <v>#REF!</v>
      </c>
      <c r="O81" s="233">
        <f>'E Rslt 2017'!N27</f>
        <v>1881</v>
      </c>
      <c r="P81" s="233">
        <f>'E Rslt 2017'!O27</f>
        <v>782</v>
      </c>
      <c r="Q81" s="233">
        <f>'E Rslt 2017'!P27</f>
        <v>19974</v>
      </c>
      <c r="R81" s="233" t="e">
        <f>'E Rslt 2017'!#REF!</f>
        <v>#REF!</v>
      </c>
      <c r="S81" s="233">
        <f>'E Rslt 2017'!Q27</f>
        <v>3101</v>
      </c>
      <c r="T81" s="233">
        <f>'E Rslt 2017'!R27</f>
        <v>201</v>
      </c>
      <c r="U81" s="233">
        <f>'E Rslt 2017'!S27</f>
        <v>-4089</v>
      </c>
      <c r="V81" s="233">
        <f>'E Rslt 2017'!T27</f>
        <v>-1687.8099999999988</v>
      </c>
      <c r="W81" s="233">
        <f>'E Rslt 2017'!U27</f>
        <v>1084359.19</v>
      </c>
      <c r="X81" s="234"/>
    </row>
    <row r="82" spans="2:24">
      <c r="B82" s="232" t="s">
        <v>120</v>
      </c>
      <c r="C82" s="233">
        <f>'BILAN 2017'!B32</f>
        <v>585234</v>
      </c>
      <c r="D82" s="233">
        <f>'BILAN 2017'!C32</f>
        <v>1005793</v>
      </c>
      <c r="E82" s="233">
        <f>'BILAN 2017'!D32</f>
        <v>554938</v>
      </c>
      <c r="F82" s="233">
        <f>'BILAN 2017'!E32</f>
        <v>800779</v>
      </c>
      <c r="G82" s="233">
        <f>'BILAN 2017'!F32</f>
        <v>818957</v>
      </c>
      <c r="H82" s="233">
        <f>'BILAN 2017'!G32</f>
        <v>1040997</v>
      </c>
      <c r="I82" s="233">
        <f>'BILAN 2017'!H32</f>
        <v>461042</v>
      </c>
      <c r="J82" s="233">
        <f>'BILAN 2017'!I32</f>
        <v>342368</v>
      </c>
      <c r="K82" s="233">
        <f>'BILAN 2017'!J32</f>
        <v>441007</v>
      </c>
      <c r="L82" s="233">
        <f>'BILAN 2017'!K32</f>
        <v>796703</v>
      </c>
      <c r="M82" s="233">
        <f>'BILAN 2017'!L32</f>
        <v>123308</v>
      </c>
      <c r="N82" s="233" t="e">
        <f>'BILAN 2017'!#REF!</f>
        <v>#REF!</v>
      </c>
      <c r="O82" s="233">
        <f>'BILAN 2017'!M32</f>
        <v>179496</v>
      </c>
      <c r="P82" s="233">
        <f>'BILAN 2017'!N32</f>
        <v>130027</v>
      </c>
      <c r="Q82" s="233">
        <f>'BILAN 2017'!O32</f>
        <v>250219</v>
      </c>
      <c r="R82" s="233" t="e">
        <f>'BILAN 2017'!#REF!</f>
        <v>#REF!</v>
      </c>
      <c r="S82" s="233">
        <f>'BILAN 2017'!P32</f>
        <v>53025</v>
      </c>
      <c r="T82" s="233">
        <f>'BILAN 2017'!Q32</f>
        <v>75292</v>
      </c>
      <c r="U82" s="233">
        <f>'BILAN 2017'!R32</f>
        <v>156173</v>
      </c>
      <c r="V82" s="233">
        <f>'BILAN 2017'!S32</f>
        <v>170045.40299999999</v>
      </c>
      <c r="W82" s="233">
        <f>'BILAN 2017'!T32</f>
        <v>7985403.4029999999</v>
      </c>
      <c r="X82" s="234"/>
    </row>
    <row r="83" spans="2:24">
      <c r="B83" s="232" t="s">
        <v>122</v>
      </c>
      <c r="C83" s="233">
        <f>'BILAN 2017'!B12</f>
        <v>6398976</v>
      </c>
      <c r="D83" s="233">
        <f>'BILAN 2017'!C12</f>
        <v>11031353</v>
      </c>
      <c r="E83" s="233">
        <f>'BILAN 2017'!D12</f>
        <v>8496398</v>
      </c>
      <c r="F83" s="233">
        <f>'BILAN 2017'!E12</f>
        <v>5279052</v>
      </c>
      <c r="G83" s="233">
        <f>'BILAN 2017'!F12</f>
        <v>8656198</v>
      </c>
      <c r="H83" s="233">
        <f>'BILAN 2017'!G12</f>
        <v>14179166</v>
      </c>
      <c r="I83" s="233">
        <f>'BILAN 2017'!H12</f>
        <v>9089383</v>
      </c>
      <c r="J83" s="233">
        <f>'BILAN 2017'!I12</f>
        <v>3969935</v>
      </c>
      <c r="K83" s="233">
        <f>'BILAN 2017'!J12</f>
        <v>5451087</v>
      </c>
      <c r="L83" s="233">
        <f>'BILAN 2017'!K12</f>
        <v>10875578</v>
      </c>
      <c r="M83" s="233">
        <f>'BILAN 2017'!L12</f>
        <v>1582603</v>
      </c>
      <c r="N83" s="233" t="e">
        <f>'BILAN 2017'!#REF!</f>
        <v>#REF!</v>
      </c>
      <c r="O83" s="233">
        <f>'BILAN 2017'!M12</f>
        <v>1340059</v>
      </c>
      <c r="P83" s="233">
        <f>'BILAN 2017'!N12</f>
        <v>1037690</v>
      </c>
      <c r="Q83" s="233">
        <f>'BILAN 2017'!O12</f>
        <v>2823631</v>
      </c>
      <c r="R83" s="233" t="e">
        <f>'BILAN 2017'!#REF!</f>
        <v>#REF!</v>
      </c>
      <c r="S83" s="233">
        <f>'BILAN 2017'!P12</f>
        <v>1284271</v>
      </c>
      <c r="T83" s="233">
        <f>'BILAN 2017'!Q12</f>
        <v>611492</v>
      </c>
      <c r="U83" s="233">
        <f>'BILAN 2017'!R12</f>
        <v>1519543</v>
      </c>
      <c r="V83" s="233">
        <f>'BILAN 2017'!S12</f>
        <v>411852.14</v>
      </c>
      <c r="W83" s="233">
        <f>'BILAN 2017'!T12</f>
        <v>94038266.140000015</v>
      </c>
    </row>
    <row r="85" spans="2:24">
      <c r="B85" s="223">
        <v>2018</v>
      </c>
      <c r="C85" s="224" t="s">
        <v>21</v>
      </c>
      <c r="D85" s="224" t="s">
        <v>22</v>
      </c>
      <c r="E85" s="224" t="s">
        <v>38</v>
      </c>
      <c r="F85" s="224" t="s">
        <v>23</v>
      </c>
      <c r="G85" s="224" t="s">
        <v>24</v>
      </c>
      <c r="H85" s="224" t="s">
        <v>25</v>
      </c>
      <c r="I85" s="224" t="s">
        <v>26</v>
      </c>
      <c r="J85" s="224" t="s">
        <v>27</v>
      </c>
      <c r="K85" s="224" t="s">
        <v>28</v>
      </c>
      <c r="L85" s="224" t="s">
        <v>29</v>
      </c>
      <c r="M85" s="224" t="s">
        <v>30</v>
      </c>
      <c r="N85" s="224" t="s">
        <v>119</v>
      </c>
      <c r="O85" s="224" t="s">
        <v>32</v>
      </c>
      <c r="P85" s="224" t="s">
        <v>33</v>
      </c>
      <c r="Q85" s="224" t="s">
        <v>34</v>
      </c>
      <c r="R85" s="224" t="s">
        <v>35</v>
      </c>
      <c r="S85" s="224" t="s">
        <v>36</v>
      </c>
      <c r="T85" s="224" t="s">
        <v>37</v>
      </c>
      <c r="U85" s="224" t="s">
        <v>39</v>
      </c>
      <c r="V85" s="224" t="s">
        <v>76</v>
      </c>
      <c r="W85" s="224" t="s">
        <v>71</v>
      </c>
    </row>
    <row r="86" spans="2:24">
      <c r="B86" s="226" t="s">
        <v>83</v>
      </c>
      <c r="C86" s="227">
        <f>'E Rslt 2018'!C17</f>
        <v>-93579</v>
      </c>
      <c r="D86" s="227">
        <f>'E Rslt 2018'!D17</f>
        <v>-196387</v>
      </c>
      <c r="E86" s="227">
        <f>'E Rslt 2018'!E17</f>
        <v>-130511</v>
      </c>
      <c r="F86" s="227">
        <f>'E Rslt 2018'!F17</f>
        <v>-68522</v>
      </c>
      <c r="G86" s="227">
        <f>'E Rslt 2018'!G17</f>
        <v>-102275</v>
      </c>
      <c r="H86" s="227">
        <f>'E Rslt 2018'!H17</f>
        <v>-220902</v>
      </c>
      <c r="I86" s="227">
        <f>'E Rslt 2018'!I17</f>
        <v>-143341</v>
      </c>
      <c r="J86" s="227">
        <f>'E Rslt 2018'!J17</f>
        <v>-94662</v>
      </c>
      <c r="K86" s="227">
        <f>'E Rslt 2018'!K17</f>
        <v>-116582</v>
      </c>
      <c r="L86" s="227">
        <f>'E Rslt 2018'!L17</f>
        <v>-125344</v>
      </c>
      <c r="M86" s="227">
        <f>'E Rslt 2018'!M17</f>
        <v>-33729</v>
      </c>
      <c r="N86" s="227" t="e">
        <f>'E Rslt 2018'!#REF!</f>
        <v>#REF!</v>
      </c>
      <c r="O86" s="227">
        <f>'E Rslt 2018'!N17</f>
        <v>-28378</v>
      </c>
      <c r="P86" s="227">
        <f>'E Rslt 2018'!O17</f>
        <v>-24293</v>
      </c>
      <c r="Q86" s="227">
        <f>'E Rslt 2018'!P17</f>
        <v>-67383</v>
      </c>
      <c r="R86" s="227" t="e">
        <f>'E Rslt 2018'!#REF!</f>
        <v>#REF!</v>
      </c>
      <c r="S86" s="227">
        <f>'E Rslt 2018'!Q17</f>
        <v>-17293</v>
      </c>
      <c r="T86" s="227">
        <f>'E Rslt 2018'!R17</f>
        <v>-12339</v>
      </c>
      <c r="U86" s="227">
        <f>'E Rslt 2018'!S17</f>
        <v>-31241</v>
      </c>
      <c r="V86" s="227">
        <f>'E Rslt 2018'!T17</f>
        <v>-14582</v>
      </c>
      <c r="W86" s="227">
        <f>'E Rslt 2018'!U17</f>
        <v>-1521343</v>
      </c>
    </row>
    <row r="87" spans="2:24">
      <c r="B87" s="226" t="s">
        <v>84</v>
      </c>
      <c r="C87" s="227">
        <f>'E Rslt 2018'!C18</f>
        <v>-54092</v>
      </c>
      <c r="D87" s="227">
        <f>'E Rslt 2018'!D18</f>
        <v>-60536</v>
      </c>
      <c r="E87" s="227">
        <f>'E Rslt 2018'!E18</f>
        <v>-62523</v>
      </c>
      <c r="F87" s="227">
        <f>'E Rslt 2018'!F18</f>
        <v>-28064</v>
      </c>
      <c r="G87" s="227">
        <f>'E Rslt 2018'!G18</f>
        <v>-37025</v>
      </c>
      <c r="H87" s="227">
        <f>'E Rslt 2018'!H18</f>
        <v>-128516</v>
      </c>
      <c r="I87" s="227">
        <f>'E Rslt 2018'!I18</f>
        <v>-66511</v>
      </c>
      <c r="J87" s="227">
        <f>'E Rslt 2018'!J18</f>
        <v>-40875</v>
      </c>
      <c r="K87" s="227">
        <f>'E Rslt 2018'!K18</f>
        <v>-42361</v>
      </c>
      <c r="L87" s="227">
        <f>'E Rslt 2018'!L18</f>
        <v>-51540</v>
      </c>
      <c r="M87" s="227">
        <f>'E Rslt 2018'!M18</f>
        <v>-15377</v>
      </c>
      <c r="N87" s="227" t="e">
        <f>'E Rslt 2018'!#REF!</f>
        <v>#REF!</v>
      </c>
      <c r="O87" s="227">
        <f>'E Rslt 2018'!N18</f>
        <v>-10525</v>
      </c>
      <c r="P87" s="227">
        <f>'E Rslt 2018'!O18</f>
        <v>-8358</v>
      </c>
      <c r="Q87" s="227">
        <f>'E Rslt 2018'!P18</f>
        <v>-33623</v>
      </c>
      <c r="R87" s="227" t="e">
        <f>'E Rslt 2018'!#REF!</f>
        <v>#REF!</v>
      </c>
      <c r="S87" s="227">
        <f>'E Rslt 2018'!Q18</f>
        <v>-6250</v>
      </c>
      <c r="T87" s="227">
        <f>'E Rslt 2018'!R18</f>
        <v>-8852</v>
      </c>
      <c r="U87" s="227">
        <f>'E Rslt 2018'!S18</f>
        <v>-12265</v>
      </c>
      <c r="V87" s="227">
        <f>'E Rslt 2018'!T18</f>
        <v>-5674</v>
      </c>
      <c r="W87" s="227">
        <f>'E Rslt 2018'!U18</f>
        <v>-672967</v>
      </c>
    </row>
    <row r="88" spans="2:24" ht="28.8">
      <c r="B88" s="226" t="s">
        <v>55</v>
      </c>
      <c r="C88" s="227">
        <f>'E Rslt 2018'!C19</f>
        <v>-16349</v>
      </c>
      <c r="D88" s="227">
        <f>'E Rslt 2018'!D19</f>
        <v>-9116</v>
      </c>
      <c r="E88" s="227">
        <f>'E Rslt 2018'!E19</f>
        <v>-11861</v>
      </c>
      <c r="F88" s="227">
        <f>'E Rslt 2018'!F19</f>
        <v>-7199</v>
      </c>
      <c r="G88" s="227">
        <f>'E Rslt 2018'!G19</f>
        <v>-7744</v>
      </c>
      <c r="H88" s="227">
        <f>'E Rslt 2018'!H19</f>
        <v>-34703</v>
      </c>
      <c r="I88" s="227">
        <f>'E Rslt 2018'!I19</f>
        <v>-9908</v>
      </c>
      <c r="J88" s="227">
        <f>'E Rslt 2018'!J19</f>
        <v>-8925</v>
      </c>
      <c r="K88" s="227">
        <f>'E Rslt 2018'!K19</f>
        <v>-9868</v>
      </c>
      <c r="L88" s="227">
        <f>'E Rslt 2018'!L19</f>
        <v>-12097</v>
      </c>
      <c r="M88" s="227">
        <f>'E Rslt 2018'!M19</f>
        <v>-5611</v>
      </c>
      <c r="N88" s="227" t="e">
        <f>'E Rslt 2018'!#REF!</f>
        <v>#REF!</v>
      </c>
      <c r="O88" s="227">
        <f>'E Rslt 2018'!N19</f>
        <v>-4101</v>
      </c>
      <c r="P88" s="227">
        <f>'E Rslt 2018'!O19</f>
        <v>-2239</v>
      </c>
      <c r="Q88" s="227">
        <f>'E Rslt 2018'!P19</f>
        <v>-9598</v>
      </c>
      <c r="R88" s="227" t="e">
        <f>'E Rslt 2018'!#REF!</f>
        <v>#REF!</v>
      </c>
      <c r="S88" s="227">
        <f>'E Rslt 2018'!Q19</f>
        <v>-1300</v>
      </c>
      <c r="T88" s="227">
        <f>'E Rslt 2018'!R19</f>
        <v>-994</v>
      </c>
      <c r="U88" s="227">
        <f>'E Rslt 2018'!S19</f>
        <v>-6058</v>
      </c>
      <c r="V88" s="227">
        <f>'E Rslt 2018'!T19</f>
        <v>-6506</v>
      </c>
      <c r="W88" s="227">
        <f>'E Rslt 2018'!U19</f>
        <v>-164177</v>
      </c>
    </row>
    <row r="89" spans="2:24">
      <c r="B89" s="228" t="s">
        <v>85</v>
      </c>
      <c r="C89" s="229">
        <f>SUM(C86:C88)</f>
        <v>-164020</v>
      </c>
      <c r="D89" s="229">
        <f t="shared" ref="D89:W89" si="22">SUM(D86:D88)</f>
        <v>-266039</v>
      </c>
      <c r="E89" s="229">
        <f t="shared" si="22"/>
        <v>-204895</v>
      </c>
      <c r="F89" s="229">
        <f t="shared" si="22"/>
        <v>-103785</v>
      </c>
      <c r="G89" s="229">
        <f t="shared" si="22"/>
        <v>-147044</v>
      </c>
      <c r="H89" s="229">
        <f t="shared" si="22"/>
        <v>-384121</v>
      </c>
      <c r="I89" s="229">
        <f t="shared" si="22"/>
        <v>-219760</v>
      </c>
      <c r="J89" s="229">
        <f t="shared" si="22"/>
        <v>-144462</v>
      </c>
      <c r="K89" s="229">
        <f t="shared" si="22"/>
        <v>-168811</v>
      </c>
      <c r="L89" s="229">
        <f t="shared" si="22"/>
        <v>-188981</v>
      </c>
      <c r="M89" s="229">
        <f t="shared" si="22"/>
        <v>-54717</v>
      </c>
      <c r="N89" s="229" t="e">
        <f t="shared" si="22"/>
        <v>#REF!</v>
      </c>
      <c r="O89" s="229">
        <f t="shared" si="22"/>
        <v>-43004</v>
      </c>
      <c r="P89" s="229">
        <f t="shared" si="22"/>
        <v>-34890</v>
      </c>
      <c r="Q89" s="229">
        <f t="shared" si="22"/>
        <v>-110604</v>
      </c>
      <c r="R89" s="229" t="e">
        <f t="shared" si="22"/>
        <v>#REF!</v>
      </c>
      <c r="S89" s="229">
        <f t="shared" si="22"/>
        <v>-24843</v>
      </c>
      <c r="T89" s="229">
        <f t="shared" si="22"/>
        <v>-22185</v>
      </c>
      <c r="U89" s="229">
        <f t="shared" si="22"/>
        <v>-49564</v>
      </c>
      <c r="V89" s="229">
        <f t="shared" si="22"/>
        <v>-26762</v>
      </c>
      <c r="W89" s="229">
        <f t="shared" si="22"/>
        <v>-2358487</v>
      </c>
    </row>
    <row r="90" spans="2:24">
      <c r="B90" s="228" t="s">
        <v>86</v>
      </c>
      <c r="C90" s="229">
        <f>SUM(C86:C87)</f>
        <v>-147671</v>
      </c>
      <c r="D90" s="229">
        <f t="shared" ref="D90:W90" si="23">SUM(D86:D87)</f>
        <v>-256923</v>
      </c>
      <c r="E90" s="229">
        <f t="shared" si="23"/>
        <v>-193034</v>
      </c>
      <c r="F90" s="229">
        <f t="shared" si="23"/>
        <v>-96586</v>
      </c>
      <c r="G90" s="229">
        <f t="shared" si="23"/>
        <v>-139300</v>
      </c>
      <c r="H90" s="229">
        <f t="shared" si="23"/>
        <v>-349418</v>
      </c>
      <c r="I90" s="229">
        <f t="shared" si="23"/>
        <v>-209852</v>
      </c>
      <c r="J90" s="229">
        <f t="shared" si="23"/>
        <v>-135537</v>
      </c>
      <c r="K90" s="229">
        <f t="shared" si="23"/>
        <v>-158943</v>
      </c>
      <c r="L90" s="229">
        <f t="shared" si="23"/>
        <v>-176884</v>
      </c>
      <c r="M90" s="229">
        <f t="shared" si="23"/>
        <v>-49106</v>
      </c>
      <c r="N90" s="229" t="e">
        <f t="shared" si="23"/>
        <v>#REF!</v>
      </c>
      <c r="O90" s="229">
        <f t="shared" si="23"/>
        <v>-38903</v>
      </c>
      <c r="P90" s="229">
        <f t="shared" si="23"/>
        <v>-32651</v>
      </c>
      <c r="Q90" s="229">
        <f t="shared" si="23"/>
        <v>-101006</v>
      </c>
      <c r="R90" s="229" t="e">
        <f t="shared" si="23"/>
        <v>#REF!</v>
      </c>
      <c r="S90" s="229">
        <f t="shared" si="23"/>
        <v>-23543</v>
      </c>
      <c r="T90" s="229">
        <f t="shared" si="23"/>
        <v>-21191</v>
      </c>
      <c r="U90" s="229">
        <f t="shared" si="23"/>
        <v>-43506</v>
      </c>
      <c r="V90" s="229">
        <f t="shared" si="23"/>
        <v>-20256</v>
      </c>
      <c r="W90" s="229">
        <f t="shared" si="23"/>
        <v>-2194310</v>
      </c>
    </row>
    <row r="91" spans="2:24">
      <c r="B91" s="231" t="s">
        <v>87</v>
      </c>
      <c r="C91" s="227">
        <f>'E Rslt 2018'!C13</f>
        <v>246389</v>
      </c>
      <c r="D91" s="227">
        <f>'E Rslt 2018'!D13</f>
        <v>553754</v>
      </c>
      <c r="E91" s="227">
        <f>'E Rslt 2018'!E13</f>
        <v>436413</v>
      </c>
      <c r="F91" s="227">
        <f>'E Rslt 2018'!F13</f>
        <v>327577</v>
      </c>
      <c r="G91" s="227">
        <f>'E Rslt 2018'!G13</f>
        <v>374732</v>
      </c>
      <c r="H91" s="227">
        <f>'E Rslt 2018'!H13</f>
        <v>834505</v>
      </c>
      <c r="I91" s="227">
        <f>'E Rslt 2018'!I13</f>
        <v>473387</v>
      </c>
      <c r="J91" s="227">
        <f>'E Rslt 2018'!J13</f>
        <v>228401</v>
      </c>
      <c r="K91" s="227">
        <f>'E Rslt 2018'!K13</f>
        <v>362738</v>
      </c>
      <c r="L91" s="227">
        <f>'E Rslt 2018'!L13</f>
        <v>455745</v>
      </c>
      <c r="M91" s="227">
        <f>'E Rslt 2018'!M13</f>
        <v>67587</v>
      </c>
      <c r="N91" s="227" t="e">
        <f>'E Rslt 2018'!#REF!</f>
        <v>#REF!</v>
      </c>
      <c r="O91" s="227">
        <f>'E Rslt 2018'!N13</f>
        <v>49823</v>
      </c>
      <c r="P91" s="227">
        <f>'E Rslt 2018'!O13</f>
        <v>48446</v>
      </c>
      <c r="Q91" s="227">
        <f>'E Rslt 2018'!P13</f>
        <v>139591</v>
      </c>
      <c r="R91" s="227" t="e">
        <f>'E Rslt 2018'!#REF!</f>
        <v>#REF!</v>
      </c>
      <c r="S91" s="227">
        <f>'E Rslt 2018'!Q13</f>
        <v>40194</v>
      </c>
      <c r="T91" s="227">
        <f>'E Rslt 2018'!R13</f>
        <v>24884</v>
      </c>
      <c r="U91" s="227">
        <f>'E Rslt 2018'!S13</f>
        <v>69578</v>
      </c>
      <c r="V91" s="227">
        <f>'E Rslt 2018'!T13</f>
        <v>25148</v>
      </c>
      <c r="W91" s="227">
        <f>'E Rslt 2018'!U13</f>
        <v>4758892</v>
      </c>
    </row>
    <row r="92" spans="2:24">
      <c r="B92" s="232" t="s">
        <v>121</v>
      </c>
      <c r="C92" s="233">
        <f>'E Rslt 2018'!C27</f>
        <v>7318</v>
      </c>
      <c r="D92" s="233">
        <f>'E Rslt 2018'!D27</f>
        <v>175456</v>
      </c>
      <c r="E92" s="233">
        <f>'E Rslt 2018'!E27</f>
        <v>144931</v>
      </c>
      <c r="F92" s="233">
        <f>'E Rslt 2018'!F27</f>
        <v>110547</v>
      </c>
      <c r="G92" s="233">
        <f>'E Rslt 2018'!G27</f>
        <v>119970</v>
      </c>
      <c r="H92" s="233">
        <f>'E Rslt 2018'!H27</f>
        <v>254765</v>
      </c>
      <c r="I92" s="233">
        <f>'E Rslt 2018'!I27</f>
        <v>66863</v>
      </c>
      <c r="J92" s="233">
        <f>'E Rslt 2018'!J27</f>
        <v>47750</v>
      </c>
      <c r="K92" s="233">
        <f>'E Rslt 2018'!K27</f>
        <v>111809</v>
      </c>
      <c r="L92" s="233">
        <f>'E Rslt 2018'!L27</f>
        <v>136310</v>
      </c>
      <c r="M92" s="233">
        <f>'E Rslt 2018'!M27</f>
        <v>-7727</v>
      </c>
      <c r="N92" s="233" t="e">
        <f>'E Rslt 2018'!#REF!</f>
        <v>#REF!</v>
      </c>
      <c r="O92" s="233">
        <f>'E Rslt 2018'!N27</f>
        <v>3191</v>
      </c>
      <c r="P92" s="233">
        <f>'E Rslt 2018'!O27</f>
        <v>950</v>
      </c>
      <c r="Q92" s="233">
        <f>'E Rslt 2018'!P27</f>
        <v>15634</v>
      </c>
      <c r="R92" s="233" t="e">
        <f>'E Rslt 2018'!#REF!</f>
        <v>#REF!</v>
      </c>
      <c r="S92" s="233">
        <f>'E Rslt 2018'!Q27</f>
        <v>5841</v>
      </c>
      <c r="T92" s="233">
        <f>'E Rslt 2018'!R27</f>
        <v>1974</v>
      </c>
      <c r="U92" s="233">
        <f>'E Rslt 2018'!S27</f>
        <v>4222</v>
      </c>
      <c r="V92" s="233">
        <f>'E Rslt 2018'!T27</f>
        <v>-2829</v>
      </c>
      <c r="W92" s="233">
        <f>'E Rslt 2018'!U27</f>
        <v>1196975</v>
      </c>
    </row>
    <row r="93" spans="2:24">
      <c r="B93" s="232" t="s">
        <v>120</v>
      </c>
      <c r="C93" s="233">
        <f>'BILAN 2018'!B32</f>
        <v>546454</v>
      </c>
      <c r="D93" s="233">
        <f>'BILAN 2018'!C32</f>
        <v>1152077</v>
      </c>
      <c r="E93" s="233">
        <f>'BILAN 2018'!D32</f>
        <v>635544</v>
      </c>
      <c r="F93" s="233">
        <f>'BILAN 2018'!E32</f>
        <v>839326</v>
      </c>
      <c r="G93" s="233">
        <f>'BILAN 2018'!F32</f>
        <v>905281</v>
      </c>
      <c r="H93" s="233">
        <f>'BILAN 2018'!G32</f>
        <v>1223108</v>
      </c>
      <c r="I93" s="233">
        <f>'BILAN 2018'!H32</f>
        <v>870178</v>
      </c>
      <c r="J93" s="233">
        <f>'BILAN 2018'!I32</f>
        <v>353971</v>
      </c>
      <c r="K93" s="233">
        <f>'BILAN 2018'!J32</f>
        <v>530488</v>
      </c>
      <c r="L93" s="233">
        <f>'BILAN 2018'!K32</f>
        <v>867345</v>
      </c>
      <c r="M93" s="233">
        <f>'BILAN 2018'!L32</f>
        <v>134467</v>
      </c>
      <c r="N93" s="233" t="e">
        <f>'BILAN 2018'!#REF!</f>
        <v>#REF!</v>
      </c>
      <c r="O93" s="233">
        <f>'BILAN 2018'!M32</f>
        <v>182687</v>
      </c>
      <c r="P93" s="233">
        <f>'BILAN 2018'!N32</f>
        <v>131050</v>
      </c>
      <c r="Q93" s="233">
        <f>'BILAN 2018'!O32</f>
        <v>265853</v>
      </c>
      <c r="R93" s="233" t="e">
        <f>'BILAN 2018'!#REF!</f>
        <v>#REF!</v>
      </c>
      <c r="S93" s="233">
        <f>'BILAN 2018'!P32</f>
        <v>78959</v>
      </c>
      <c r="T93" s="233">
        <f>'BILAN 2018'!Q32</f>
        <v>77266</v>
      </c>
      <c r="U93" s="233">
        <f>'BILAN 2018'!R32</f>
        <v>159477</v>
      </c>
      <c r="V93" s="233">
        <f>'BILAN 2018'!S32</f>
        <v>182210</v>
      </c>
      <c r="W93" s="233">
        <f>'BILAN 2018'!T32</f>
        <v>9135741</v>
      </c>
    </row>
    <row r="94" spans="2:24">
      <c r="B94" s="232" t="s">
        <v>122</v>
      </c>
      <c r="C94" s="233">
        <f>'BILAN 2018'!B12</f>
        <v>6409167</v>
      </c>
      <c r="D94" s="233">
        <f>'BILAN 2018'!C12</f>
        <v>11538285</v>
      </c>
      <c r="E94" s="233">
        <f>'BILAN 2018'!D12</f>
        <v>8568568</v>
      </c>
      <c r="F94" s="233">
        <f>'BILAN 2018'!E12</f>
        <v>5990011</v>
      </c>
      <c r="G94" s="233">
        <f>'BILAN 2018'!F12</f>
        <v>8813128</v>
      </c>
      <c r="H94" s="233">
        <f>'BILAN 2018'!G12</f>
        <v>15830983</v>
      </c>
      <c r="I94" s="233">
        <f>'BILAN 2018'!H12</f>
        <v>10519832</v>
      </c>
      <c r="J94" s="233">
        <f>'BILAN 2018'!I12</f>
        <v>3868126</v>
      </c>
      <c r="K94" s="233">
        <f>'BILAN 2018'!J12</f>
        <v>6107437</v>
      </c>
      <c r="L94" s="233">
        <f>'BILAN 2018'!K12</f>
        <v>11911898</v>
      </c>
      <c r="M94" s="233">
        <f>'BILAN 2018'!L12</f>
        <v>1580450</v>
      </c>
      <c r="N94" s="233" t="e">
        <f>'BILAN 2018'!#REF!</f>
        <v>#REF!</v>
      </c>
      <c r="O94" s="233">
        <f>'BILAN 2018'!M12</f>
        <v>1676513</v>
      </c>
      <c r="P94" s="233">
        <f>'BILAN 2018'!N12</f>
        <v>1142212</v>
      </c>
      <c r="Q94" s="233">
        <f>'BILAN 2018'!O12</f>
        <v>3285817</v>
      </c>
      <c r="R94" s="233" t="e">
        <f>'BILAN 2018'!#REF!</f>
        <v>#REF!</v>
      </c>
      <c r="S94" s="233">
        <f>'BILAN 2018'!P12</f>
        <v>1399703</v>
      </c>
      <c r="T94" s="233">
        <f>'BILAN 2018'!Q12</f>
        <v>936351</v>
      </c>
      <c r="U94" s="233">
        <f>'BILAN 2018'!R12</f>
        <v>1981449</v>
      </c>
      <c r="V94" s="233">
        <f>'BILAN 2018'!S12</f>
        <v>635743</v>
      </c>
      <c r="W94" s="233">
        <f>'BILAN 2018'!T12</f>
        <v>102195673</v>
      </c>
    </row>
    <row r="96" spans="2:24">
      <c r="B96" s="223">
        <v>2019</v>
      </c>
      <c r="C96" s="224" t="s">
        <v>21</v>
      </c>
      <c r="D96" s="224" t="s">
        <v>22</v>
      </c>
      <c r="E96" s="224" t="s">
        <v>38</v>
      </c>
      <c r="F96" s="224" t="s">
        <v>23</v>
      </c>
      <c r="G96" s="224" t="s">
        <v>24</v>
      </c>
      <c r="H96" s="224" t="s">
        <v>25</v>
      </c>
      <c r="I96" s="224" t="s">
        <v>26</v>
      </c>
      <c r="J96" s="224" t="s">
        <v>27</v>
      </c>
      <c r="K96" s="224" t="s">
        <v>28</v>
      </c>
      <c r="L96" s="224" t="s">
        <v>29</v>
      </c>
      <c r="M96" s="224" t="s">
        <v>30</v>
      </c>
      <c r="N96" s="224" t="s">
        <v>119</v>
      </c>
      <c r="O96" s="224" t="s">
        <v>32</v>
      </c>
      <c r="P96" s="224" t="s">
        <v>33</v>
      </c>
      <c r="Q96" s="224" t="s">
        <v>34</v>
      </c>
      <c r="R96" s="224" t="s">
        <v>35</v>
      </c>
      <c r="S96" s="224" t="s">
        <v>36</v>
      </c>
      <c r="T96" s="224" t="s">
        <v>37</v>
      </c>
      <c r="U96" s="224" t="s">
        <v>39</v>
      </c>
      <c r="V96" s="224" t="s">
        <v>76</v>
      </c>
      <c r="W96" s="224" t="s">
        <v>71</v>
      </c>
    </row>
    <row r="97" spans="2:23">
      <c r="B97" s="226" t="s">
        <v>83</v>
      </c>
      <c r="C97" s="227">
        <f>'E Rslt 2019'!C17</f>
        <v>-101230</v>
      </c>
      <c r="D97" s="227">
        <f>'E Rslt 2019'!D17</f>
        <v>-212800</v>
      </c>
      <c r="E97" s="227">
        <f>'E Rslt 2019'!E17</f>
        <v>-140695</v>
      </c>
      <c r="F97" s="227">
        <f>'E Rslt 2019'!F17</f>
        <v>-74831</v>
      </c>
      <c r="G97" s="227">
        <f>'E Rslt 2019'!G17</f>
        <v>-109669</v>
      </c>
      <c r="H97" s="227">
        <f>'E Rslt 2019'!H17</f>
        <v>-212057</v>
      </c>
      <c r="I97" s="227">
        <f>'E Rslt 2019'!I17</f>
        <v>-150584</v>
      </c>
      <c r="J97" s="227">
        <f>'E Rslt 2019'!J17</f>
        <v>-103149</v>
      </c>
      <c r="K97" s="227">
        <f>'E Rslt 2019'!K17</f>
        <v>-132064</v>
      </c>
      <c r="L97" s="227">
        <f>'E Rslt 2019'!L17</f>
        <v>-133807</v>
      </c>
      <c r="M97" s="227">
        <f>'E Rslt 2019'!M17</f>
        <v>-35374</v>
      </c>
      <c r="N97" s="227" t="e">
        <f>'E Rslt 2019'!#REF!</f>
        <v>#REF!</v>
      </c>
      <c r="O97" s="227">
        <f>'E Rslt 2019'!N17</f>
        <v>-30194</v>
      </c>
      <c r="P97" s="227">
        <f>'E Rslt 2019'!O17</f>
        <v>-27254</v>
      </c>
      <c r="Q97" s="227">
        <f>'E Rslt 2019'!P17</f>
        <v>-78196</v>
      </c>
      <c r="R97" s="227" t="e">
        <f>'E Rslt 2019'!#REF!</f>
        <v>#REF!</v>
      </c>
      <c r="S97" s="227">
        <f>'E Rslt 2019'!Q17</f>
        <v>-19011</v>
      </c>
      <c r="T97" s="227">
        <f>'E Rslt 2019'!R17</f>
        <v>-14790</v>
      </c>
      <c r="U97" s="227">
        <f>'E Rslt 2019'!S17</f>
        <v>-35128</v>
      </c>
      <c r="V97" s="227">
        <f>'E Rslt 2019'!T17</f>
        <v>-18070</v>
      </c>
      <c r="W97" s="227">
        <f>'E Rslt 2019'!U17</f>
        <v>-1628903</v>
      </c>
    </row>
    <row r="98" spans="2:23">
      <c r="B98" s="226" t="s">
        <v>84</v>
      </c>
      <c r="C98" s="227">
        <f>'E Rslt 2019'!C18</f>
        <v>-59926</v>
      </c>
      <c r="D98" s="227">
        <f>'E Rslt 2019'!D18</f>
        <v>-65008</v>
      </c>
      <c r="E98" s="227">
        <f>'E Rslt 2019'!E18</f>
        <v>-67738</v>
      </c>
      <c r="F98" s="227">
        <f>'E Rslt 2019'!F18</f>
        <v>-32327</v>
      </c>
      <c r="G98" s="227">
        <f>'E Rslt 2019'!G18</f>
        <v>-40158</v>
      </c>
      <c r="H98" s="227">
        <f>'E Rslt 2019'!H18</f>
        <v>-152251</v>
      </c>
      <c r="I98" s="227">
        <f>'E Rslt 2019'!I18</f>
        <v>-71385</v>
      </c>
      <c r="J98" s="227">
        <f>'E Rslt 2019'!J18</f>
        <v>-44354</v>
      </c>
      <c r="K98" s="227">
        <f>'E Rslt 2019'!K18</f>
        <v>-47590</v>
      </c>
      <c r="L98" s="227">
        <f>'E Rslt 2019'!L18</f>
        <v>-59288</v>
      </c>
      <c r="M98" s="227">
        <f>'E Rslt 2019'!M18</f>
        <v>-17301</v>
      </c>
      <c r="N98" s="227" t="e">
        <f>'E Rslt 2019'!#REF!</f>
        <v>#REF!</v>
      </c>
      <c r="O98" s="227">
        <f>'E Rslt 2019'!N18</f>
        <v>-14545</v>
      </c>
      <c r="P98" s="227">
        <f>'E Rslt 2019'!O18</f>
        <v>-12067</v>
      </c>
      <c r="Q98" s="227">
        <f>'E Rslt 2019'!P18</f>
        <v>-38738</v>
      </c>
      <c r="R98" s="227" t="e">
        <f>'E Rslt 2019'!#REF!</f>
        <v>#REF!</v>
      </c>
      <c r="S98" s="227">
        <f>'E Rslt 2019'!Q18</f>
        <v>-7473</v>
      </c>
      <c r="T98" s="227">
        <f>'E Rslt 2019'!R18</f>
        <v>-9965</v>
      </c>
      <c r="U98" s="227">
        <f>'E Rslt 2019'!S18</f>
        <v>-13054</v>
      </c>
      <c r="V98" s="227">
        <f>'E Rslt 2019'!T18</f>
        <v>-7300</v>
      </c>
      <c r="W98" s="227">
        <f>'E Rslt 2019'!U18</f>
        <v>-760468</v>
      </c>
    </row>
    <row r="99" spans="2:23" ht="28.8">
      <c r="B99" s="226" t="s">
        <v>55</v>
      </c>
      <c r="C99" s="227">
        <f>'E Rslt 2019'!C19</f>
        <v>-16058</v>
      </c>
      <c r="D99" s="227">
        <f>'E Rslt 2019'!D19</f>
        <v>-11888</v>
      </c>
      <c r="E99" s="227">
        <f>'E Rslt 2019'!E19</f>
        <v>-11849</v>
      </c>
      <c r="F99" s="227">
        <f>'E Rslt 2019'!F19</f>
        <v>-7446</v>
      </c>
      <c r="G99" s="227">
        <f>'E Rslt 2019'!G19</f>
        <v>-9048</v>
      </c>
      <c r="H99" s="227">
        <f>'E Rslt 2019'!H19</f>
        <v>-35085</v>
      </c>
      <c r="I99" s="227">
        <f>'E Rslt 2019'!I19</f>
        <v>-12262</v>
      </c>
      <c r="J99" s="227">
        <f>'E Rslt 2019'!J19</f>
        <v>-10080</v>
      </c>
      <c r="K99" s="227">
        <f>'E Rslt 2019'!K19</f>
        <v>-11382</v>
      </c>
      <c r="L99" s="227">
        <f>'E Rslt 2019'!L19</f>
        <v>-13746</v>
      </c>
      <c r="M99" s="227">
        <f>'E Rslt 2019'!M19</f>
        <v>-4589</v>
      </c>
      <c r="N99" s="227" t="e">
        <f>'E Rslt 2019'!#REF!</f>
        <v>#REF!</v>
      </c>
      <c r="O99" s="227">
        <f>'E Rslt 2019'!N19</f>
        <v>-3953</v>
      </c>
      <c r="P99" s="227">
        <f>'E Rslt 2019'!O19</f>
        <v>-1590</v>
      </c>
      <c r="Q99" s="227">
        <f>'E Rslt 2019'!P19</f>
        <v>-10604</v>
      </c>
      <c r="R99" s="227" t="e">
        <f>'E Rslt 2019'!#REF!</f>
        <v>#REF!</v>
      </c>
      <c r="S99" s="227">
        <f>'E Rslt 2019'!Q19</f>
        <v>-1411</v>
      </c>
      <c r="T99" s="227">
        <f>'E Rslt 2019'!R19</f>
        <v>-1613</v>
      </c>
      <c r="U99" s="227">
        <f>'E Rslt 2019'!S19</f>
        <v>-6447</v>
      </c>
      <c r="V99" s="227">
        <f>'E Rslt 2019'!T19</f>
        <v>-6838</v>
      </c>
      <c r="W99" s="227">
        <f>'E Rslt 2019'!U19</f>
        <v>-175889</v>
      </c>
    </row>
    <row r="100" spans="2:23">
      <c r="B100" s="228" t="s">
        <v>85</v>
      </c>
      <c r="C100" s="229">
        <f>SUM(C97:C99)</f>
        <v>-177214</v>
      </c>
      <c r="D100" s="229">
        <f t="shared" ref="D100:W100" si="24">SUM(D97:D99)</f>
        <v>-289696</v>
      </c>
      <c r="E100" s="229">
        <f t="shared" si="24"/>
        <v>-220282</v>
      </c>
      <c r="F100" s="229">
        <f t="shared" si="24"/>
        <v>-114604</v>
      </c>
      <c r="G100" s="229">
        <f t="shared" si="24"/>
        <v>-158875</v>
      </c>
      <c r="H100" s="229">
        <f t="shared" si="24"/>
        <v>-399393</v>
      </c>
      <c r="I100" s="229">
        <f t="shared" si="24"/>
        <v>-234231</v>
      </c>
      <c r="J100" s="229">
        <f t="shared" si="24"/>
        <v>-157583</v>
      </c>
      <c r="K100" s="229">
        <f t="shared" si="24"/>
        <v>-191036</v>
      </c>
      <c r="L100" s="229">
        <f t="shared" si="24"/>
        <v>-206841</v>
      </c>
      <c r="M100" s="229">
        <f t="shared" si="24"/>
        <v>-57264</v>
      </c>
      <c r="N100" s="229" t="e">
        <f t="shared" si="24"/>
        <v>#REF!</v>
      </c>
      <c r="O100" s="229">
        <f t="shared" si="24"/>
        <v>-48692</v>
      </c>
      <c r="P100" s="229">
        <f t="shared" si="24"/>
        <v>-40911</v>
      </c>
      <c r="Q100" s="229">
        <f t="shared" si="24"/>
        <v>-127538</v>
      </c>
      <c r="R100" s="229" t="e">
        <f t="shared" si="24"/>
        <v>#REF!</v>
      </c>
      <c r="S100" s="229">
        <f t="shared" si="24"/>
        <v>-27895</v>
      </c>
      <c r="T100" s="229">
        <f t="shared" si="24"/>
        <v>-26368</v>
      </c>
      <c r="U100" s="229">
        <f t="shared" si="24"/>
        <v>-54629</v>
      </c>
      <c r="V100" s="229">
        <f t="shared" si="24"/>
        <v>-32208</v>
      </c>
      <c r="W100" s="229">
        <f t="shared" si="24"/>
        <v>-2565260</v>
      </c>
    </row>
    <row r="101" spans="2:23">
      <c r="B101" s="228" t="s">
        <v>86</v>
      </c>
      <c r="C101" s="229">
        <f>SUM(C97:C98)</f>
        <v>-161156</v>
      </c>
      <c r="D101" s="229">
        <f t="shared" ref="D101:V101" si="25">SUM(D97:D98)</f>
        <v>-277808</v>
      </c>
      <c r="E101" s="229">
        <f t="shared" si="25"/>
        <v>-208433</v>
      </c>
      <c r="F101" s="229">
        <f t="shared" si="25"/>
        <v>-107158</v>
      </c>
      <c r="G101" s="229">
        <f t="shared" si="25"/>
        <v>-149827</v>
      </c>
      <c r="H101" s="229">
        <f t="shared" si="25"/>
        <v>-364308</v>
      </c>
      <c r="I101" s="229">
        <f t="shared" si="25"/>
        <v>-221969</v>
      </c>
      <c r="J101" s="229">
        <f t="shared" si="25"/>
        <v>-147503</v>
      </c>
      <c r="K101" s="229">
        <f t="shared" si="25"/>
        <v>-179654</v>
      </c>
      <c r="L101" s="229">
        <f t="shared" si="25"/>
        <v>-193095</v>
      </c>
      <c r="M101" s="229">
        <f t="shared" si="25"/>
        <v>-52675</v>
      </c>
      <c r="N101" s="229" t="e">
        <f t="shared" si="25"/>
        <v>#REF!</v>
      </c>
      <c r="O101" s="229">
        <f t="shared" si="25"/>
        <v>-44739</v>
      </c>
      <c r="P101" s="229">
        <f t="shared" si="25"/>
        <v>-39321</v>
      </c>
      <c r="Q101" s="229">
        <f t="shared" si="25"/>
        <v>-116934</v>
      </c>
      <c r="R101" s="229" t="e">
        <f t="shared" si="25"/>
        <v>#REF!</v>
      </c>
      <c r="S101" s="229">
        <f t="shared" si="25"/>
        <v>-26484</v>
      </c>
      <c r="T101" s="229">
        <f t="shared" si="25"/>
        <v>-24755</v>
      </c>
      <c r="U101" s="229">
        <f t="shared" si="25"/>
        <v>-48182</v>
      </c>
      <c r="V101" s="229">
        <f t="shared" si="25"/>
        <v>-25370</v>
      </c>
      <c r="W101" s="229">
        <f>SUM(W97:W98)</f>
        <v>-2389371</v>
      </c>
    </row>
    <row r="102" spans="2:23">
      <c r="B102" s="231" t="s">
        <v>87</v>
      </c>
      <c r="C102" s="227">
        <f>'E Rslt 2019'!C13</f>
        <v>239420</v>
      </c>
      <c r="D102" s="227">
        <f>'E Rslt 2019'!D13</f>
        <v>654294</v>
      </c>
      <c r="E102" s="227">
        <f>'E Rslt 2019'!E13</f>
        <v>484211</v>
      </c>
      <c r="F102" s="227">
        <f>'E Rslt 2019'!F13</f>
        <v>361114</v>
      </c>
      <c r="G102" s="227">
        <f>'E Rslt 2019'!G13</f>
        <v>404702</v>
      </c>
      <c r="H102" s="227">
        <f>'E Rslt 2019'!H13</f>
        <v>956889</v>
      </c>
      <c r="I102" s="227">
        <f>'E Rslt 2019'!I13</f>
        <v>601141</v>
      </c>
      <c r="J102" s="227">
        <f>'E Rslt 2019'!J13</f>
        <v>255009</v>
      </c>
      <c r="K102" s="227">
        <f>'E Rslt 2019'!K13</f>
        <v>419406</v>
      </c>
      <c r="L102" s="227">
        <f>'E Rslt 2019'!L13</f>
        <v>492929</v>
      </c>
      <c r="M102" s="227">
        <f>'E Rslt 2019'!M13</f>
        <v>52856</v>
      </c>
      <c r="N102" s="227" t="e">
        <f>'E Rslt 2019'!#REF!</f>
        <v>#REF!</v>
      </c>
      <c r="O102" s="227">
        <f>'E Rslt 2019'!N13</f>
        <v>48317</v>
      </c>
      <c r="P102" s="227">
        <f>'E Rslt 2019'!O13</f>
        <v>53269</v>
      </c>
      <c r="Q102" s="227">
        <f>'E Rslt 2019'!P13</f>
        <v>169426</v>
      </c>
      <c r="R102" s="227" t="e">
        <f>'E Rslt 2019'!#REF!</f>
        <v>#REF!</v>
      </c>
      <c r="S102" s="227">
        <f>'E Rslt 2019'!Q13</f>
        <v>51978</v>
      </c>
      <c r="T102" s="227">
        <f>'E Rslt 2019'!R13</f>
        <v>33674</v>
      </c>
      <c r="U102" s="227">
        <f>'E Rslt 2019'!S13</f>
        <v>84404</v>
      </c>
      <c r="V102" s="227">
        <f>'E Rslt 2019'!T13</f>
        <v>22370</v>
      </c>
      <c r="W102" s="227">
        <f>'E Rslt 2019'!U13</f>
        <v>5385409</v>
      </c>
    </row>
    <row r="103" spans="2:23">
      <c r="B103" s="232" t="s">
        <v>121</v>
      </c>
      <c r="C103" s="233">
        <f>'E Rslt 2019'!C27</f>
        <v>6300</v>
      </c>
      <c r="D103" s="233">
        <f>'E Rslt 2019'!D27</f>
        <v>123433</v>
      </c>
      <c r="E103" s="233">
        <f>'E Rslt 2019'!E27</f>
        <v>174196</v>
      </c>
      <c r="F103" s="233">
        <f>'E Rslt 2019'!F27</f>
        <v>135290</v>
      </c>
      <c r="G103" s="233">
        <f>'E Rslt 2019'!G27</f>
        <v>145165</v>
      </c>
      <c r="H103" s="233">
        <f>'E Rslt 2019'!H27</f>
        <v>333006</v>
      </c>
      <c r="I103" s="233">
        <f>'E Rslt 2019'!I27</f>
        <v>157347</v>
      </c>
      <c r="J103" s="233">
        <f>'E Rslt 2019'!J27</f>
        <v>57498</v>
      </c>
      <c r="K103" s="233">
        <f>'E Rslt 2019'!K27</f>
        <v>117058</v>
      </c>
      <c r="L103" s="233">
        <f>'E Rslt 2019'!L27</f>
        <v>141642</v>
      </c>
      <c r="M103" s="233">
        <f>'E Rslt 2019'!M27</f>
        <v>-30910</v>
      </c>
      <c r="N103" s="233" t="e">
        <f>'E Rslt 2019'!#REF!</f>
        <v>#REF!</v>
      </c>
      <c r="O103" s="233">
        <f>'E Rslt 2019'!N27</f>
        <v>-46673</v>
      </c>
      <c r="P103" s="233">
        <f>'E Rslt 2019'!O27</f>
        <v>5913</v>
      </c>
      <c r="Q103" s="233">
        <f>'E Rslt 2019'!P27</f>
        <v>24324</v>
      </c>
      <c r="R103" s="233" t="e">
        <f>'E Rslt 2019'!#REF!</f>
        <v>#REF!</v>
      </c>
      <c r="S103" s="233">
        <f>'E Rslt 2019'!Q27</f>
        <v>9174</v>
      </c>
      <c r="T103" s="233">
        <f>'E Rslt 2019'!R27</f>
        <v>4463</v>
      </c>
      <c r="U103" s="233">
        <f>'E Rslt 2019'!S27</f>
        <v>15031</v>
      </c>
      <c r="V103" s="233">
        <f>'E Rslt 2019'!T27</f>
        <v>-22008</v>
      </c>
      <c r="W103" s="233">
        <f>'E Rslt 2019'!U27</f>
        <v>1350249</v>
      </c>
    </row>
    <row r="104" spans="2:23">
      <c r="B104" s="232" t="s">
        <v>120</v>
      </c>
      <c r="C104" s="233">
        <f>'BILAN 2019'!B30</f>
        <v>545754</v>
      </c>
      <c r="D104" s="233">
        <f>'BILAN 2019'!C30</f>
        <v>1522944</v>
      </c>
      <c r="E104" s="233">
        <f>'BILAN 2019'!D30</f>
        <v>720270</v>
      </c>
      <c r="F104" s="233">
        <f>'BILAN 2019'!E30</f>
        <v>918366</v>
      </c>
      <c r="G104" s="233">
        <f>'BILAN 2019'!F30</f>
        <v>1014548</v>
      </c>
      <c r="H104" s="233">
        <f>'BILAN 2019'!G30</f>
        <v>1471578</v>
      </c>
      <c r="I104" s="233">
        <f>'BILAN 2019'!H30</f>
        <v>1027910</v>
      </c>
      <c r="J104" s="233">
        <f>'BILAN 2019'!I30</f>
        <v>387467</v>
      </c>
      <c r="K104" s="233">
        <f>'BILAN 2019'!J30</f>
        <v>623494</v>
      </c>
      <c r="L104" s="233">
        <f>'BILAN 2019'!K30</f>
        <v>981089</v>
      </c>
      <c r="M104" s="233">
        <f>'BILAN 2019'!L30</f>
        <v>102436</v>
      </c>
      <c r="N104" s="233" t="e">
        <f>'BILAN 2019'!#REF!</f>
        <v>#REF!</v>
      </c>
      <c r="O104" s="233">
        <f>'BILAN 2019'!M30</f>
        <v>136014</v>
      </c>
      <c r="P104" s="233">
        <f>'BILAN 2019'!N30</f>
        <v>137023</v>
      </c>
      <c r="Q104" s="233">
        <f>'BILAN 2019'!O30</f>
        <v>345544</v>
      </c>
      <c r="R104" s="233" t="e">
        <f>'BILAN 2019'!#REF!</f>
        <v>#REF!</v>
      </c>
      <c r="S104" s="233">
        <f>'BILAN 2019'!P30</f>
        <v>88236</v>
      </c>
      <c r="T104" s="233">
        <f>'BILAN 2019'!Q30</f>
        <v>80742</v>
      </c>
      <c r="U104" s="233">
        <f>'BILAN 2019'!R30</f>
        <v>173685</v>
      </c>
      <c r="V104" s="233">
        <f>'BILAN 2019'!S30</f>
        <v>158993</v>
      </c>
      <c r="W104" s="233">
        <f>'BILAN 2019'!T30</f>
        <v>10436093</v>
      </c>
    </row>
    <row r="105" spans="2:23">
      <c r="B105" s="232" t="s">
        <v>122</v>
      </c>
      <c r="C105" s="233">
        <f>'BILAN 2019'!B11</f>
        <v>7150364</v>
      </c>
      <c r="D105" s="233">
        <f>'BILAN 2019'!C11</f>
        <v>13015194</v>
      </c>
      <c r="E105" s="233">
        <f>'BILAN 2019'!D11</f>
        <v>9310456</v>
      </c>
      <c r="F105" s="233">
        <f>'BILAN 2019'!E11</f>
        <v>6022870</v>
      </c>
      <c r="G105" s="233">
        <f>'BILAN 2019'!F11</f>
        <v>8951913</v>
      </c>
      <c r="H105" s="233">
        <f>'BILAN 2019'!G11</f>
        <v>16331766</v>
      </c>
      <c r="I105" s="233">
        <f>'BILAN 2019'!H11</f>
        <v>11301860</v>
      </c>
      <c r="J105" s="233">
        <f>'BILAN 2019'!I11</f>
        <v>3543296</v>
      </c>
      <c r="K105" s="233">
        <f>'BILAN 2019'!J11</f>
        <v>6303588</v>
      </c>
      <c r="L105" s="233">
        <f>'BILAN 2019'!K11</f>
        <v>12207576</v>
      </c>
      <c r="M105" s="233">
        <f>'BILAN 2019'!L11</f>
        <v>1542388</v>
      </c>
      <c r="N105" s="233" t="e">
        <f>'BILAN 2019'!#REF!</f>
        <v>#REF!</v>
      </c>
      <c r="O105" s="233">
        <f>'BILAN 2019'!M11</f>
        <v>1540089</v>
      </c>
      <c r="P105" s="233">
        <f>'BILAN 2019'!N11</f>
        <v>1128775</v>
      </c>
      <c r="Q105" s="233">
        <f>'BILAN 2019'!O11</f>
        <v>3943131</v>
      </c>
      <c r="R105" s="233" t="e">
        <f>'BILAN 2019'!#REF!</f>
        <v>#REF!</v>
      </c>
      <c r="S105" s="233">
        <f>'BILAN 2019'!P11</f>
        <v>1513633</v>
      </c>
      <c r="T105" s="233">
        <f>'BILAN 2019'!Q11</f>
        <v>1348724</v>
      </c>
      <c r="U105" s="233">
        <f>'BILAN 2019'!R11</f>
        <v>2377072</v>
      </c>
      <c r="V105" s="233">
        <f>'BILAN 2019'!S11</f>
        <v>630935</v>
      </c>
      <c r="W105" s="233">
        <f>'BILAN 2019'!T11</f>
        <v>108163630</v>
      </c>
    </row>
    <row r="107" spans="2:23">
      <c r="B107" s="223">
        <v>2020</v>
      </c>
      <c r="C107" s="224" t="s">
        <v>21</v>
      </c>
      <c r="D107" s="224" t="s">
        <v>22</v>
      </c>
      <c r="E107" s="224" t="s">
        <v>38</v>
      </c>
      <c r="F107" s="224" t="s">
        <v>23</v>
      </c>
      <c r="G107" s="224" t="s">
        <v>24</v>
      </c>
      <c r="H107" s="224" t="s">
        <v>25</v>
      </c>
      <c r="I107" s="224" t="s">
        <v>26</v>
      </c>
      <c r="J107" s="224" t="s">
        <v>27</v>
      </c>
      <c r="K107" s="224" t="s">
        <v>28</v>
      </c>
      <c r="L107" s="224" t="s">
        <v>29</v>
      </c>
      <c r="M107" s="224" t="s">
        <v>30</v>
      </c>
      <c r="N107" s="224" t="s">
        <v>119</v>
      </c>
      <c r="O107" s="224" t="s">
        <v>32</v>
      </c>
      <c r="P107" s="224" t="s">
        <v>33</v>
      </c>
      <c r="Q107" s="224" t="s">
        <v>34</v>
      </c>
      <c r="R107" s="224" t="s">
        <v>35</v>
      </c>
      <c r="S107" s="224" t="s">
        <v>36</v>
      </c>
      <c r="T107" s="224" t="s">
        <v>37</v>
      </c>
      <c r="U107" s="224" t="s">
        <v>39</v>
      </c>
      <c r="V107" s="224" t="s">
        <v>76</v>
      </c>
      <c r="W107" s="224" t="s">
        <v>71</v>
      </c>
    </row>
    <row r="108" spans="2:23">
      <c r="B108" s="226" t="s">
        <v>83</v>
      </c>
      <c r="C108" s="227">
        <f>'E Rslt 2020'!C17</f>
        <v>-105159</v>
      </c>
      <c r="D108" s="227">
        <f>'E Rslt 2020'!D17</f>
        <v>-204279</v>
      </c>
      <c r="E108" s="227">
        <f>'E Rslt 2020'!E17</f>
        <v>-153758</v>
      </c>
      <c r="F108" s="227">
        <f>'E Rslt 2020'!F17</f>
        <v>-73446</v>
      </c>
      <c r="G108" s="227">
        <f>'E Rslt 2020'!G17</f>
        <v>-115765</v>
      </c>
      <c r="H108" s="227">
        <f>'E Rslt 2020'!H17</f>
        <v>-217202</v>
      </c>
      <c r="I108" s="227">
        <f>'E Rslt 2020'!I17</f>
        <v>-157011</v>
      </c>
      <c r="J108" s="227">
        <f>'E Rslt 2020'!J17</f>
        <v>-98048</v>
      </c>
      <c r="K108" s="227">
        <f>'E Rslt 2020'!K17</f>
        <v>-143367</v>
      </c>
      <c r="L108" s="227">
        <f>'E Rslt 2020'!L17</f>
        <v>-124631</v>
      </c>
      <c r="M108" s="227">
        <f>'E Rslt 2020'!M17</f>
        <v>-37600</v>
      </c>
      <c r="N108" s="227" t="e">
        <f>'E Rslt 2020'!#REF!</f>
        <v>#REF!</v>
      </c>
      <c r="O108" s="227">
        <f>'E Rslt 2020'!N17</f>
        <v>-32448</v>
      </c>
      <c r="P108" s="227">
        <f>'E Rslt 2020'!O17</f>
        <v>-29400</v>
      </c>
      <c r="Q108" s="227">
        <f>'E Rslt 2020'!P17</f>
        <v>-89083</v>
      </c>
      <c r="R108" s="227" t="e">
        <f>'E Rslt 2020'!#REF!</f>
        <v>#REF!</v>
      </c>
      <c r="S108" s="227">
        <f>'E Rslt 2020'!Q17</f>
        <v>-19960</v>
      </c>
      <c r="T108" s="227">
        <f>'E Rslt 2020'!R17</f>
        <v>-14075</v>
      </c>
      <c r="U108" s="227">
        <f>'E Rslt 2020'!S17</f>
        <v>-40285</v>
      </c>
      <c r="V108" s="227">
        <f>'E Rslt 2020'!T17</f>
        <v>-18335.425999999999</v>
      </c>
      <c r="W108" s="227">
        <f>'E Rslt 2020'!U17</f>
        <v>-1673852.426</v>
      </c>
    </row>
    <row r="109" spans="2:23">
      <c r="B109" s="226" t="s">
        <v>84</v>
      </c>
      <c r="C109" s="227">
        <f>'E Rslt 2020'!C18</f>
        <v>-62375</v>
      </c>
      <c r="D109" s="227">
        <f>'E Rslt 2020'!D18</f>
        <v>-72107</v>
      </c>
      <c r="E109" s="227">
        <f>'E Rslt 2020'!E18</f>
        <v>-66766</v>
      </c>
      <c r="F109" s="227">
        <f>'E Rslt 2020'!F18</f>
        <v>-32075</v>
      </c>
      <c r="G109" s="227">
        <f>'E Rslt 2020'!G18</f>
        <v>-41289</v>
      </c>
      <c r="H109" s="227">
        <f>'E Rslt 2020'!H18</f>
        <v>-154312</v>
      </c>
      <c r="I109" s="227">
        <f>'E Rslt 2020'!I18</f>
        <v>-76281</v>
      </c>
      <c r="J109" s="227">
        <f>'E Rslt 2020'!J18</f>
        <v>-45562</v>
      </c>
      <c r="K109" s="227">
        <f>'E Rslt 2020'!K18</f>
        <v>-46562</v>
      </c>
      <c r="L109" s="227">
        <f>'E Rslt 2020'!L18</f>
        <v>-52817</v>
      </c>
      <c r="M109" s="227">
        <f>'E Rslt 2020'!M18</f>
        <v>-19449</v>
      </c>
      <c r="N109" s="227" t="e">
        <f>'E Rslt 2020'!#REF!</f>
        <v>#REF!</v>
      </c>
      <c r="O109" s="227">
        <f>'E Rslt 2020'!N18</f>
        <v>-16653</v>
      </c>
      <c r="P109" s="227">
        <f>'E Rslt 2020'!O18</f>
        <v>-11485</v>
      </c>
      <c r="Q109" s="227">
        <f>'E Rslt 2020'!P18</f>
        <v>-43140</v>
      </c>
      <c r="R109" s="227" t="e">
        <f>'E Rslt 2020'!#REF!</f>
        <v>#REF!</v>
      </c>
      <c r="S109" s="227">
        <f>'E Rslt 2020'!Q18</f>
        <v>-6821</v>
      </c>
      <c r="T109" s="227">
        <f>'E Rslt 2020'!R18</f>
        <v>-10811</v>
      </c>
      <c r="U109" s="227">
        <f>'E Rslt 2020'!S18</f>
        <v>-16313</v>
      </c>
      <c r="V109" s="227">
        <f>'E Rslt 2020'!T18</f>
        <v>-7554.2359999999999</v>
      </c>
      <c r="W109" s="227">
        <f>'E Rslt 2020'!U18</f>
        <v>-782372.23600000003</v>
      </c>
    </row>
    <row r="110" spans="2:23" ht="28.8">
      <c r="B110" s="226" t="s">
        <v>55</v>
      </c>
      <c r="C110" s="227">
        <f>'E Rslt 2020'!C19</f>
        <v>-14982</v>
      </c>
      <c r="D110" s="227">
        <f>'E Rslt 2020'!D19</f>
        <v>-12798</v>
      </c>
      <c r="E110" s="227">
        <f>'E Rslt 2020'!E19</f>
        <v>-12489</v>
      </c>
      <c r="F110" s="227">
        <f>'E Rslt 2020'!F19</f>
        <v>-7932</v>
      </c>
      <c r="G110" s="227">
        <f>'E Rslt 2020'!G19</f>
        <v>-9055</v>
      </c>
      <c r="H110" s="227">
        <f>'E Rslt 2020'!H19</f>
        <v>-36500</v>
      </c>
      <c r="I110" s="227">
        <f>'E Rslt 2020'!I19</f>
        <v>-14486</v>
      </c>
      <c r="J110" s="227">
        <f>'E Rslt 2020'!J19</f>
        <v>-8551</v>
      </c>
      <c r="K110" s="227">
        <f>'E Rslt 2020'!K19</f>
        <v>-12393</v>
      </c>
      <c r="L110" s="227">
        <f>'E Rslt 2020'!L19</f>
        <v>-17814</v>
      </c>
      <c r="M110" s="227">
        <f>'E Rslt 2020'!M19</f>
        <v>-4046</v>
      </c>
      <c r="N110" s="227" t="e">
        <f>'E Rslt 2020'!#REF!</f>
        <v>#REF!</v>
      </c>
      <c r="O110" s="227">
        <f>'E Rslt 2020'!N19</f>
        <v>-3786</v>
      </c>
      <c r="P110" s="227">
        <f>'E Rslt 2020'!O19</f>
        <v>-1806</v>
      </c>
      <c r="Q110" s="227">
        <f>'E Rslt 2020'!P19</f>
        <v>-12030</v>
      </c>
      <c r="R110" s="227" t="e">
        <f>'E Rslt 2020'!#REF!</f>
        <v>#REF!</v>
      </c>
      <c r="S110" s="227">
        <f>'E Rslt 2020'!Q19</f>
        <v>-1848</v>
      </c>
      <c r="T110" s="227">
        <f>'E Rslt 2020'!R19</f>
        <v>-1726</v>
      </c>
      <c r="U110" s="227">
        <f>'E Rslt 2020'!S19</f>
        <v>-6358</v>
      </c>
      <c r="V110" s="227">
        <f>'E Rslt 2020'!T19</f>
        <v>-4633.3900000000003</v>
      </c>
      <c r="W110" s="227">
        <f>'E Rslt 2020'!U19</f>
        <v>-183233.39</v>
      </c>
    </row>
    <row r="111" spans="2:23">
      <c r="B111" s="228" t="s">
        <v>85</v>
      </c>
      <c r="C111" s="229">
        <f t="shared" ref="C111:W111" si="26">SUM(C108:C110)</f>
        <v>-182516</v>
      </c>
      <c r="D111" s="229">
        <f t="shared" si="26"/>
        <v>-289184</v>
      </c>
      <c r="E111" s="229">
        <f t="shared" si="26"/>
        <v>-233013</v>
      </c>
      <c r="F111" s="229">
        <f t="shared" si="26"/>
        <v>-113453</v>
      </c>
      <c r="G111" s="229">
        <f t="shared" si="26"/>
        <v>-166109</v>
      </c>
      <c r="H111" s="229">
        <f t="shared" si="26"/>
        <v>-408014</v>
      </c>
      <c r="I111" s="229">
        <f t="shared" si="26"/>
        <v>-247778</v>
      </c>
      <c r="J111" s="229">
        <f t="shared" si="26"/>
        <v>-152161</v>
      </c>
      <c r="K111" s="229">
        <f t="shared" si="26"/>
        <v>-202322</v>
      </c>
      <c r="L111" s="229">
        <f t="shared" si="26"/>
        <v>-195262</v>
      </c>
      <c r="M111" s="229">
        <f t="shared" si="26"/>
        <v>-61095</v>
      </c>
      <c r="N111" s="229" t="e">
        <f t="shared" si="26"/>
        <v>#REF!</v>
      </c>
      <c r="O111" s="229">
        <f t="shared" si="26"/>
        <v>-52887</v>
      </c>
      <c r="P111" s="229">
        <f t="shared" si="26"/>
        <v>-42691</v>
      </c>
      <c r="Q111" s="229">
        <f t="shared" si="26"/>
        <v>-144253</v>
      </c>
      <c r="R111" s="229" t="e">
        <f t="shared" si="26"/>
        <v>#REF!</v>
      </c>
      <c r="S111" s="229">
        <f t="shared" si="26"/>
        <v>-28629</v>
      </c>
      <c r="T111" s="229">
        <f t="shared" si="26"/>
        <v>-26612</v>
      </c>
      <c r="U111" s="229">
        <f t="shared" si="26"/>
        <v>-62956</v>
      </c>
      <c r="V111" s="229">
        <f t="shared" si="26"/>
        <v>-30523.052</v>
      </c>
      <c r="W111" s="229">
        <f t="shared" si="26"/>
        <v>-2639458.0520000001</v>
      </c>
    </row>
    <row r="112" spans="2:23">
      <c r="B112" s="228" t="s">
        <v>86</v>
      </c>
      <c r="C112" s="229">
        <f>SUM(C108:C109)</f>
        <v>-167534</v>
      </c>
      <c r="D112" s="229">
        <f t="shared" ref="D112:W112" si="27">SUM(D108:D109)</f>
        <v>-276386</v>
      </c>
      <c r="E112" s="229">
        <f t="shared" si="27"/>
        <v>-220524</v>
      </c>
      <c r="F112" s="229">
        <f t="shared" si="27"/>
        <v>-105521</v>
      </c>
      <c r="G112" s="229">
        <f t="shared" si="27"/>
        <v>-157054</v>
      </c>
      <c r="H112" s="229">
        <f t="shared" si="27"/>
        <v>-371514</v>
      </c>
      <c r="I112" s="229">
        <f t="shared" si="27"/>
        <v>-233292</v>
      </c>
      <c r="J112" s="229">
        <f t="shared" si="27"/>
        <v>-143610</v>
      </c>
      <c r="K112" s="229">
        <f t="shared" si="27"/>
        <v>-189929</v>
      </c>
      <c r="L112" s="229">
        <f t="shared" si="27"/>
        <v>-177448</v>
      </c>
      <c r="M112" s="229">
        <f t="shared" si="27"/>
        <v>-57049</v>
      </c>
      <c r="N112" s="229" t="e">
        <f t="shared" si="27"/>
        <v>#REF!</v>
      </c>
      <c r="O112" s="229">
        <f t="shared" si="27"/>
        <v>-49101</v>
      </c>
      <c r="P112" s="229">
        <f t="shared" si="27"/>
        <v>-40885</v>
      </c>
      <c r="Q112" s="229">
        <f t="shared" si="27"/>
        <v>-132223</v>
      </c>
      <c r="R112" s="229" t="e">
        <f t="shared" si="27"/>
        <v>#REF!</v>
      </c>
      <c r="S112" s="229">
        <f t="shared" si="27"/>
        <v>-26781</v>
      </c>
      <c r="T112" s="229">
        <f t="shared" si="27"/>
        <v>-24886</v>
      </c>
      <c r="U112" s="229">
        <f t="shared" si="27"/>
        <v>-56598</v>
      </c>
      <c r="V112" s="229">
        <f t="shared" si="27"/>
        <v>-25889.662</v>
      </c>
      <c r="W112" s="229">
        <f t="shared" si="27"/>
        <v>-2456224.662</v>
      </c>
    </row>
    <row r="113" spans="2:23">
      <c r="B113" s="231" t="s">
        <v>87</v>
      </c>
      <c r="C113" s="227">
        <f>'E Rslt 2020'!C13</f>
        <v>262023</v>
      </c>
      <c r="D113" s="227">
        <f>'E Rslt 2020'!D13</f>
        <v>689942</v>
      </c>
      <c r="E113" s="227">
        <f>'E Rslt 2020'!E13</f>
        <v>488010</v>
      </c>
      <c r="F113" s="227">
        <f>'E Rslt 2020'!F13</f>
        <v>373362</v>
      </c>
      <c r="G113" s="227">
        <f>'E Rslt 2020'!G13</f>
        <v>400467</v>
      </c>
      <c r="H113" s="227">
        <f>'E Rslt 2020'!H13</f>
        <v>940839</v>
      </c>
      <c r="I113" s="227">
        <f>'E Rslt 2020'!I13</f>
        <v>625657</v>
      </c>
      <c r="J113" s="227">
        <f>'E Rslt 2020'!J13</f>
        <v>241488</v>
      </c>
      <c r="K113" s="227">
        <f>'E Rslt 2020'!K13</f>
        <v>402193</v>
      </c>
      <c r="L113" s="227">
        <f>'E Rslt 2020'!L13</f>
        <v>506812</v>
      </c>
      <c r="M113" s="227">
        <f>'E Rslt 2020'!M13</f>
        <v>52059</v>
      </c>
      <c r="N113" s="227" t="e">
        <f>'E Rslt 2020'!#REF!</f>
        <v>#REF!</v>
      </c>
      <c r="O113" s="227">
        <f>'E Rslt 2020'!N13</f>
        <v>6050</v>
      </c>
      <c r="P113" s="227">
        <f>'E Rslt 2020'!O13</f>
        <v>48869</v>
      </c>
      <c r="Q113" s="227">
        <f>'E Rslt 2020'!P13</f>
        <v>252415</v>
      </c>
      <c r="R113" s="227" t="e">
        <f>'E Rslt 2020'!#REF!</f>
        <v>#REF!</v>
      </c>
      <c r="S113" s="227">
        <f>'E Rslt 2020'!Q13</f>
        <v>46488</v>
      </c>
      <c r="T113" s="227">
        <f>'E Rslt 2020'!R13</f>
        <v>39372</v>
      </c>
      <c r="U113" s="227">
        <f>'E Rslt 2020'!S13</f>
        <v>99679</v>
      </c>
      <c r="V113" s="227">
        <f>'E Rslt 2020'!T13</f>
        <v>31726</v>
      </c>
      <c r="W113" s="227">
        <f>'E Rslt 2020'!U13</f>
        <v>5507451</v>
      </c>
    </row>
    <row r="114" spans="2:23">
      <c r="B114" s="232" t="s">
        <v>121</v>
      </c>
      <c r="C114" s="233">
        <f>'E Rslt 2020'!C27</f>
        <v>8198</v>
      </c>
      <c r="D114" s="233">
        <f>'E Rslt 2020'!D27</f>
        <v>102283</v>
      </c>
      <c r="E114" s="233">
        <f>'E Rslt 2020'!E27</f>
        <v>131712</v>
      </c>
      <c r="F114" s="233">
        <f>'E Rslt 2020'!F27</f>
        <v>102288</v>
      </c>
      <c r="G114" s="233">
        <f>'E Rslt 2020'!G27</f>
        <v>99659</v>
      </c>
      <c r="H114" s="233">
        <f>'E Rslt 2020'!H27</f>
        <v>281842</v>
      </c>
      <c r="I114" s="233">
        <f>'E Rslt 2020'!I27</f>
        <v>72159</v>
      </c>
      <c r="J114" s="233">
        <f>'E Rslt 2020'!J27</f>
        <v>42125</v>
      </c>
      <c r="K114" s="233">
        <f>'E Rslt 2020'!K27</f>
        <v>61620</v>
      </c>
      <c r="L114" s="233">
        <f>'E Rslt 2020'!L27</f>
        <v>72943</v>
      </c>
      <c r="M114" s="233">
        <f>'E Rslt 2020'!M27</f>
        <v>-32225</v>
      </c>
      <c r="N114" s="233" t="e">
        <f>'E Rslt 2020'!#REF!</f>
        <v>#REF!</v>
      </c>
      <c r="O114" s="233">
        <f>'E Rslt 2020'!N27</f>
        <v>-111367</v>
      </c>
      <c r="P114" s="233">
        <f>'E Rslt 2020'!O27</f>
        <v>-17165</v>
      </c>
      <c r="Q114" s="233">
        <f>'E Rslt 2020'!P27</f>
        <v>51411</v>
      </c>
      <c r="R114" s="233" t="e">
        <f>'E Rslt 2020'!#REF!</f>
        <v>#REF!</v>
      </c>
      <c r="S114" s="233">
        <f>'E Rslt 2020'!Q27</f>
        <v>4500</v>
      </c>
      <c r="T114" s="233">
        <f>'E Rslt 2020'!R27</f>
        <v>4648</v>
      </c>
      <c r="U114" s="233">
        <f>'E Rslt 2020'!S27</f>
        <v>16054</v>
      </c>
      <c r="V114" s="233">
        <f>'E Rslt 2020'!T27</f>
        <v>-5375</v>
      </c>
      <c r="W114" s="233">
        <f>'E Rslt 2020'!U27</f>
        <v>885310</v>
      </c>
    </row>
    <row r="115" spans="2:23">
      <c r="B115" s="232" t="s">
        <v>120</v>
      </c>
      <c r="C115" s="233">
        <f>'BILAN 2020'!B30</f>
        <v>553952</v>
      </c>
      <c r="D115" s="233">
        <f>'BILAN 2020'!C30</f>
        <v>1626199</v>
      </c>
      <c r="E115" s="233">
        <f>'BILAN 2020'!D30</f>
        <v>852112</v>
      </c>
      <c r="F115" s="233">
        <f>'BILAN 2020'!E30</f>
        <v>1020654</v>
      </c>
      <c r="G115" s="233">
        <f>'BILAN 2020'!F30</f>
        <v>1113951</v>
      </c>
      <c r="H115" s="233">
        <f>'BILAN 2020'!G30</f>
        <v>1753926</v>
      </c>
      <c r="I115" s="233">
        <f>'BILAN 2020'!H30</f>
        <v>1100124</v>
      </c>
      <c r="J115" s="233">
        <f>'BILAN 2020'!I30</f>
        <v>429592</v>
      </c>
      <c r="K115" s="233">
        <f>'BILAN 2020'!J30</f>
        <v>685194</v>
      </c>
      <c r="L115" s="233">
        <f>'BILAN 2020'!K30</f>
        <v>1054552</v>
      </c>
      <c r="M115" s="233">
        <f>'BILAN 2020'!L30</f>
        <v>69432</v>
      </c>
      <c r="N115" s="233" t="e">
        <f>'BILAN 2020'!#REF!</f>
        <v>#REF!</v>
      </c>
      <c r="O115" s="233">
        <f>'BILAN 2020'!M30</f>
        <v>24647</v>
      </c>
      <c r="P115" s="233">
        <f>'BILAN 2020'!N30</f>
        <v>119875</v>
      </c>
      <c r="Q115" s="233">
        <f>'BILAN 2020'!O30</f>
        <v>486588</v>
      </c>
      <c r="R115" s="233" t="e">
        <f>'BILAN 2020'!#REF!</f>
        <v>#REF!</v>
      </c>
      <c r="S115" s="233">
        <f>'BILAN 2020'!P30</f>
        <v>92821</v>
      </c>
      <c r="T115" s="233">
        <f>'BILAN 2020'!Q30</f>
        <v>85390</v>
      </c>
      <c r="U115" s="233">
        <f>'BILAN 2020'!R30</f>
        <v>188309</v>
      </c>
      <c r="V115" s="233">
        <f>'BILAN 2020'!S30</f>
        <v>153122.90099999998</v>
      </c>
      <c r="W115" s="233">
        <f>'BILAN 2020'!T30</f>
        <v>11410440.901000001</v>
      </c>
    </row>
    <row r="116" spans="2:23">
      <c r="B116" s="232" t="s">
        <v>122</v>
      </c>
      <c r="C116" s="233">
        <f>'BILAN 2020'!B11</f>
        <v>7399214</v>
      </c>
      <c r="D116" s="233">
        <f>'BILAN 2020'!C11</f>
        <v>14422115</v>
      </c>
      <c r="E116" s="233">
        <f>'BILAN 2020'!D11</f>
        <v>9684942</v>
      </c>
      <c r="F116" s="233">
        <f>'BILAN 2020'!E11</f>
        <v>6286476</v>
      </c>
      <c r="G116" s="233">
        <f>'BILAN 2020'!F11</f>
        <v>9177571</v>
      </c>
      <c r="H116" s="233">
        <f>'BILAN 2020'!G11</f>
        <v>17874418</v>
      </c>
      <c r="I116" s="233">
        <f>'BILAN 2020'!H11</f>
        <v>12249436</v>
      </c>
      <c r="J116" s="233">
        <f>'BILAN 2020'!I11</f>
        <v>3470722</v>
      </c>
      <c r="K116" s="233">
        <f>'BILAN 2020'!J11</f>
        <v>6459243</v>
      </c>
      <c r="L116" s="233">
        <f>'BILAN 2020'!K11</f>
        <v>12243399</v>
      </c>
      <c r="M116" s="233">
        <f>'BILAN 2020'!L11</f>
        <v>1431236</v>
      </c>
      <c r="N116" s="233" t="e">
        <f>'BILAN 2020'!#REF!</f>
        <v>#REF!</v>
      </c>
      <c r="O116" s="233">
        <f>'BILAN 2020'!M11</f>
        <v>1363585</v>
      </c>
      <c r="P116" s="233">
        <f>'BILAN 2020'!N11</f>
        <v>1198454</v>
      </c>
      <c r="Q116" s="233">
        <f>'BILAN 2020'!O11</f>
        <v>4710062</v>
      </c>
      <c r="R116" s="233" t="e">
        <f>'BILAN 2020'!#REF!</f>
        <v>#REF!</v>
      </c>
      <c r="S116" s="233">
        <f>'BILAN 2020'!P11</f>
        <v>1586339</v>
      </c>
      <c r="T116" s="233">
        <f>'BILAN 2020'!Q11</f>
        <v>1356511</v>
      </c>
      <c r="U116" s="233">
        <f>'BILAN 2020'!R11</f>
        <v>2514369</v>
      </c>
      <c r="V116" s="233">
        <f>'BILAN 2020'!S11</f>
        <v>827192.19</v>
      </c>
      <c r="W116" s="233">
        <f>'BILAN 2020'!T11</f>
        <v>114255284.19</v>
      </c>
    </row>
    <row r="118" spans="2:23">
      <c r="B118" s="223">
        <v>2021</v>
      </c>
      <c r="C118" s="224" t="s">
        <v>21</v>
      </c>
      <c r="D118" s="224" t="s">
        <v>22</v>
      </c>
      <c r="E118" s="224" t="s">
        <v>38</v>
      </c>
      <c r="F118" s="224" t="s">
        <v>23</v>
      </c>
      <c r="G118" s="224" t="s">
        <v>24</v>
      </c>
      <c r="H118" s="224" t="s">
        <v>25</v>
      </c>
      <c r="I118" s="224" t="s">
        <v>26</v>
      </c>
      <c r="J118" s="224" t="s">
        <v>27</v>
      </c>
      <c r="K118" s="224" t="s">
        <v>28</v>
      </c>
      <c r="L118" s="224" t="s">
        <v>29</v>
      </c>
      <c r="M118" s="224" t="s">
        <v>30</v>
      </c>
      <c r="N118" s="224" t="s">
        <v>119</v>
      </c>
      <c r="O118" s="224" t="s">
        <v>32</v>
      </c>
      <c r="P118" s="224" t="s">
        <v>33</v>
      </c>
      <c r="Q118" s="224" t="s">
        <v>34</v>
      </c>
      <c r="R118" s="224" t="s">
        <v>35</v>
      </c>
      <c r="S118" s="224" t="s">
        <v>36</v>
      </c>
      <c r="T118" s="224" t="s">
        <v>37</v>
      </c>
      <c r="U118" s="224" t="s">
        <v>39</v>
      </c>
      <c r="V118" s="224" t="s">
        <v>76</v>
      </c>
      <c r="W118" s="224" t="s">
        <v>71</v>
      </c>
    </row>
    <row r="119" spans="2:23">
      <c r="B119" s="226" t="s">
        <v>83</v>
      </c>
      <c r="C119" s="227">
        <f>'E Rslt 2021'!C$17</f>
        <v>-115991</v>
      </c>
      <c r="D119" s="227">
        <f>'E Rslt 2021'!D$17</f>
        <v>-259745</v>
      </c>
      <c r="E119" s="227">
        <f>'E Rslt 2021'!E$17</f>
        <v>-188134</v>
      </c>
      <c r="F119" s="227">
        <f>'E Rslt 2021'!F$17</f>
        <v>-92669</v>
      </c>
      <c r="G119" s="227">
        <f>'E Rslt 2021'!G$17</f>
        <v>-130396</v>
      </c>
      <c r="H119" s="227">
        <f>'E Rslt 2021'!H$17</f>
        <v>-238432</v>
      </c>
      <c r="I119" s="227">
        <f>'E Rslt 2021'!I$17</f>
        <v>-179724</v>
      </c>
      <c r="J119" s="227">
        <f>'E Rslt 2021'!J$17</f>
        <v>-133803</v>
      </c>
      <c r="K119" s="227">
        <f>'E Rslt 2021'!K$17</f>
        <v>-176198</v>
      </c>
      <c r="L119" s="227">
        <f>'E Rslt 2021'!L$17</f>
        <v>-150302</v>
      </c>
      <c r="M119" s="227">
        <f>'E Rslt 2021'!M$17</f>
        <v>-40881</v>
      </c>
      <c r="N119" s="227" t="e">
        <f>'E Rslt 2021'!#REF!</f>
        <v>#REF!</v>
      </c>
      <c r="O119" s="227">
        <f>'E Rslt 2021'!N$17</f>
        <v>-36347</v>
      </c>
      <c r="P119" s="227">
        <f>'E Rslt 2021'!O$17</f>
        <v>-35565</v>
      </c>
      <c r="Q119" s="227">
        <f>'E Rslt 2021'!P$17</f>
        <v>-103662</v>
      </c>
      <c r="R119" s="227" t="e">
        <f>'E Rslt 2021'!#REF!</f>
        <v>#REF!</v>
      </c>
      <c r="S119" s="227">
        <f>'E Rslt 2021'!Q$17</f>
        <v>-26637</v>
      </c>
      <c r="T119" s="227">
        <f>'E Rslt 2021'!R$17</f>
        <v>-15942</v>
      </c>
      <c r="U119" s="227">
        <f>'E Rslt 2021'!S$17</f>
        <v>-42337</v>
      </c>
      <c r="V119" s="227">
        <f>'E Rslt 2021'!T$17</f>
        <v>-23371.763999999999</v>
      </c>
      <c r="W119" s="227">
        <f>'E Rslt 2021'!U17</f>
        <v>-1966765</v>
      </c>
    </row>
    <row r="120" spans="2:23">
      <c r="B120" s="226" t="s">
        <v>84</v>
      </c>
      <c r="C120" s="227">
        <f>'E Rslt 2021'!C$18</f>
        <v>-70447</v>
      </c>
      <c r="D120" s="227">
        <f>'E Rslt 2021'!D$18</f>
        <v>-76289</v>
      </c>
      <c r="E120" s="227">
        <f>'E Rslt 2021'!E$18</f>
        <v>-69917</v>
      </c>
      <c r="F120" s="227">
        <f>'E Rslt 2021'!F$18</f>
        <v>-33031</v>
      </c>
      <c r="G120" s="227">
        <f>'E Rslt 2021'!G$18</f>
        <v>-44846</v>
      </c>
      <c r="H120" s="227">
        <f>'E Rslt 2021'!H$18</f>
        <v>-170959</v>
      </c>
      <c r="I120" s="227">
        <f>'E Rslt 2021'!I$18</f>
        <v>-88606</v>
      </c>
      <c r="J120" s="227">
        <f>'E Rslt 2021'!J$18</f>
        <v>-60482</v>
      </c>
      <c r="K120" s="227">
        <f>'E Rslt 2021'!K$18</f>
        <v>-49809</v>
      </c>
      <c r="L120" s="227">
        <f>'E Rslt 2021'!L$18</f>
        <v>-57558</v>
      </c>
      <c r="M120" s="227">
        <f>'E Rslt 2021'!M$18</f>
        <v>-16688</v>
      </c>
      <c r="N120" s="227" t="e">
        <f>'E Rslt 2021'!#REF!</f>
        <v>#REF!</v>
      </c>
      <c r="O120" s="227">
        <f>'E Rslt 2021'!N$18</f>
        <v>-20458</v>
      </c>
      <c r="P120" s="227">
        <f>'E Rslt 2021'!O$18</f>
        <v>-15060</v>
      </c>
      <c r="Q120" s="227">
        <f>'E Rslt 2021'!P$18</f>
        <v>-59195</v>
      </c>
      <c r="R120" s="227" t="e">
        <f>'E Rslt 2021'!#REF!</f>
        <v>#REF!</v>
      </c>
      <c r="S120" s="227">
        <f>'E Rslt 2021'!Q$18</f>
        <v>-8687</v>
      </c>
      <c r="T120" s="227">
        <f>'E Rslt 2021'!R$18</f>
        <v>-10743</v>
      </c>
      <c r="U120" s="227">
        <f>'E Rslt 2021'!S$18</f>
        <v>-15585</v>
      </c>
      <c r="V120" s="227">
        <f>'E Rslt 2021'!T$18</f>
        <v>-9650.9920000000002</v>
      </c>
      <c r="W120" s="227">
        <f>'E Rslt 2021'!U18</f>
        <v>-868360</v>
      </c>
    </row>
    <row r="121" spans="2:23" ht="40.950000000000003" customHeight="1">
      <c r="B121" s="226" t="s">
        <v>55</v>
      </c>
      <c r="C121" s="227">
        <f>'E Rslt 2021'!C$19</f>
        <v>-19253</v>
      </c>
      <c r="D121" s="227">
        <f>'E Rslt 2021'!D$19</f>
        <v>-12934</v>
      </c>
      <c r="E121" s="227">
        <f>'E Rslt 2021'!E$19</f>
        <v>-19284</v>
      </c>
      <c r="F121" s="227">
        <f>'E Rslt 2021'!F$19</f>
        <v>-8395</v>
      </c>
      <c r="G121" s="227">
        <f>'E Rslt 2021'!G$19</f>
        <v>-9552</v>
      </c>
      <c r="H121" s="227">
        <f>'E Rslt 2021'!H$19</f>
        <v>-40099</v>
      </c>
      <c r="I121" s="227">
        <f>'E Rslt 2021'!I$19</f>
        <v>-13843</v>
      </c>
      <c r="J121" s="227">
        <f>'E Rslt 2021'!J$19</f>
        <v>-7662</v>
      </c>
      <c r="K121" s="227">
        <f>'E Rslt 2021'!K$19</f>
        <v>-12516</v>
      </c>
      <c r="L121" s="227">
        <f>'E Rslt 2021'!L$19</f>
        <v>-15645</v>
      </c>
      <c r="M121" s="227">
        <f>'E Rslt 2021'!M$19</f>
        <v>-3763</v>
      </c>
      <c r="N121" s="227" t="e">
        <f>'E Rslt 2021'!#REF!</f>
        <v>#REF!</v>
      </c>
      <c r="O121" s="227">
        <f>'E Rslt 2021'!N$19</f>
        <v>-3326</v>
      </c>
      <c r="P121" s="227">
        <f>'E Rslt 2021'!O$19</f>
        <v>-1783</v>
      </c>
      <c r="Q121" s="227">
        <f>'E Rslt 2021'!P$19</f>
        <v>-12654</v>
      </c>
      <c r="R121" s="227" t="e">
        <f>'E Rslt 2021'!#REF!</f>
        <v>#REF!</v>
      </c>
      <c r="S121" s="227">
        <f>'E Rslt 2021'!Q$19</f>
        <v>-2317</v>
      </c>
      <c r="T121" s="227">
        <f>'E Rslt 2021'!R$19</f>
        <v>-1695</v>
      </c>
      <c r="U121" s="227">
        <f>'E Rslt 2021'!S$19</f>
        <v>-5825</v>
      </c>
      <c r="V121" s="227">
        <f>'E Rslt 2021'!T$19</f>
        <v>-4372.9430000000002</v>
      </c>
      <c r="W121" s="227">
        <f>'E Rslt 2021'!U19</f>
        <v>-190546</v>
      </c>
    </row>
    <row r="122" spans="2:23">
      <c r="B122" s="228" t="s">
        <v>85</v>
      </c>
      <c r="C122" s="229">
        <f>SUM(C119:C121)</f>
        <v>-205691</v>
      </c>
      <c r="D122" s="229">
        <f t="shared" ref="D122:V122" si="28">SUM(D119:D121)</f>
        <v>-348968</v>
      </c>
      <c r="E122" s="229">
        <f t="shared" si="28"/>
        <v>-277335</v>
      </c>
      <c r="F122" s="229">
        <f t="shared" si="28"/>
        <v>-134095</v>
      </c>
      <c r="G122" s="229">
        <f t="shared" si="28"/>
        <v>-184794</v>
      </c>
      <c r="H122" s="229">
        <f t="shared" si="28"/>
        <v>-449490</v>
      </c>
      <c r="I122" s="229">
        <f t="shared" si="28"/>
        <v>-282173</v>
      </c>
      <c r="J122" s="229">
        <f t="shared" si="28"/>
        <v>-201947</v>
      </c>
      <c r="K122" s="229">
        <f t="shared" si="28"/>
        <v>-238523</v>
      </c>
      <c r="L122" s="229">
        <f t="shared" si="28"/>
        <v>-223505</v>
      </c>
      <c r="M122" s="229">
        <f t="shared" si="28"/>
        <v>-61332</v>
      </c>
      <c r="N122" s="229" t="e">
        <f t="shared" si="28"/>
        <v>#REF!</v>
      </c>
      <c r="O122" s="229">
        <f t="shared" si="28"/>
        <v>-60131</v>
      </c>
      <c r="P122" s="229">
        <f t="shared" si="28"/>
        <v>-52408</v>
      </c>
      <c r="Q122" s="229">
        <f t="shared" si="28"/>
        <v>-175511</v>
      </c>
      <c r="R122" s="229" t="e">
        <f t="shared" si="28"/>
        <v>#REF!</v>
      </c>
      <c r="S122" s="229">
        <f t="shared" si="28"/>
        <v>-37641</v>
      </c>
      <c r="T122" s="229">
        <f t="shared" si="28"/>
        <v>-28380</v>
      </c>
      <c r="U122" s="229">
        <f t="shared" si="28"/>
        <v>-63747</v>
      </c>
      <c r="V122" s="229">
        <f t="shared" si="28"/>
        <v>-37395.699000000001</v>
      </c>
      <c r="W122" s="229">
        <f>SUM(W119:W121)</f>
        <v>-3025671</v>
      </c>
    </row>
    <row r="123" spans="2:23">
      <c r="B123" s="228" t="s">
        <v>86</v>
      </c>
      <c r="C123" s="229">
        <f>SUM(C119:C120)</f>
        <v>-186438</v>
      </c>
      <c r="D123" s="229">
        <f t="shared" ref="D123:V123" si="29">SUM(D119:D120)</f>
        <v>-336034</v>
      </c>
      <c r="E123" s="229">
        <f t="shared" si="29"/>
        <v>-258051</v>
      </c>
      <c r="F123" s="229">
        <f t="shared" si="29"/>
        <v>-125700</v>
      </c>
      <c r="G123" s="229">
        <f t="shared" si="29"/>
        <v>-175242</v>
      </c>
      <c r="H123" s="229">
        <f t="shared" si="29"/>
        <v>-409391</v>
      </c>
      <c r="I123" s="229">
        <f t="shared" si="29"/>
        <v>-268330</v>
      </c>
      <c r="J123" s="229">
        <f t="shared" si="29"/>
        <v>-194285</v>
      </c>
      <c r="K123" s="229">
        <f t="shared" si="29"/>
        <v>-226007</v>
      </c>
      <c r="L123" s="229">
        <f t="shared" si="29"/>
        <v>-207860</v>
      </c>
      <c r="M123" s="229">
        <f t="shared" si="29"/>
        <v>-57569</v>
      </c>
      <c r="N123" s="229" t="e">
        <f t="shared" si="29"/>
        <v>#REF!</v>
      </c>
      <c r="O123" s="229">
        <f t="shared" si="29"/>
        <v>-56805</v>
      </c>
      <c r="P123" s="229">
        <f t="shared" si="29"/>
        <v>-50625</v>
      </c>
      <c r="Q123" s="229">
        <f t="shared" si="29"/>
        <v>-162857</v>
      </c>
      <c r="R123" s="229" t="e">
        <f t="shared" si="29"/>
        <v>#REF!</v>
      </c>
      <c r="S123" s="229">
        <f t="shared" si="29"/>
        <v>-35324</v>
      </c>
      <c r="T123" s="229">
        <f t="shared" si="29"/>
        <v>-26685</v>
      </c>
      <c r="U123" s="229">
        <f t="shared" si="29"/>
        <v>-57922</v>
      </c>
      <c r="V123" s="229">
        <f t="shared" si="29"/>
        <v>-33022.756000000001</v>
      </c>
      <c r="W123" s="229">
        <f>SUM(W119:W120)</f>
        <v>-2835125</v>
      </c>
    </row>
    <row r="124" spans="2:23">
      <c r="B124" s="231" t="s">
        <v>87</v>
      </c>
      <c r="C124" s="227">
        <f>'E Rslt 2021'!C$13</f>
        <v>290353</v>
      </c>
      <c r="D124" s="227">
        <f>'E Rslt 2021'!D$13</f>
        <v>849997</v>
      </c>
      <c r="E124" s="227">
        <f>'E Rslt 2021'!E$13</f>
        <v>522536</v>
      </c>
      <c r="F124" s="227">
        <f>'E Rslt 2021'!F$13</f>
        <v>377619</v>
      </c>
      <c r="G124" s="227">
        <f>'E Rslt 2021'!G$13</f>
        <v>454229</v>
      </c>
      <c r="H124" s="227">
        <f>'E Rslt 2021'!H$13</f>
        <v>1015466</v>
      </c>
      <c r="I124" s="227">
        <f>'E Rslt 2021'!I$13</f>
        <v>650569</v>
      </c>
      <c r="J124" s="227">
        <f>'E Rslt 2021'!J$13</f>
        <v>263009</v>
      </c>
      <c r="K124" s="227">
        <f>'E Rslt 2021'!K$13</f>
        <v>442827</v>
      </c>
      <c r="L124" s="227">
        <f>'E Rslt 2021'!L$13</f>
        <v>569514</v>
      </c>
      <c r="M124" s="227">
        <f>'E Rslt 2021'!M$13</f>
        <v>60112</v>
      </c>
      <c r="N124" s="227" t="e">
        <f>'E Rslt 2021'!#REF!</f>
        <v>#REF!</v>
      </c>
      <c r="O124" s="227">
        <f>'E Rslt 2021'!N$13</f>
        <v>25920</v>
      </c>
      <c r="P124" s="227">
        <f>'E Rslt 2021'!O$13</f>
        <v>63104</v>
      </c>
      <c r="Q124" s="227">
        <f>'E Rslt 2021'!P$13</f>
        <v>290762</v>
      </c>
      <c r="R124" s="227" t="e">
        <f>'E Rslt 2021'!#REF!</f>
        <v>#REF!</v>
      </c>
      <c r="S124" s="227">
        <f>'E Rslt 2021'!Q$13</f>
        <v>56589</v>
      </c>
      <c r="T124" s="227">
        <f>'E Rslt 2021'!R$13</f>
        <v>34602</v>
      </c>
      <c r="U124" s="227">
        <f>'E Rslt 2021'!S$13</f>
        <v>137096</v>
      </c>
      <c r="V124" s="227">
        <f>'E Rslt 2021'!T$13</f>
        <v>49680.491999999991</v>
      </c>
      <c r="W124" s="227">
        <f>'E Rslt 2021'!U13</f>
        <v>6104304</v>
      </c>
    </row>
    <row r="125" spans="2:23">
      <c r="B125" s="232" t="s">
        <v>121</v>
      </c>
      <c r="C125" s="233">
        <f>'E Rslt 2021'!C$27</f>
        <v>-68501</v>
      </c>
      <c r="D125" s="233">
        <f>'E Rslt 2021'!D$27</f>
        <v>163145</v>
      </c>
      <c r="E125" s="233">
        <f>'E Rslt 2021'!E$27</f>
        <v>160045</v>
      </c>
      <c r="F125" s="233">
        <f>'E Rslt 2021'!F$27</f>
        <v>161362</v>
      </c>
      <c r="G125" s="233">
        <f>'E Rslt 2021'!G$27</f>
        <v>129655</v>
      </c>
      <c r="H125" s="233">
        <f>'E Rslt 2021'!H$27</f>
        <v>266840</v>
      </c>
      <c r="I125" s="233">
        <f>'E Rslt 2021'!I$27</f>
        <v>115468</v>
      </c>
      <c r="J125" s="233">
        <f>'E Rslt 2021'!J$27</f>
        <v>37608</v>
      </c>
      <c r="K125" s="233">
        <f>'E Rslt 2021'!K$27</f>
        <v>81369</v>
      </c>
      <c r="L125" s="233">
        <f>'E Rslt 2021'!L$27</f>
        <v>134734</v>
      </c>
      <c r="M125" s="233">
        <f>'E Rslt 2021'!M$27</f>
        <v>-6872</v>
      </c>
      <c r="N125" s="233" t="e">
        <f>'E Rslt 2021'!#REF!</f>
        <v>#REF!</v>
      </c>
      <c r="O125" s="233">
        <f>'E Rslt 2021'!N$27</f>
        <v>-105199</v>
      </c>
      <c r="P125" s="233">
        <f>'E Rslt 2021'!O$27</f>
        <v>-31671</v>
      </c>
      <c r="Q125" s="233">
        <f>'E Rslt 2021'!P$27</f>
        <v>60117</v>
      </c>
      <c r="R125" s="233" t="e">
        <f>'E Rslt 2021'!#REF!</f>
        <v>#REF!</v>
      </c>
      <c r="S125" s="233">
        <f>'E Rslt 2021'!Q$27</f>
        <v>7054</v>
      </c>
      <c r="T125" s="233">
        <f>'E Rslt 2021'!R$27</f>
        <v>-267</v>
      </c>
      <c r="U125" s="233">
        <f>'E Rslt 2021'!S$27</f>
        <v>36395</v>
      </c>
      <c r="V125" s="233">
        <f>'E Rslt 2021'!T$27</f>
        <v>5342.3649999999934</v>
      </c>
      <c r="W125" s="233">
        <f>'E Rslt 2021'!U27</f>
        <v>1141282</v>
      </c>
    </row>
    <row r="126" spans="2:23">
      <c r="B126" s="232" t="s">
        <v>120</v>
      </c>
      <c r="C126" s="233">
        <f>'BILAN 2021'!C$31</f>
        <v>555450</v>
      </c>
      <c r="D126" s="233">
        <f>'BILAN 2021'!D$31</f>
        <v>1758397</v>
      </c>
      <c r="E126" s="233">
        <f>'BILAN 2021'!E$31</f>
        <v>902319</v>
      </c>
      <c r="F126" s="233">
        <f>'BILAN 2021'!F$31</f>
        <v>1103266</v>
      </c>
      <c r="G126" s="233">
        <f>'BILAN 2021'!G$31</f>
        <v>1186243</v>
      </c>
      <c r="H126" s="233">
        <f>'BILAN 2021'!H$31</f>
        <v>1842760</v>
      </c>
      <c r="I126" s="233">
        <f>'BILAN 2021'!I$31</f>
        <v>1215334</v>
      </c>
      <c r="J126" s="233">
        <f>'BILAN 2021'!J$31</f>
        <v>447199</v>
      </c>
      <c r="K126" s="233">
        <f>'BILAN 2021'!K$31</f>
        <v>742506</v>
      </c>
      <c r="L126" s="233">
        <f>'BILAN 2021'!L$31</f>
        <v>1161408</v>
      </c>
      <c r="M126" s="233">
        <f>'BILAN 2021'!M$31</f>
        <v>175251</v>
      </c>
      <c r="N126" s="233" t="e">
        <f>'BILAN 2021'!#REF!</f>
        <v>#REF!</v>
      </c>
      <c r="O126" s="233">
        <f>'BILAN 2021'!N$31</f>
        <v>49447</v>
      </c>
      <c r="P126" s="233">
        <f>'BILAN 2021'!O$31</f>
        <v>88178</v>
      </c>
      <c r="Q126" s="233">
        <f>'BILAN 2021'!P$31</f>
        <v>546705</v>
      </c>
      <c r="R126" s="233" t="e">
        <f>'BILAN 2021'!#REF!</f>
        <v>#REF!</v>
      </c>
      <c r="S126" s="233">
        <f>'BILAN 2021'!Q$31</f>
        <v>99989</v>
      </c>
      <c r="T126" s="233">
        <f>'BILAN 2021'!R$31</f>
        <v>82811</v>
      </c>
      <c r="U126" s="233">
        <f>'BILAN 2021'!S$31</f>
        <v>222951</v>
      </c>
      <c r="V126" s="233">
        <f>'BILAN 2021'!T$31</f>
        <v>154927.37299999996</v>
      </c>
      <c r="W126" s="233">
        <f>'BILAN 2021'!T30</f>
        <v>5342.3649999999998</v>
      </c>
    </row>
    <row r="127" spans="2:23">
      <c r="B127" s="232" t="s">
        <v>122</v>
      </c>
      <c r="C127" s="233">
        <f>'BILAN 2021'!C$11</f>
        <v>7660712</v>
      </c>
      <c r="D127" s="233">
        <f>'BILAN 2021'!D$11</f>
        <v>16909196</v>
      </c>
      <c r="E127" s="233">
        <f>'BILAN 2021'!E$11</f>
        <v>10252049</v>
      </c>
      <c r="F127" s="233">
        <f>'BILAN 2021'!F$11</f>
        <v>6630314</v>
      </c>
      <c r="G127" s="233">
        <f>'BILAN 2021'!G$11</f>
        <v>9543410</v>
      </c>
      <c r="H127" s="233">
        <f>'BILAN 2021'!H$11</f>
        <v>19229873</v>
      </c>
      <c r="I127" s="233">
        <f>'BILAN 2021'!I$11</f>
        <v>13505756</v>
      </c>
      <c r="J127" s="233">
        <f>'BILAN 2021'!J$11</f>
        <v>3975008</v>
      </c>
      <c r="K127" s="233">
        <f>'BILAN 2021'!K$11</f>
        <v>6777766</v>
      </c>
      <c r="L127" s="233">
        <f>'BILAN 2021'!L$11</f>
        <v>12405184</v>
      </c>
      <c r="M127" s="233">
        <f>'BILAN 2021'!M$11</f>
        <v>1505946</v>
      </c>
      <c r="N127" s="233" t="e">
        <f>'BILAN 2021'!#REF!</f>
        <v>#REF!</v>
      </c>
      <c r="O127" s="233">
        <f>'BILAN 2021'!N$11</f>
        <v>1494252</v>
      </c>
      <c r="P127" s="233">
        <f>'BILAN 2021'!O$11</f>
        <v>1274233</v>
      </c>
      <c r="Q127" s="233">
        <f>'BILAN 2021'!P$11</f>
        <v>5377371</v>
      </c>
      <c r="R127" s="233" t="e">
        <f>'BILAN 2021'!#REF!</f>
        <v>#REF!</v>
      </c>
      <c r="S127" s="233">
        <f>'BILAN 2021'!Q$11</f>
        <v>1677659</v>
      </c>
      <c r="T127" s="233">
        <f>'BILAN 2021'!R$11</f>
        <v>1327964</v>
      </c>
      <c r="U127" s="233">
        <f>'BILAN 2021'!S$11</f>
        <v>2541597</v>
      </c>
      <c r="V127" s="233">
        <f>'BILAN 2021'!T$11</f>
        <v>995218.78899999987</v>
      </c>
      <c r="W127" s="233">
        <f>'BILAN 2021'!U11</f>
        <v>123083508.789</v>
      </c>
    </row>
    <row r="129" spans="2:23">
      <c r="B129" s="223">
        <v>2022</v>
      </c>
      <c r="C129" s="224" t="s">
        <v>21</v>
      </c>
      <c r="D129" s="224" t="s">
        <v>22</v>
      </c>
      <c r="E129" s="224" t="s">
        <v>38</v>
      </c>
      <c r="F129" s="224" t="s">
        <v>23</v>
      </c>
      <c r="G129" s="224" t="s">
        <v>24</v>
      </c>
      <c r="H129" s="224" t="s">
        <v>25</v>
      </c>
      <c r="I129" s="224" t="s">
        <v>26</v>
      </c>
      <c r="J129" s="224" t="s">
        <v>27</v>
      </c>
      <c r="K129" s="224" t="s">
        <v>28</v>
      </c>
      <c r="L129" s="224" t="s">
        <v>29</v>
      </c>
      <c r="M129" s="224" t="s">
        <v>30</v>
      </c>
      <c r="N129" s="224" t="s">
        <v>119</v>
      </c>
      <c r="O129" s="224" t="s">
        <v>32</v>
      </c>
      <c r="P129" s="224" t="s">
        <v>33</v>
      </c>
      <c r="Q129" s="224" t="s">
        <v>34</v>
      </c>
      <c r="R129" s="224" t="s">
        <v>35</v>
      </c>
      <c r="S129" s="224" t="s">
        <v>36</v>
      </c>
      <c r="T129" s="224" t="s">
        <v>37</v>
      </c>
      <c r="U129" s="224" t="s">
        <v>39</v>
      </c>
      <c r="V129" s="224" t="s">
        <v>76</v>
      </c>
      <c r="W129" s="224" t="s">
        <v>71</v>
      </c>
    </row>
    <row r="130" spans="2:23">
      <c r="B130" s="226" t="s">
        <v>83</v>
      </c>
      <c r="C130" s="227">
        <f>'E Rslt 2022'!C$17</f>
        <v>-121877</v>
      </c>
      <c r="D130" s="227">
        <f>'E Rslt 2022'!D$17</f>
        <v>-251743</v>
      </c>
      <c r="E130" s="227">
        <f>'E Rslt 2022'!E$17</f>
        <v>-193033</v>
      </c>
      <c r="F130" s="227">
        <f>'E Rslt 2022'!F$17</f>
        <v>-99437</v>
      </c>
      <c r="G130" s="227">
        <f>'E Rslt 2022'!G$17</f>
        <v>-140456</v>
      </c>
      <c r="H130" s="227">
        <f>'E Rslt 2022'!H$17</f>
        <v>-262463</v>
      </c>
      <c r="I130" s="227">
        <f>'E Rslt 2022'!I$17</f>
        <v>-194968</v>
      </c>
      <c r="J130" s="227">
        <f>'E Rslt 2022'!J$17</f>
        <v>-119353</v>
      </c>
      <c r="K130" s="227">
        <f>'E Rslt 2022'!K$17</f>
        <v>-173327</v>
      </c>
      <c r="L130" s="227">
        <f>'E Rslt 2022'!L$17</f>
        <v>-167835</v>
      </c>
      <c r="M130" s="227">
        <f>'E Rslt 2022'!M$17</f>
        <v>-44593</v>
      </c>
      <c r="N130" s="227" t="e">
        <f>'E Rslt 2022'!#REF!</f>
        <v>#REF!</v>
      </c>
      <c r="O130" s="227">
        <f>'E Rslt 2022'!N$17</f>
        <v>-40356</v>
      </c>
      <c r="P130" s="227">
        <f>'E Rslt 2022'!O$17</f>
        <v>-38556</v>
      </c>
      <c r="Q130" s="227">
        <f>'E Rslt 2022'!P$17</f>
        <v>-112742</v>
      </c>
      <c r="R130" s="227" t="e">
        <f>'E Rslt 2022'!#REF!</f>
        <v>#REF!</v>
      </c>
      <c r="S130" s="227">
        <f>'E Rslt 2022'!Q$17</f>
        <v>-27857</v>
      </c>
      <c r="T130" s="227">
        <f>'E Rslt 2022'!R$17</f>
        <v>-17091</v>
      </c>
      <c r="U130" s="227">
        <f>'E Rslt 2022'!S$17</f>
        <v>-46207</v>
      </c>
      <c r="V130" s="227">
        <f>'E Rslt 2022'!T$17</f>
        <v>-25214.589</v>
      </c>
      <c r="W130" s="227">
        <f>'E Rslt 2022'!U28</f>
        <v>-11506</v>
      </c>
    </row>
    <row r="131" spans="2:23">
      <c r="B131" s="226" t="s">
        <v>84</v>
      </c>
      <c r="C131" s="227">
        <f>'E Rslt 2022'!C$18</f>
        <v>-76550</v>
      </c>
      <c r="D131" s="227">
        <f>'E Rslt 2022'!D$18</f>
        <v>-91579</v>
      </c>
      <c r="E131" s="227">
        <f>'E Rslt 2022'!E$18</f>
        <v>-73357</v>
      </c>
      <c r="F131" s="227">
        <f>'E Rslt 2022'!F$18</f>
        <v>-37430</v>
      </c>
      <c r="G131" s="227">
        <f>'E Rslt 2022'!G$18</f>
        <v>-47686</v>
      </c>
      <c r="H131" s="227">
        <f>'E Rslt 2021'!H$18</f>
        <v>-170959</v>
      </c>
      <c r="I131" s="227">
        <f>'E Rslt 2022'!I$18</f>
        <v>-98907</v>
      </c>
      <c r="J131" s="227">
        <f>'E Rslt 2022'!J$18</f>
        <v>-62521</v>
      </c>
      <c r="K131" s="227">
        <f>'E Rslt 2022'!K$18</f>
        <v>-53987</v>
      </c>
      <c r="L131" s="227">
        <f>'E Rslt 2022'!L$18</f>
        <v>-64993</v>
      </c>
      <c r="M131" s="227">
        <f>'E Rslt 2022'!M$18</f>
        <v>-15525</v>
      </c>
      <c r="N131" s="227" t="e">
        <f>'E Rslt 2022'!#REF!</f>
        <v>#REF!</v>
      </c>
      <c r="O131" s="227">
        <f>'E Rslt 2022'!N$18</f>
        <v>-22974</v>
      </c>
      <c r="P131" s="227">
        <f>'E Rslt 2022'!O$18</f>
        <v>-15520</v>
      </c>
      <c r="Q131" s="227">
        <f>'E Rslt 2022'!P$18</f>
        <v>-56011</v>
      </c>
      <c r="R131" s="227" t="e">
        <f>'E Rslt 2022'!#REF!</f>
        <v>#REF!</v>
      </c>
      <c r="S131" s="227">
        <f>'E Rslt 2022'!Q$18</f>
        <v>-12388</v>
      </c>
      <c r="T131" s="227">
        <f>'E Rslt 2022'!R$18</f>
        <v>-12919</v>
      </c>
      <c r="U131" s="227">
        <f>'E Rslt 2022'!S$18</f>
        <v>-14296</v>
      </c>
      <c r="V131" s="227">
        <f>'E Rslt 2022'!T$18</f>
        <v>-12297.652</v>
      </c>
      <c r="W131" s="227">
        <f>'E Rslt 2022'!U29</f>
        <v>1344807.7760000001</v>
      </c>
    </row>
    <row r="132" spans="2:23" ht="28.8">
      <c r="B132" s="226" t="s">
        <v>55</v>
      </c>
      <c r="C132" s="227">
        <f>'E Rslt 2022'!C$19</f>
        <v>-17713</v>
      </c>
      <c r="D132" s="227">
        <f>'E Rslt 2022'!D$19</f>
        <v>-14134</v>
      </c>
      <c r="E132" s="227">
        <f>'E Rslt 2022'!E$19</f>
        <v>-15726</v>
      </c>
      <c r="F132" s="227">
        <f>'E Rslt 2022'!F$19</f>
        <v>-8098</v>
      </c>
      <c r="G132" s="227">
        <f>'E Rslt 2022'!G$19</f>
        <v>-9459</v>
      </c>
      <c r="H132" s="227">
        <f>'E Rslt 2022'!H$19</f>
        <v>-44649</v>
      </c>
      <c r="I132" s="227">
        <f>'E Rslt 2022'!I$19</f>
        <v>-13279</v>
      </c>
      <c r="J132" s="227">
        <f>'E Rslt 2022'!J$19</f>
        <v>-9438</v>
      </c>
      <c r="K132" s="227">
        <f>'E Rslt 2022'!K$19</f>
        <v>-12572</v>
      </c>
      <c r="L132" s="227">
        <f>'E Rslt 2022'!L$19</f>
        <v>-18685</v>
      </c>
      <c r="M132" s="227">
        <f>'E Rslt 2022'!M$19</f>
        <v>-9087</v>
      </c>
      <c r="N132" s="227" t="e">
        <f>'E Rslt 2022'!#REF!</f>
        <v>#REF!</v>
      </c>
      <c r="O132" s="227">
        <f>'E Rslt 2022'!N$19</f>
        <v>-2508</v>
      </c>
      <c r="P132" s="227">
        <f>'E Rslt 2022'!O$19</f>
        <v>-5736</v>
      </c>
      <c r="Q132" s="227">
        <f>'E Rslt 2022'!P$19</f>
        <v>-15252</v>
      </c>
      <c r="R132" s="227" t="e">
        <f>'E Rslt 2022'!#REF!</f>
        <v>#REF!</v>
      </c>
      <c r="S132" s="227">
        <f>'E Rslt 2022'!Q$19</f>
        <v>-2513</v>
      </c>
      <c r="T132" s="227">
        <f>'E Rslt 2022'!R$19</f>
        <v>-1548</v>
      </c>
      <c r="U132" s="227">
        <f>'E Rslt 2022'!S$19</f>
        <v>-5639</v>
      </c>
      <c r="V132" s="227">
        <f>'E Rslt 2022'!T$19</f>
        <v>-4790.2969999999996</v>
      </c>
      <c r="W132" s="227">
        <f>'E Rslt 2022'!U30</f>
        <v>0</v>
      </c>
    </row>
    <row r="133" spans="2:23">
      <c r="B133" s="228" t="s">
        <v>85</v>
      </c>
      <c r="C133" s="229">
        <f>SUM(C130:C132)</f>
        <v>-216140</v>
      </c>
      <c r="D133" s="229">
        <f t="shared" ref="D133:R133" si="30">SUM(D130:D132)</f>
        <v>-357456</v>
      </c>
      <c r="E133" s="229">
        <f t="shared" si="30"/>
        <v>-282116</v>
      </c>
      <c r="F133" s="229">
        <f t="shared" si="30"/>
        <v>-144965</v>
      </c>
      <c r="G133" s="229">
        <f>SUM(G130:G132)</f>
        <v>-197601</v>
      </c>
      <c r="H133" s="229">
        <f t="shared" si="30"/>
        <v>-478071</v>
      </c>
      <c r="I133" s="229">
        <f>SUM(I130:I132)</f>
        <v>-307154</v>
      </c>
      <c r="J133" s="229">
        <f>SUM(J130:J132)</f>
        <v>-191312</v>
      </c>
      <c r="K133" s="229">
        <f>SUM(K130:K132)</f>
        <v>-239886</v>
      </c>
      <c r="L133" s="229">
        <f>SUM(L130:L132)</f>
        <v>-251513</v>
      </c>
      <c r="M133" s="229">
        <f t="shared" si="30"/>
        <v>-69205</v>
      </c>
      <c r="N133" s="229" t="e">
        <f t="shared" si="30"/>
        <v>#REF!</v>
      </c>
      <c r="O133" s="229">
        <f>SUM(O130:O132)</f>
        <v>-65838</v>
      </c>
      <c r="P133" s="229">
        <f t="shared" si="30"/>
        <v>-59812</v>
      </c>
      <c r="Q133" s="229">
        <f>SUM(Q130:Q132)</f>
        <v>-184005</v>
      </c>
      <c r="R133" s="229" t="e">
        <f t="shared" si="30"/>
        <v>#REF!</v>
      </c>
      <c r="S133" s="229">
        <f>SUM(S130:S132)</f>
        <v>-42758</v>
      </c>
      <c r="T133" s="229">
        <f>SUM(T130:T132)</f>
        <v>-31558</v>
      </c>
      <c r="U133" s="229">
        <f>SUM(U130:U132)</f>
        <v>-66142</v>
      </c>
      <c r="V133" s="229">
        <f>SUM(V130:V132)</f>
        <v>-42302.538</v>
      </c>
      <c r="W133" s="229">
        <f>SUM(W130:W132)</f>
        <v>1333301.7760000001</v>
      </c>
    </row>
    <row r="134" spans="2:23">
      <c r="B134" s="228" t="s">
        <v>86</v>
      </c>
      <c r="C134" s="229">
        <f>SUM(C130:C131)</f>
        <v>-198427</v>
      </c>
      <c r="D134" s="229">
        <f t="shared" ref="D134:U134" si="31">SUM(D130:D131)</f>
        <v>-343322</v>
      </c>
      <c r="E134" s="229">
        <f t="shared" si="31"/>
        <v>-266390</v>
      </c>
      <c r="F134" s="229">
        <f t="shared" si="31"/>
        <v>-136867</v>
      </c>
      <c r="G134" s="229">
        <f t="shared" si="31"/>
        <v>-188142</v>
      </c>
      <c r="H134" s="229">
        <f t="shared" si="31"/>
        <v>-433422</v>
      </c>
      <c r="I134" s="229">
        <f t="shared" si="31"/>
        <v>-293875</v>
      </c>
      <c r="J134" s="229">
        <f t="shared" si="31"/>
        <v>-181874</v>
      </c>
      <c r="K134" s="229">
        <f t="shared" si="31"/>
        <v>-227314</v>
      </c>
      <c r="L134" s="229">
        <f t="shared" si="31"/>
        <v>-232828</v>
      </c>
      <c r="M134" s="229">
        <f t="shared" si="31"/>
        <v>-60118</v>
      </c>
      <c r="N134" s="229" t="e">
        <f t="shared" si="31"/>
        <v>#REF!</v>
      </c>
      <c r="O134" s="229">
        <f t="shared" si="31"/>
        <v>-63330</v>
      </c>
      <c r="P134" s="229">
        <f t="shared" si="31"/>
        <v>-54076</v>
      </c>
      <c r="Q134" s="229">
        <f t="shared" si="31"/>
        <v>-168753</v>
      </c>
      <c r="R134" s="229" t="e">
        <f t="shared" si="31"/>
        <v>#REF!</v>
      </c>
      <c r="S134" s="229">
        <f t="shared" si="31"/>
        <v>-40245</v>
      </c>
      <c r="T134" s="229">
        <f t="shared" si="31"/>
        <v>-30010</v>
      </c>
      <c r="U134" s="229">
        <f t="shared" si="31"/>
        <v>-60503</v>
      </c>
      <c r="V134" s="229">
        <f>SUM(V130:V131)</f>
        <v>-37512.241000000002</v>
      </c>
      <c r="W134" s="229">
        <f>SUM(W130:W131)</f>
        <v>1333301.7760000001</v>
      </c>
    </row>
    <row r="135" spans="2:23">
      <c r="B135" s="231" t="s">
        <v>87</v>
      </c>
      <c r="C135" s="227">
        <f>'E Rslt 2022'!C$13</f>
        <v>319694</v>
      </c>
      <c r="D135" s="227">
        <f>'E Rslt 2022'!D$13</f>
        <v>889820</v>
      </c>
      <c r="E135" s="227">
        <f>'E Rslt 2022'!E$13</f>
        <v>575298</v>
      </c>
      <c r="F135" s="227">
        <f>'E Rslt 2022'!F$13</f>
        <v>423857</v>
      </c>
      <c r="G135" s="227">
        <f>'E Rslt 2022'!G$13</f>
        <v>494860</v>
      </c>
      <c r="H135" s="227">
        <f>'E Rslt 2022'!H$13</f>
        <v>1267146</v>
      </c>
      <c r="I135" s="227">
        <f>'E Rslt 2022'!I$13</f>
        <v>689428</v>
      </c>
      <c r="J135" s="227">
        <f>'E Rslt 2022'!J$13</f>
        <v>293072</v>
      </c>
      <c r="K135" s="227">
        <f>'E Rslt 2022'!K$13</f>
        <v>490850</v>
      </c>
      <c r="L135" s="227">
        <f>'E Rslt 2022'!L$13</f>
        <v>622893</v>
      </c>
      <c r="M135" s="227">
        <f>'E Rslt 2022'!M$13</f>
        <v>82768</v>
      </c>
      <c r="N135" s="227" t="e">
        <f>'E Rslt 2022'!#REF!</f>
        <v>#REF!</v>
      </c>
      <c r="O135" s="227">
        <f>'E Rslt 2022'!N$13</f>
        <v>37503</v>
      </c>
      <c r="P135" s="227">
        <f>'E Rslt 2022'!O$13</f>
        <v>60476</v>
      </c>
      <c r="Q135" s="227">
        <f>'E Rslt 2022'!P$13</f>
        <v>322279</v>
      </c>
      <c r="R135" s="227" t="e">
        <f>'E Rslt 2022'!#REF!</f>
        <v>#REF!</v>
      </c>
      <c r="S135" s="227">
        <f>'E Rslt 2022'!Q$13</f>
        <v>59875</v>
      </c>
      <c r="T135" s="227">
        <f>'E Rslt 2022'!R$13</f>
        <v>47493</v>
      </c>
      <c r="U135" s="227">
        <f>'E Rslt 2022'!S$13</f>
        <v>129309</v>
      </c>
      <c r="V135" s="227">
        <f>'E Rslt 2022'!T$13</f>
        <v>61003.335999999996</v>
      </c>
      <c r="W135" s="227">
        <f>'E Rslt 2022'!U24</f>
        <v>1383913.2760000001</v>
      </c>
    </row>
    <row r="136" spans="2:23">
      <c r="B136" s="232" t="s">
        <v>121</v>
      </c>
      <c r="C136" s="233">
        <f>'E Rslt 2022'!C$27</f>
        <v>11397</v>
      </c>
      <c r="D136" s="233">
        <f>'E Rslt 2022'!D$27</f>
        <v>159251</v>
      </c>
      <c r="E136" s="233">
        <f>'E Rslt 2022'!E$27</f>
        <v>186057</v>
      </c>
      <c r="F136" s="233">
        <f>'E Rslt 2022'!F$27</f>
        <v>166317</v>
      </c>
      <c r="G136" s="233">
        <f>'E Rslt 2022'!G$27</f>
        <v>154879</v>
      </c>
      <c r="H136" s="233">
        <f>'E Rslt 2022'!H$27</f>
        <v>299676</v>
      </c>
      <c r="I136" s="233">
        <f>'E Rslt 2022'!I$27</f>
        <v>93083</v>
      </c>
      <c r="J136" s="233">
        <f>'E Rslt 2022'!J$27</f>
        <v>59215</v>
      </c>
      <c r="K136" s="233">
        <f>'E Rslt 2022'!K$27</f>
        <v>132172</v>
      </c>
      <c r="L136" s="233">
        <f>'E Rslt 2022'!L$27</f>
        <v>118711</v>
      </c>
      <c r="M136" s="233">
        <f>'E Rslt 2022'!M$27</f>
        <v>7619</v>
      </c>
      <c r="N136" s="233" t="e">
        <f>'E Rslt 2022'!#REF!</f>
        <v>#REF!</v>
      </c>
      <c r="O136" s="233">
        <f>'E Rslt 2022'!N$27</f>
        <v>-142935</v>
      </c>
      <c r="P136" s="233">
        <f>'E Rslt 2022'!O$27</f>
        <v>-30006</v>
      </c>
      <c r="Q136" s="233">
        <f>'E Rslt 2022'!P$27</f>
        <v>70424</v>
      </c>
      <c r="R136" s="233" t="e">
        <f>'E Rslt 2022'!#REF!</f>
        <v>#REF!</v>
      </c>
      <c r="S136" s="233">
        <f>'E Rslt 2022'!Q$27</f>
        <v>9104</v>
      </c>
      <c r="T136" s="233">
        <f>'E Rslt 2022'!R$27</f>
        <v>5979</v>
      </c>
      <c r="U136" s="233">
        <f>'E Rslt 2022'!S$27</f>
        <v>50101</v>
      </c>
      <c r="V136" s="233">
        <f>'E Rslt 2022'!T$27</f>
        <v>5269.7759999999917</v>
      </c>
      <c r="W136" s="233">
        <f>'E Rslt 2022'!U38</f>
        <v>0</v>
      </c>
    </row>
    <row r="137" spans="2:23">
      <c r="B137" s="232" t="s">
        <v>120</v>
      </c>
      <c r="C137" s="233">
        <f>'BILAN 2022'!C$31</f>
        <v>1864049</v>
      </c>
      <c r="D137" s="233">
        <f>'BILAN 2022'!D$31</f>
        <v>960202</v>
      </c>
      <c r="E137" s="233">
        <f>'BILAN 2022'!E$31</f>
        <v>1206583</v>
      </c>
      <c r="F137" s="233">
        <f>'BILAN 2022'!F$31</f>
        <v>1302173</v>
      </c>
      <c r="G137" s="233">
        <f>'BILAN 2022'!G$31</f>
        <v>1957250</v>
      </c>
      <c r="H137" s="233">
        <f>'BILAN 2022'!H$31</f>
        <v>1296364</v>
      </c>
      <c r="I137" s="233">
        <f>'BILAN 2022'!I$31</f>
        <v>491413</v>
      </c>
      <c r="J137" s="233">
        <f>'BILAN 2022'!J$31</f>
        <v>850577</v>
      </c>
      <c r="K137" s="233">
        <f>'BILAN 2022'!K$31</f>
        <v>1235523</v>
      </c>
      <c r="L137" s="233">
        <f>'BILAN 2022'!L$31</f>
        <v>182904</v>
      </c>
      <c r="M137" s="233" t="e">
        <f>'BILAN 2022'!#REF!</f>
        <v>#REF!</v>
      </c>
      <c r="N137" s="233">
        <f>'BILAN 2022'!M$31</f>
        <v>146512</v>
      </c>
      <c r="O137" s="233">
        <f>'BILAN 2022'!N$31</f>
        <v>89914</v>
      </c>
      <c r="P137" s="233">
        <f>'BILAN 2022'!O$31</f>
        <v>572129</v>
      </c>
      <c r="Q137" s="233" t="e">
        <f>'BILAN 2022'!#REF!</f>
        <v>#REF!</v>
      </c>
      <c r="R137" s="233">
        <f>'BILAN 2022'!P$31</f>
        <v>109210</v>
      </c>
      <c r="S137" s="233">
        <f>'BILAN 2022'!Q$31</f>
        <v>88790</v>
      </c>
      <c r="T137" s="233">
        <f>'BILAN 2022'!R$31</f>
        <v>248152</v>
      </c>
      <c r="U137" s="233">
        <f>'BILAN 2022'!S$31</f>
        <v>160198.671</v>
      </c>
      <c r="V137" s="233">
        <f>'BILAN 2022'!T$31</f>
        <v>13328790.671</v>
      </c>
      <c r="W137" s="233">
        <f>'BILAN 2022'!T41</f>
        <v>13220956.671</v>
      </c>
    </row>
    <row r="138" spans="2:23">
      <c r="B138" s="232" t="s">
        <v>122</v>
      </c>
      <c r="C138" s="233">
        <f>'BILAN 2022'!C$11</f>
        <v>19307194</v>
      </c>
      <c r="D138" s="233">
        <f>'BILAN 2022'!D$11</f>
        <v>10903298</v>
      </c>
      <c r="E138" s="233">
        <f>'BILAN 2022'!E$11</f>
        <v>7210529</v>
      </c>
      <c r="F138" s="233">
        <f>'BILAN 2022'!F$11</f>
        <v>10406770</v>
      </c>
      <c r="G138" s="233">
        <f>'BILAN 2022'!G$11</f>
        <v>21115024</v>
      </c>
      <c r="H138" s="233">
        <f>'BILAN 2022'!H$11</f>
        <v>14687548</v>
      </c>
      <c r="I138" s="233">
        <f>'BILAN 2022'!I$11</f>
        <v>4177564</v>
      </c>
      <c r="J138" s="233">
        <f>'BILAN 2022'!J$11</f>
        <v>7207184</v>
      </c>
      <c r="K138" s="233">
        <f>'BILAN 2022'!K$11</f>
        <v>13626285</v>
      </c>
      <c r="L138" s="233">
        <f>'BILAN 2022'!L$11</f>
        <v>1678248</v>
      </c>
      <c r="M138" s="233" t="e">
        <f>'BILAN 2022'!#REF!</f>
        <v>#REF!</v>
      </c>
      <c r="N138" s="233">
        <f>'BILAN 2022'!M$11</f>
        <v>1659004</v>
      </c>
      <c r="O138" s="233">
        <f>'BILAN 2022'!N$11</f>
        <v>1321276</v>
      </c>
      <c r="P138" s="233">
        <f>'BILAN 2022'!O$11</f>
        <v>5964690</v>
      </c>
      <c r="Q138" s="233" t="e">
        <f>'BILAN 2022'!#REF!</f>
        <v>#REF!</v>
      </c>
      <c r="R138" s="233">
        <f>'BILAN 2022'!P$11</f>
        <v>1742468</v>
      </c>
      <c r="S138" s="233">
        <f>'BILAN 2022'!Q$11</f>
        <v>1145084</v>
      </c>
      <c r="T138" s="233">
        <f>'BILAN 2022'!R$11</f>
        <v>2380048</v>
      </c>
      <c r="U138" s="233">
        <f>'BILAN 2022'!S$11</f>
        <v>1250038.8700000001</v>
      </c>
      <c r="V138" s="233">
        <f>'BILAN 2022'!T$11</f>
        <v>133589665.87</v>
      </c>
      <c r="W138" s="233">
        <f>'BILAN 2022'!U22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A1:AY346"/>
  <sheetViews>
    <sheetView topLeftCell="E1" zoomScale="70" zoomScaleNormal="70" workbookViewId="0">
      <selection activeCell="P1" sqref="P1:P1048576"/>
    </sheetView>
  </sheetViews>
  <sheetFormatPr baseColWidth="10" defaultColWidth="11.44140625" defaultRowHeight="11.4"/>
  <cols>
    <col min="1" max="1" width="61.77734375" style="29" bestFit="1" customWidth="1"/>
    <col min="2" max="11" width="13.44140625" style="34" bestFit="1" customWidth="1"/>
    <col min="12" max="17" width="11.5546875" style="34" bestFit="1" customWidth="1"/>
    <col min="18" max="18" width="15.21875" style="28" bestFit="1" customWidth="1"/>
    <col min="19" max="51" width="11.44140625" style="28"/>
    <col min="52" max="16384" width="11.44140625" style="29"/>
  </cols>
  <sheetData>
    <row r="1" spans="1:51" ht="24" customHeight="1">
      <c r="A1" s="7" t="s">
        <v>132</v>
      </c>
      <c r="B1" s="8" t="s">
        <v>21</v>
      </c>
      <c r="C1" s="8" t="s">
        <v>22</v>
      </c>
      <c r="D1" s="8" t="s">
        <v>38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32</v>
      </c>
      <c r="N1" s="8" t="s">
        <v>33</v>
      </c>
      <c r="O1" s="8" t="s">
        <v>34</v>
      </c>
      <c r="P1" s="8" t="s">
        <v>36</v>
      </c>
      <c r="Q1" s="8" t="s">
        <v>37</v>
      </c>
      <c r="R1" s="9" t="s">
        <v>71</v>
      </c>
      <c r="AX1" s="29"/>
      <c r="AY1" s="29"/>
    </row>
    <row r="2" spans="1:51">
      <c r="A2" s="180" t="s">
        <v>0</v>
      </c>
      <c r="B2" s="181">
        <v>108114</v>
      </c>
      <c r="C2" s="181">
        <v>192024</v>
      </c>
      <c r="D2" s="181">
        <v>235034</v>
      </c>
      <c r="E2" s="181">
        <v>38968</v>
      </c>
      <c r="F2" s="181">
        <v>185514</v>
      </c>
      <c r="G2" s="181">
        <v>272825</v>
      </c>
      <c r="H2" s="181">
        <v>247711</v>
      </c>
      <c r="I2" s="181">
        <v>62136</v>
      </c>
      <c r="J2" s="181">
        <v>132405</v>
      </c>
      <c r="K2" s="181">
        <v>94103</v>
      </c>
      <c r="L2" s="181">
        <v>52801</v>
      </c>
      <c r="M2" s="181">
        <v>3492</v>
      </c>
      <c r="N2" s="181">
        <v>2695</v>
      </c>
      <c r="O2" s="181">
        <v>32426</v>
      </c>
      <c r="P2" s="181">
        <v>3307</v>
      </c>
      <c r="Q2" s="181">
        <v>6116</v>
      </c>
      <c r="R2" s="182">
        <f>SUM(B2:Q2)</f>
        <v>1669671</v>
      </c>
      <c r="AX2" s="29"/>
      <c r="AY2" s="29"/>
    </row>
    <row r="3" spans="1:51">
      <c r="A3" s="180" t="s">
        <v>1</v>
      </c>
      <c r="B3" s="181">
        <v>560868</v>
      </c>
      <c r="C3" s="181">
        <v>50542</v>
      </c>
      <c r="D3" s="181">
        <v>336696</v>
      </c>
      <c r="E3" s="181">
        <v>208211</v>
      </c>
      <c r="F3" s="181">
        <v>173291</v>
      </c>
      <c r="G3" s="181">
        <v>1246709</v>
      </c>
      <c r="H3" s="181">
        <v>276391</v>
      </c>
      <c r="I3" s="181">
        <v>348613</v>
      </c>
      <c r="J3" s="181">
        <v>276055</v>
      </c>
      <c r="K3" s="181">
        <v>232072</v>
      </c>
      <c r="L3" s="181">
        <v>54783</v>
      </c>
      <c r="M3" s="181">
        <v>32300</v>
      </c>
      <c r="N3" s="181">
        <v>55649</v>
      </c>
      <c r="O3" s="181">
        <v>248334</v>
      </c>
      <c r="P3" s="181">
        <v>9008</v>
      </c>
      <c r="Q3" s="181">
        <v>201611</v>
      </c>
      <c r="R3" s="182">
        <f>SUM(B3:Q3)</f>
        <v>4311133</v>
      </c>
      <c r="AX3" s="29"/>
      <c r="AY3" s="29"/>
    </row>
    <row r="4" spans="1:51">
      <c r="A4" s="180" t="s">
        <v>2</v>
      </c>
      <c r="B4" s="181">
        <v>2252413</v>
      </c>
      <c r="C4" s="181">
        <v>5226588</v>
      </c>
      <c r="D4" s="181">
        <v>2616674</v>
      </c>
      <c r="E4" s="181">
        <v>2610177</v>
      </c>
      <c r="F4" s="181">
        <v>3714109</v>
      </c>
      <c r="G4" s="181">
        <v>3972578</v>
      </c>
      <c r="H4" s="181">
        <v>5351859</v>
      </c>
      <c r="I4" s="181">
        <v>1594868</v>
      </c>
      <c r="J4" s="181">
        <v>2299156</v>
      </c>
      <c r="K4" s="181">
        <v>4006315</v>
      </c>
      <c r="L4" s="181">
        <v>712958</v>
      </c>
      <c r="M4" s="181">
        <v>127516</v>
      </c>
      <c r="N4" s="181">
        <v>436230</v>
      </c>
      <c r="O4" s="181">
        <v>147961</v>
      </c>
      <c r="P4" s="181">
        <v>573865</v>
      </c>
      <c r="Q4" s="181">
        <v>25806</v>
      </c>
      <c r="R4" s="182">
        <f>SUM(B4:Q4)</f>
        <v>35669073</v>
      </c>
      <c r="AX4" s="29"/>
      <c r="AY4" s="29"/>
    </row>
    <row r="5" spans="1:51">
      <c r="A5" s="180" t="s">
        <v>3</v>
      </c>
      <c r="B5" s="181">
        <v>801636</v>
      </c>
      <c r="C5" s="181">
        <v>297516</v>
      </c>
      <c r="D5" s="181">
        <v>310358</v>
      </c>
      <c r="E5" s="181">
        <v>31708</v>
      </c>
      <c r="F5" s="181">
        <v>144292</v>
      </c>
      <c r="G5" s="181">
        <v>543577</v>
      </c>
      <c r="H5" s="181">
        <v>14758</v>
      </c>
      <c r="I5" s="181">
        <v>4415</v>
      </c>
      <c r="J5" s="181">
        <v>0</v>
      </c>
      <c r="K5" s="181">
        <v>203523</v>
      </c>
      <c r="L5" s="181">
        <v>7228</v>
      </c>
      <c r="M5" s="181">
        <v>1387</v>
      </c>
      <c r="N5" s="181">
        <v>0</v>
      </c>
      <c r="O5" s="181">
        <v>160</v>
      </c>
      <c r="P5" s="181">
        <v>0</v>
      </c>
      <c r="Q5" s="181">
        <v>0</v>
      </c>
      <c r="R5" s="182">
        <f>SUM(B5:Q5)</f>
        <v>2360558</v>
      </c>
      <c r="AX5" s="29"/>
      <c r="AY5" s="29"/>
    </row>
    <row r="6" spans="1:51">
      <c r="A6" s="180" t="s">
        <v>4</v>
      </c>
      <c r="B6" s="181">
        <v>197748</v>
      </c>
      <c r="C6" s="181">
        <v>343145</v>
      </c>
      <c r="D6" s="181">
        <v>57663</v>
      </c>
      <c r="E6" s="181">
        <v>188288</v>
      </c>
      <c r="F6" s="181">
        <v>433464</v>
      </c>
      <c r="G6" s="181">
        <v>201511</v>
      </c>
      <c r="H6" s="181">
        <v>293984</v>
      </c>
      <c r="I6" s="181">
        <v>101400</v>
      </c>
      <c r="J6" s="181">
        <v>56918</v>
      </c>
      <c r="K6" s="181">
        <v>249005</v>
      </c>
      <c r="L6" s="181">
        <v>26576</v>
      </c>
      <c r="M6" s="181">
        <v>3643</v>
      </c>
      <c r="N6" s="181">
        <v>46411</v>
      </c>
      <c r="O6" s="181">
        <v>22140</v>
      </c>
      <c r="P6" s="181">
        <v>2891</v>
      </c>
      <c r="Q6" s="181">
        <v>52</v>
      </c>
      <c r="R6" s="182">
        <f>SUM(B6:Q6)</f>
        <v>2224839</v>
      </c>
      <c r="AX6" s="29"/>
      <c r="AY6" s="29"/>
    </row>
    <row r="7" spans="1:51">
      <c r="A7" s="180" t="s">
        <v>5</v>
      </c>
      <c r="B7" s="181">
        <v>60188</v>
      </c>
      <c r="C7" s="181">
        <v>55081</v>
      </c>
      <c r="D7" s="181">
        <v>145781</v>
      </c>
      <c r="E7" s="181">
        <v>44464</v>
      </c>
      <c r="F7" s="181">
        <v>101382</v>
      </c>
      <c r="G7" s="181">
        <v>142393</v>
      </c>
      <c r="H7" s="181">
        <v>80034</v>
      </c>
      <c r="I7" s="181">
        <v>56909</v>
      </c>
      <c r="J7" s="181">
        <v>35099</v>
      </c>
      <c r="K7" s="181">
        <v>69534</v>
      </c>
      <c r="L7" s="181">
        <v>16778</v>
      </c>
      <c r="M7" s="181">
        <v>6869</v>
      </c>
      <c r="N7" s="181">
        <v>11217</v>
      </c>
      <c r="O7" s="181">
        <v>46263</v>
      </c>
      <c r="P7" s="181">
        <v>7408</v>
      </c>
      <c r="Q7" s="181">
        <v>1499</v>
      </c>
      <c r="R7" s="182">
        <f>SUM(B7:Q7)</f>
        <v>880899</v>
      </c>
      <c r="AX7" s="29"/>
      <c r="AY7" s="29"/>
    </row>
    <row r="8" spans="1:51">
      <c r="A8" s="180" t="s">
        <v>6</v>
      </c>
      <c r="B8" s="181">
        <v>35111</v>
      </c>
      <c r="C8" s="181">
        <v>89146</v>
      </c>
      <c r="D8" s="181">
        <v>162644</v>
      </c>
      <c r="E8" s="181">
        <v>20592</v>
      </c>
      <c r="F8" s="181">
        <v>54914</v>
      </c>
      <c r="G8" s="181">
        <v>142005</v>
      </c>
      <c r="H8" s="181">
        <v>488852</v>
      </c>
      <c r="I8" s="181">
        <v>29820</v>
      </c>
      <c r="J8" s="181">
        <v>37628</v>
      </c>
      <c r="K8" s="181">
        <v>441137</v>
      </c>
      <c r="L8" s="181">
        <v>28767</v>
      </c>
      <c r="M8" s="181">
        <v>9746</v>
      </c>
      <c r="N8" s="181">
        <v>13822</v>
      </c>
      <c r="O8" s="181">
        <v>21958</v>
      </c>
      <c r="P8" s="181">
        <v>11790</v>
      </c>
      <c r="Q8" s="181">
        <v>3956</v>
      </c>
      <c r="R8" s="182">
        <f>SUM(B8:Q8)</f>
        <v>1591888</v>
      </c>
      <c r="AX8" s="29"/>
      <c r="AY8" s="29"/>
    </row>
    <row r="9" spans="1:51">
      <c r="A9" s="15" t="s">
        <v>66</v>
      </c>
      <c r="B9" s="36">
        <v>4016078</v>
      </c>
      <c r="C9" s="36">
        <v>6254042</v>
      </c>
      <c r="D9" s="36">
        <v>3864850</v>
      </c>
      <c r="E9" s="36">
        <v>3142408</v>
      </c>
      <c r="F9" s="36">
        <v>4806966</v>
      </c>
      <c r="G9" s="36">
        <v>6521598</v>
      </c>
      <c r="H9" s="36">
        <v>6753589</v>
      </c>
      <c r="I9" s="36">
        <v>2198161</v>
      </c>
      <c r="J9" s="36">
        <v>2837261</v>
      </c>
      <c r="K9" s="36">
        <v>5295689</v>
      </c>
      <c r="L9" s="36">
        <v>899891</v>
      </c>
      <c r="M9" s="36">
        <v>184953</v>
      </c>
      <c r="N9" s="36">
        <v>566024</v>
      </c>
      <c r="O9" s="36">
        <v>519242</v>
      </c>
      <c r="P9" s="36">
        <v>608269</v>
      </c>
      <c r="Q9" s="36">
        <v>239040</v>
      </c>
      <c r="R9" s="80">
        <f>SUM(B9:Q9)</f>
        <v>48708061</v>
      </c>
      <c r="AX9" s="29"/>
      <c r="AY9" s="29"/>
    </row>
    <row r="10" spans="1:51">
      <c r="A10" s="46" t="s">
        <v>7</v>
      </c>
      <c r="B10" s="47">
        <v>0</v>
      </c>
      <c r="C10" s="47">
        <v>50029</v>
      </c>
      <c r="D10" s="47">
        <v>100000</v>
      </c>
      <c r="E10" s="47">
        <v>0</v>
      </c>
      <c r="F10" s="47">
        <v>85121</v>
      </c>
      <c r="G10" s="47">
        <v>2097</v>
      </c>
      <c r="H10" s="47">
        <v>30599</v>
      </c>
      <c r="I10" s="47">
        <v>0</v>
      </c>
      <c r="J10" s="47">
        <v>110059</v>
      </c>
      <c r="K10" s="47">
        <v>0</v>
      </c>
      <c r="L10" s="47">
        <v>0</v>
      </c>
      <c r="M10" s="47">
        <v>0</v>
      </c>
      <c r="N10" s="47">
        <v>0</v>
      </c>
      <c r="O10" s="47">
        <v>0</v>
      </c>
      <c r="P10" s="47">
        <v>3435</v>
      </c>
      <c r="Q10" s="47">
        <v>0</v>
      </c>
      <c r="R10" s="71">
        <f>SUM(B10:Q10)</f>
        <v>381340</v>
      </c>
      <c r="AX10" s="29"/>
      <c r="AY10" s="29"/>
    </row>
    <row r="11" spans="1:51">
      <c r="A11" s="46" t="s">
        <v>8</v>
      </c>
      <c r="B11" s="47">
        <v>524377</v>
      </c>
      <c r="C11" s="47">
        <v>162788</v>
      </c>
      <c r="D11" s="47">
        <v>58639</v>
      </c>
      <c r="E11" s="47">
        <v>59791</v>
      </c>
      <c r="F11" s="47">
        <v>223481</v>
      </c>
      <c r="G11" s="47">
        <v>91253</v>
      </c>
      <c r="H11" s="47">
        <v>176029</v>
      </c>
      <c r="I11" s="47">
        <v>215272</v>
      </c>
      <c r="J11" s="47">
        <v>73271</v>
      </c>
      <c r="K11" s="47">
        <v>98303</v>
      </c>
      <c r="L11" s="47">
        <v>31076</v>
      </c>
      <c r="M11" s="47">
        <v>5086</v>
      </c>
      <c r="N11" s="47">
        <v>88141</v>
      </c>
      <c r="O11" s="47">
        <v>19513</v>
      </c>
      <c r="P11" s="47">
        <v>3602</v>
      </c>
      <c r="Q11" s="47">
        <v>20507</v>
      </c>
      <c r="R11" s="71">
        <f>SUM(B11:Q11)</f>
        <v>1851129</v>
      </c>
      <c r="AX11" s="29"/>
      <c r="AY11" s="29"/>
    </row>
    <row r="12" spans="1:51">
      <c r="A12" s="46" t="s">
        <v>9</v>
      </c>
      <c r="B12" s="47">
        <v>2893491</v>
      </c>
      <c r="C12" s="47">
        <v>4774682</v>
      </c>
      <c r="D12" s="47">
        <v>3234984</v>
      </c>
      <c r="E12" s="47">
        <v>2419440</v>
      </c>
      <c r="F12" s="47">
        <v>3497715</v>
      </c>
      <c r="G12" s="47">
        <v>5601795</v>
      </c>
      <c r="H12" s="47">
        <v>5009946</v>
      </c>
      <c r="I12" s="47">
        <v>1661814</v>
      </c>
      <c r="J12" s="47">
        <v>2250771</v>
      </c>
      <c r="K12" s="47">
        <v>3363867</v>
      </c>
      <c r="L12" s="47">
        <v>569277</v>
      </c>
      <c r="M12" s="47">
        <v>100553</v>
      </c>
      <c r="N12" s="47">
        <v>170442</v>
      </c>
      <c r="O12" s="47">
        <v>393625</v>
      </c>
      <c r="P12" s="47">
        <v>3173</v>
      </c>
      <c r="Q12" s="47">
        <v>188193</v>
      </c>
      <c r="R12" s="71">
        <f>SUM(B12:Q12)</f>
        <v>36133768</v>
      </c>
      <c r="AX12" s="29"/>
      <c r="AY12" s="29"/>
    </row>
    <row r="13" spans="1:51">
      <c r="A13" s="46" t="s">
        <v>10</v>
      </c>
      <c r="B13" s="47">
        <v>158232</v>
      </c>
      <c r="C13" s="47">
        <v>518353</v>
      </c>
      <c r="D13" s="47">
        <v>36711</v>
      </c>
      <c r="E13" s="47">
        <v>103944</v>
      </c>
      <c r="F13" s="47">
        <v>489311</v>
      </c>
      <c r="G13" s="47">
        <v>143982</v>
      </c>
      <c r="H13" s="47">
        <v>475625</v>
      </c>
      <c r="I13" s="47">
        <v>47832</v>
      </c>
      <c r="J13" s="47">
        <v>238495</v>
      </c>
      <c r="K13" s="47">
        <v>587145</v>
      </c>
      <c r="L13" s="47">
        <v>107729</v>
      </c>
      <c r="M13" s="47">
        <v>9278</v>
      </c>
      <c r="N13" s="47">
        <v>154548</v>
      </c>
      <c r="O13" s="47">
        <v>14574</v>
      </c>
      <c r="P13" s="47">
        <v>522116</v>
      </c>
      <c r="Q13" s="47">
        <v>37</v>
      </c>
      <c r="R13" s="71">
        <f>SUM(B13:Q13)</f>
        <v>3607912</v>
      </c>
      <c r="AX13" s="29"/>
      <c r="AY13" s="29"/>
    </row>
    <row r="14" spans="1:51">
      <c r="A14" s="46" t="s">
        <v>11</v>
      </c>
      <c r="B14" s="47">
        <v>25583</v>
      </c>
      <c r="C14" s="47">
        <v>199048</v>
      </c>
      <c r="D14" s="47">
        <v>131069</v>
      </c>
      <c r="E14" s="47">
        <v>91484</v>
      </c>
      <c r="F14" s="47">
        <v>119538</v>
      </c>
      <c r="G14" s="47">
        <v>177782</v>
      </c>
      <c r="H14" s="47">
        <v>542104</v>
      </c>
      <c r="I14" s="47">
        <v>66796</v>
      </c>
      <c r="J14" s="47">
        <v>66371</v>
      </c>
      <c r="K14" s="47">
        <v>815987</v>
      </c>
      <c r="L14" s="47">
        <v>26422</v>
      </c>
      <c r="M14" s="47">
        <v>5462</v>
      </c>
      <c r="N14" s="47">
        <v>8940</v>
      </c>
      <c r="O14" s="47">
        <v>19070</v>
      </c>
      <c r="P14" s="47">
        <v>30434</v>
      </c>
      <c r="Q14" s="47">
        <v>3504</v>
      </c>
      <c r="R14" s="71">
        <f>SUM(B14:Q14)</f>
        <v>2329594</v>
      </c>
      <c r="AX14" s="29"/>
      <c r="AY14" s="29"/>
    </row>
    <row r="15" spans="1:51">
      <c r="A15" s="15" t="s">
        <v>153</v>
      </c>
      <c r="B15" s="36">
        <v>3601683</v>
      </c>
      <c r="C15" s="36">
        <v>5704900</v>
      </c>
      <c r="D15" s="36">
        <v>3561403</v>
      </c>
      <c r="E15" s="36">
        <v>2674659</v>
      </c>
      <c r="F15" s="36">
        <v>4415166</v>
      </c>
      <c r="G15" s="36">
        <v>6016909</v>
      </c>
      <c r="H15" s="36">
        <v>6234303</v>
      </c>
      <c r="I15" s="36">
        <v>1991714</v>
      </c>
      <c r="J15" s="36">
        <v>2738967</v>
      </c>
      <c r="K15" s="36">
        <v>4865302</v>
      </c>
      <c r="L15" s="36">
        <v>734504</v>
      </c>
      <c r="M15" s="36">
        <v>120379</v>
      </c>
      <c r="N15" s="36">
        <v>422071</v>
      </c>
      <c r="O15" s="36">
        <v>446782</v>
      </c>
      <c r="P15" s="36">
        <v>562760</v>
      </c>
      <c r="Q15" s="36">
        <v>212241</v>
      </c>
      <c r="R15" s="80">
        <f>SUM(B15:Q15)</f>
        <v>44303743</v>
      </c>
      <c r="AX15" s="29"/>
      <c r="AY15" s="29"/>
    </row>
    <row r="16" spans="1:51">
      <c r="A16" s="46" t="s">
        <v>12</v>
      </c>
      <c r="B16" s="47">
        <v>100000</v>
      </c>
      <c r="C16" s="47">
        <v>160000</v>
      </c>
      <c r="D16" s="47">
        <v>168750</v>
      </c>
      <c r="E16" s="47">
        <v>112500</v>
      </c>
      <c r="F16" s="47">
        <v>100000</v>
      </c>
      <c r="G16" s="47">
        <v>170000</v>
      </c>
      <c r="H16" s="47">
        <v>124300</v>
      </c>
      <c r="I16" s="47">
        <v>75759</v>
      </c>
      <c r="J16" s="47">
        <v>196000</v>
      </c>
      <c r="K16" s="47">
        <v>90000</v>
      </c>
      <c r="L16" s="47">
        <v>100000</v>
      </c>
      <c r="M16" s="47">
        <v>60000</v>
      </c>
      <c r="N16" s="47">
        <v>90000</v>
      </c>
      <c r="O16" s="47">
        <v>70000</v>
      </c>
      <c r="P16" s="47">
        <v>40000</v>
      </c>
      <c r="Q16" s="47">
        <v>50000</v>
      </c>
      <c r="R16" s="71">
        <f>SUM(B16:Q16)</f>
        <v>1707309</v>
      </c>
      <c r="AX16" s="29"/>
      <c r="AY16" s="29"/>
    </row>
    <row r="17" spans="1:51">
      <c r="A17" s="46" t="s">
        <v>14</v>
      </c>
      <c r="B17" s="47">
        <v>260873</v>
      </c>
      <c r="C17" s="47">
        <v>213484</v>
      </c>
      <c r="D17" s="47">
        <v>84708</v>
      </c>
      <c r="E17" s="47">
        <v>249227</v>
      </c>
      <c r="F17" s="47">
        <v>229973</v>
      </c>
      <c r="G17" s="47">
        <v>263627</v>
      </c>
      <c r="H17" s="47">
        <v>342633</v>
      </c>
      <c r="I17" s="47">
        <v>103528</v>
      </c>
      <c r="J17" s="47">
        <v>14064</v>
      </c>
      <c r="K17" s="47">
        <v>309310</v>
      </c>
      <c r="L17" s="47">
        <v>53393</v>
      </c>
      <c r="M17" s="47">
        <v>2920</v>
      </c>
      <c r="N17" s="47">
        <v>42345</v>
      </c>
      <c r="O17" s="47">
        <v>10000</v>
      </c>
      <c r="P17" s="47">
        <v>3348</v>
      </c>
      <c r="Q17" s="47">
        <v>277</v>
      </c>
      <c r="R17" s="71">
        <f>SUM(B17:Q17)</f>
        <v>2183710</v>
      </c>
      <c r="AX17" s="29"/>
      <c r="AY17" s="29"/>
    </row>
    <row r="18" spans="1:51">
      <c r="A18" s="46" t="s">
        <v>15</v>
      </c>
      <c r="B18" s="47">
        <v>0</v>
      </c>
      <c r="C18" s="47">
        <v>-1198</v>
      </c>
      <c r="D18" s="47">
        <v>0</v>
      </c>
      <c r="E18" s="47">
        <v>0</v>
      </c>
      <c r="F18" s="47">
        <v>0</v>
      </c>
      <c r="G18" s="47">
        <v>0</v>
      </c>
      <c r="H18" s="47">
        <v>220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7">
        <v>-840</v>
      </c>
      <c r="O18" s="47">
        <v>0</v>
      </c>
      <c r="P18" s="47">
        <v>0</v>
      </c>
      <c r="Q18" s="47">
        <v>0</v>
      </c>
      <c r="R18" s="71">
        <f>SUM(B18:Q18)</f>
        <v>-1818</v>
      </c>
      <c r="AX18" s="29"/>
      <c r="AY18" s="29"/>
    </row>
    <row r="19" spans="1:51">
      <c r="A19" s="46" t="s">
        <v>16</v>
      </c>
      <c r="B19" s="47">
        <v>0</v>
      </c>
      <c r="C19" s="47">
        <v>133000</v>
      </c>
      <c r="D19" s="47">
        <v>87315</v>
      </c>
      <c r="E19" s="47">
        <v>49277</v>
      </c>
      <c r="F19" s="47">
        <v>423</v>
      </c>
      <c r="G19" s="47">
        <v>33</v>
      </c>
      <c r="H19" s="47">
        <v>37324</v>
      </c>
      <c r="I19" s="47">
        <v>576</v>
      </c>
      <c r="J19" s="47">
        <v>0</v>
      </c>
      <c r="K19" s="47">
        <v>414</v>
      </c>
      <c r="L19" s="47">
        <v>3762</v>
      </c>
      <c r="M19" s="47">
        <v>0</v>
      </c>
      <c r="N19" s="47">
        <v>0</v>
      </c>
      <c r="O19" s="47">
        <v>596</v>
      </c>
      <c r="P19" s="47">
        <v>0</v>
      </c>
      <c r="Q19" s="47">
        <v>0</v>
      </c>
      <c r="R19" s="71">
        <f>SUM(B19:Q19)</f>
        <v>312720</v>
      </c>
      <c r="AX19" s="29"/>
      <c r="AY19" s="29"/>
    </row>
    <row r="20" spans="1:51">
      <c r="A20" s="46" t="s">
        <v>17</v>
      </c>
      <c r="B20" s="47">
        <v>13</v>
      </c>
      <c r="C20" s="47">
        <v>666</v>
      </c>
      <c r="D20" s="47">
        <v>-97898</v>
      </c>
      <c r="E20" s="47">
        <v>1044</v>
      </c>
      <c r="F20" s="47">
        <v>1</v>
      </c>
      <c r="G20" s="47">
        <v>23523</v>
      </c>
      <c r="H20" s="47">
        <v>10</v>
      </c>
      <c r="I20" s="47">
        <v>2</v>
      </c>
      <c r="J20" s="47">
        <v>-130341</v>
      </c>
      <c r="K20" s="47">
        <v>-1929</v>
      </c>
      <c r="L20" s="47">
        <v>649</v>
      </c>
      <c r="M20" s="47">
        <v>0</v>
      </c>
      <c r="N20" s="47">
        <v>4436</v>
      </c>
      <c r="O20" s="47">
        <v>0</v>
      </c>
      <c r="P20" s="47">
        <v>1595</v>
      </c>
      <c r="Q20" s="47">
        <v>-24729</v>
      </c>
      <c r="R20" s="71">
        <f>SUM(B20:Q20)</f>
        <v>-222958</v>
      </c>
      <c r="AX20" s="29"/>
      <c r="AY20" s="29"/>
    </row>
    <row r="21" spans="1:51">
      <c r="A21" s="46" t="s">
        <v>19</v>
      </c>
      <c r="B21" s="47">
        <v>53509</v>
      </c>
      <c r="C21" s="47">
        <v>43190</v>
      </c>
      <c r="D21" s="47">
        <v>60572</v>
      </c>
      <c r="E21" s="47">
        <v>55701</v>
      </c>
      <c r="F21" s="47">
        <v>61403</v>
      </c>
      <c r="G21" s="47">
        <v>47506</v>
      </c>
      <c r="H21" s="47">
        <v>14799</v>
      </c>
      <c r="I21" s="47">
        <v>26582</v>
      </c>
      <c r="J21" s="47">
        <v>18571</v>
      </c>
      <c r="K21" s="47">
        <v>32592</v>
      </c>
      <c r="L21" s="47">
        <v>7583</v>
      </c>
      <c r="M21" s="47">
        <v>1654</v>
      </c>
      <c r="N21" s="47">
        <v>8012</v>
      </c>
      <c r="O21" s="47">
        <v>-8136</v>
      </c>
      <c r="P21" s="47">
        <v>566</v>
      </c>
      <c r="Q21" s="47">
        <v>1251</v>
      </c>
      <c r="R21" s="71">
        <f>SUM(B21:Q21)</f>
        <v>425355</v>
      </c>
      <c r="AX21" s="29"/>
      <c r="AY21" s="29"/>
    </row>
    <row r="22" spans="1:51">
      <c r="A22" s="15" t="s">
        <v>20</v>
      </c>
      <c r="B22" s="36">
        <v>414395</v>
      </c>
      <c r="C22" s="36">
        <v>549142</v>
      </c>
      <c r="D22" s="36">
        <v>303447</v>
      </c>
      <c r="E22" s="36">
        <v>467749</v>
      </c>
      <c r="F22" s="36">
        <v>391800</v>
      </c>
      <c r="G22" s="36">
        <v>504689</v>
      </c>
      <c r="H22" s="36">
        <v>519286</v>
      </c>
      <c r="I22" s="36">
        <v>206447</v>
      </c>
      <c r="J22" s="36">
        <v>98294</v>
      </c>
      <c r="K22" s="36">
        <v>430387</v>
      </c>
      <c r="L22" s="36">
        <v>165387</v>
      </c>
      <c r="M22" s="36">
        <v>64574</v>
      </c>
      <c r="N22" s="36">
        <v>143953</v>
      </c>
      <c r="O22" s="36">
        <v>72460</v>
      </c>
      <c r="P22" s="36">
        <v>45509</v>
      </c>
      <c r="Q22" s="36">
        <v>26799</v>
      </c>
      <c r="R22" s="80">
        <f>SUM(B22:Q22)</f>
        <v>4404318</v>
      </c>
      <c r="AX22" s="29"/>
      <c r="AY22" s="29"/>
    </row>
    <row r="23" spans="1:51">
      <c r="A23" s="97" t="s">
        <v>154</v>
      </c>
      <c r="B23" s="99">
        <v>4016078</v>
      </c>
      <c r="C23" s="99">
        <v>6254042</v>
      </c>
      <c r="D23" s="99">
        <v>3864850</v>
      </c>
      <c r="E23" s="99">
        <v>3142408</v>
      </c>
      <c r="F23" s="99">
        <v>4806966</v>
      </c>
      <c r="G23" s="99">
        <v>6521598</v>
      </c>
      <c r="H23" s="99">
        <v>6753589</v>
      </c>
      <c r="I23" s="99">
        <v>2198161</v>
      </c>
      <c r="J23" s="99">
        <v>2837261</v>
      </c>
      <c r="K23" s="99">
        <v>5295689</v>
      </c>
      <c r="L23" s="99">
        <v>899891</v>
      </c>
      <c r="M23" s="99">
        <v>184953</v>
      </c>
      <c r="N23" s="99">
        <v>566024</v>
      </c>
      <c r="O23" s="99">
        <v>519242</v>
      </c>
      <c r="P23" s="99">
        <v>608269</v>
      </c>
      <c r="Q23" s="99">
        <v>239040</v>
      </c>
      <c r="R23" s="81">
        <f>SUM(B23:Q23)</f>
        <v>48708061</v>
      </c>
      <c r="AX23" s="29"/>
      <c r="AY23" s="29"/>
    </row>
    <row r="24" spans="1:51" s="28" customFormat="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1"/>
      <c r="O24" s="100"/>
      <c r="P24" s="100"/>
      <c r="Q24" s="100"/>
      <c r="R24" s="102"/>
    </row>
    <row r="25" spans="1:51" s="28" customFormat="1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2"/>
    </row>
    <row r="26" spans="1:51" s="28" customFormat="1">
      <c r="A26" s="419" t="s">
        <v>65</v>
      </c>
      <c r="B26" s="91">
        <f>+SUM(B2:B8)</f>
        <v>4016078</v>
      </c>
      <c r="C26" s="91">
        <f t="shared" ref="C26:Q26" si="0">+SUM(C2:C8)</f>
        <v>6254042</v>
      </c>
      <c r="D26" s="91">
        <f t="shared" si="0"/>
        <v>3864850</v>
      </c>
      <c r="E26" s="91">
        <f t="shared" si="0"/>
        <v>3142408</v>
      </c>
      <c r="F26" s="91">
        <f t="shared" si="0"/>
        <v>4806966</v>
      </c>
      <c r="G26" s="91">
        <f t="shared" si="0"/>
        <v>6521598</v>
      </c>
      <c r="H26" s="91">
        <f t="shared" si="0"/>
        <v>6753589</v>
      </c>
      <c r="I26" s="91">
        <f t="shared" si="0"/>
        <v>2198161</v>
      </c>
      <c r="J26" s="91">
        <f t="shared" si="0"/>
        <v>2837261</v>
      </c>
      <c r="K26" s="91">
        <f t="shared" si="0"/>
        <v>5295689</v>
      </c>
      <c r="L26" s="91">
        <f t="shared" si="0"/>
        <v>899891</v>
      </c>
      <c r="M26" s="91">
        <f t="shared" si="0"/>
        <v>184953</v>
      </c>
      <c r="N26" s="91">
        <f t="shared" si="0"/>
        <v>566024</v>
      </c>
      <c r="O26" s="91">
        <f t="shared" si="0"/>
        <v>519242</v>
      </c>
      <c r="P26" s="91">
        <f t="shared" si="0"/>
        <v>608269</v>
      </c>
      <c r="Q26" s="91">
        <f t="shared" si="0"/>
        <v>239040</v>
      </c>
      <c r="R26" s="91">
        <f>+SUM(R2:R8)</f>
        <v>48708061</v>
      </c>
    </row>
    <row r="27" spans="1:51" s="28" customFormat="1">
      <c r="A27" s="419"/>
      <c r="B27" s="92">
        <f>+B9-B26</f>
        <v>0</v>
      </c>
      <c r="C27" s="92">
        <f t="shared" ref="C27:Q27" si="1">+C9-C26</f>
        <v>0</v>
      </c>
      <c r="D27" s="92">
        <f t="shared" si="1"/>
        <v>0</v>
      </c>
      <c r="E27" s="92">
        <f t="shared" si="1"/>
        <v>0</v>
      </c>
      <c r="F27" s="92">
        <f t="shared" si="1"/>
        <v>0</v>
      </c>
      <c r="G27" s="92">
        <f t="shared" si="1"/>
        <v>0</v>
      </c>
      <c r="H27" s="92">
        <f t="shared" si="1"/>
        <v>0</v>
      </c>
      <c r="I27" s="92">
        <f t="shared" si="1"/>
        <v>0</v>
      </c>
      <c r="J27" s="92">
        <f t="shared" si="1"/>
        <v>0</v>
      </c>
      <c r="K27" s="92">
        <f t="shared" si="1"/>
        <v>0</v>
      </c>
      <c r="L27" s="92">
        <f t="shared" si="1"/>
        <v>0</v>
      </c>
      <c r="M27" s="92">
        <f t="shared" si="1"/>
        <v>0</v>
      </c>
      <c r="N27" s="92">
        <f t="shared" si="1"/>
        <v>0</v>
      </c>
      <c r="O27" s="92">
        <f t="shared" si="1"/>
        <v>0</v>
      </c>
      <c r="P27" s="92">
        <f t="shared" si="1"/>
        <v>0</v>
      </c>
      <c r="Q27" s="92">
        <f t="shared" si="1"/>
        <v>0</v>
      </c>
      <c r="R27" s="92">
        <f>+R9-R26</f>
        <v>0</v>
      </c>
    </row>
    <row r="28" spans="1:51" s="28" customFormat="1">
      <c r="A28" s="419"/>
      <c r="B28" s="92">
        <f>SUM(B10:B14)</f>
        <v>3601683</v>
      </c>
      <c r="C28" s="92">
        <f t="shared" ref="C28:Q28" si="2">SUM(C10:C14)</f>
        <v>5704900</v>
      </c>
      <c r="D28" s="92">
        <f t="shared" si="2"/>
        <v>3561403</v>
      </c>
      <c r="E28" s="92">
        <f t="shared" si="2"/>
        <v>2674659</v>
      </c>
      <c r="F28" s="92">
        <f t="shared" si="2"/>
        <v>4415166</v>
      </c>
      <c r="G28" s="92">
        <f t="shared" si="2"/>
        <v>6016909</v>
      </c>
      <c r="H28" s="92">
        <f t="shared" si="2"/>
        <v>6234303</v>
      </c>
      <c r="I28" s="92">
        <f t="shared" si="2"/>
        <v>1991714</v>
      </c>
      <c r="J28" s="92">
        <f t="shared" si="2"/>
        <v>2738967</v>
      </c>
      <c r="K28" s="92">
        <f t="shared" si="2"/>
        <v>4865302</v>
      </c>
      <c r="L28" s="92">
        <f t="shared" si="2"/>
        <v>734504</v>
      </c>
      <c r="M28" s="92">
        <f t="shared" si="2"/>
        <v>120379</v>
      </c>
      <c r="N28" s="92">
        <f t="shared" si="2"/>
        <v>422071</v>
      </c>
      <c r="O28" s="92">
        <f t="shared" si="2"/>
        <v>446782</v>
      </c>
      <c r="P28" s="92">
        <f t="shared" si="2"/>
        <v>562760</v>
      </c>
      <c r="Q28" s="92">
        <f t="shared" si="2"/>
        <v>212241</v>
      </c>
      <c r="R28" s="92">
        <f>SUM(R10:R14)</f>
        <v>44303743</v>
      </c>
    </row>
    <row r="29" spans="1:51" s="28" customFormat="1">
      <c r="A29" s="419"/>
      <c r="B29" s="91">
        <f>B15-B28</f>
        <v>0</v>
      </c>
      <c r="C29" s="91">
        <f t="shared" ref="C29:Q29" si="3">C15-C28</f>
        <v>0</v>
      </c>
      <c r="D29" s="91">
        <f t="shared" si="3"/>
        <v>0</v>
      </c>
      <c r="E29" s="91">
        <f t="shared" si="3"/>
        <v>0</v>
      </c>
      <c r="F29" s="91">
        <f t="shared" si="3"/>
        <v>0</v>
      </c>
      <c r="G29" s="91">
        <f t="shared" si="3"/>
        <v>0</v>
      </c>
      <c r="H29" s="91">
        <f t="shared" si="3"/>
        <v>0</v>
      </c>
      <c r="I29" s="91">
        <f t="shared" si="3"/>
        <v>0</v>
      </c>
      <c r="J29" s="91">
        <f t="shared" si="3"/>
        <v>0</v>
      </c>
      <c r="K29" s="91">
        <f t="shared" si="3"/>
        <v>0</v>
      </c>
      <c r="L29" s="91">
        <f t="shared" si="3"/>
        <v>0</v>
      </c>
      <c r="M29" s="91">
        <f t="shared" si="3"/>
        <v>0</v>
      </c>
      <c r="N29" s="91">
        <f t="shared" si="3"/>
        <v>0</v>
      </c>
      <c r="O29" s="91">
        <f t="shared" si="3"/>
        <v>0</v>
      </c>
      <c r="P29" s="91">
        <f t="shared" si="3"/>
        <v>0</v>
      </c>
      <c r="Q29" s="91">
        <f t="shared" si="3"/>
        <v>0</v>
      </c>
      <c r="R29" s="91">
        <f>R15-R28</f>
        <v>0</v>
      </c>
    </row>
    <row r="30" spans="1:51" s="28" customFormat="1">
      <c r="A30" s="419"/>
      <c r="B30" s="91">
        <f>SUM(B16:B21)</f>
        <v>414395</v>
      </c>
      <c r="C30" s="91">
        <f t="shared" ref="C30:Q30" si="4">SUM(C16:C21)</f>
        <v>549142</v>
      </c>
      <c r="D30" s="91">
        <f t="shared" si="4"/>
        <v>303447</v>
      </c>
      <c r="E30" s="91">
        <f t="shared" si="4"/>
        <v>467749</v>
      </c>
      <c r="F30" s="91">
        <f t="shared" si="4"/>
        <v>391800</v>
      </c>
      <c r="G30" s="91">
        <f t="shared" si="4"/>
        <v>504689</v>
      </c>
      <c r="H30" s="91">
        <f t="shared" si="4"/>
        <v>519286</v>
      </c>
      <c r="I30" s="91">
        <f t="shared" si="4"/>
        <v>206447</v>
      </c>
      <c r="J30" s="91">
        <f t="shared" si="4"/>
        <v>98294</v>
      </c>
      <c r="K30" s="91">
        <f t="shared" si="4"/>
        <v>430387</v>
      </c>
      <c r="L30" s="91">
        <f t="shared" si="4"/>
        <v>165387</v>
      </c>
      <c r="M30" s="91">
        <f t="shared" si="4"/>
        <v>64574</v>
      </c>
      <c r="N30" s="91">
        <f t="shared" si="4"/>
        <v>143953</v>
      </c>
      <c r="O30" s="91">
        <f t="shared" si="4"/>
        <v>72460</v>
      </c>
      <c r="P30" s="91">
        <f t="shared" si="4"/>
        <v>45509</v>
      </c>
      <c r="Q30" s="91">
        <f t="shared" si="4"/>
        <v>26799</v>
      </c>
      <c r="R30" s="91">
        <f>SUM(R16:R21)</f>
        <v>4404318</v>
      </c>
    </row>
    <row r="31" spans="1:51" s="28" customFormat="1">
      <c r="A31" s="419"/>
      <c r="B31" s="91">
        <f t="shared" ref="B31:Q31" si="5">B30-B22</f>
        <v>0</v>
      </c>
      <c r="C31" s="91">
        <f t="shared" si="5"/>
        <v>0</v>
      </c>
      <c r="D31" s="91">
        <f t="shared" si="5"/>
        <v>0</v>
      </c>
      <c r="E31" s="91">
        <f t="shared" si="5"/>
        <v>0</v>
      </c>
      <c r="F31" s="91">
        <f t="shared" si="5"/>
        <v>0</v>
      </c>
      <c r="G31" s="91">
        <f t="shared" si="5"/>
        <v>0</v>
      </c>
      <c r="H31" s="91">
        <f t="shared" si="5"/>
        <v>0</v>
      </c>
      <c r="I31" s="91">
        <f t="shared" si="5"/>
        <v>0</v>
      </c>
      <c r="J31" s="91">
        <f t="shared" si="5"/>
        <v>0</v>
      </c>
      <c r="K31" s="91">
        <f t="shared" si="5"/>
        <v>0</v>
      </c>
      <c r="L31" s="91">
        <f t="shared" si="5"/>
        <v>0</v>
      </c>
      <c r="M31" s="91">
        <f t="shared" si="5"/>
        <v>0</v>
      </c>
      <c r="N31" s="91">
        <f t="shared" si="5"/>
        <v>0</v>
      </c>
      <c r="O31" s="91">
        <f t="shared" si="5"/>
        <v>0</v>
      </c>
      <c r="P31" s="91">
        <f t="shared" si="5"/>
        <v>0</v>
      </c>
      <c r="Q31" s="91">
        <f t="shared" si="5"/>
        <v>0</v>
      </c>
      <c r="R31" s="91">
        <f>R30-R22</f>
        <v>0</v>
      </c>
    </row>
    <row r="32" spans="1:51" s="28" customFormat="1">
      <c r="A32" s="419"/>
      <c r="B32" s="92">
        <f>B23-B26</f>
        <v>0</v>
      </c>
      <c r="C32" s="92">
        <f t="shared" ref="C32:Q32" si="6">C23-C26</f>
        <v>0</v>
      </c>
      <c r="D32" s="92">
        <f t="shared" si="6"/>
        <v>0</v>
      </c>
      <c r="E32" s="92">
        <f t="shared" si="6"/>
        <v>0</v>
      </c>
      <c r="F32" s="92">
        <f t="shared" si="6"/>
        <v>0</v>
      </c>
      <c r="G32" s="92">
        <f t="shared" si="6"/>
        <v>0</v>
      </c>
      <c r="H32" s="92">
        <f t="shared" si="6"/>
        <v>0</v>
      </c>
      <c r="I32" s="92">
        <f t="shared" si="6"/>
        <v>0</v>
      </c>
      <c r="J32" s="92">
        <f t="shared" si="6"/>
        <v>0</v>
      </c>
      <c r="K32" s="92">
        <f t="shared" si="6"/>
        <v>0</v>
      </c>
      <c r="L32" s="92">
        <f t="shared" si="6"/>
        <v>0</v>
      </c>
      <c r="M32" s="92">
        <f t="shared" si="6"/>
        <v>0</v>
      </c>
      <c r="N32" s="92">
        <f t="shared" si="6"/>
        <v>0</v>
      </c>
      <c r="O32" s="92">
        <f t="shared" si="6"/>
        <v>0</v>
      </c>
      <c r="P32" s="92">
        <f t="shared" si="6"/>
        <v>0</v>
      </c>
      <c r="Q32" s="92">
        <f t="shared" si="6"/>
        <v>0</v>
      </c>
      <c r="R32" s="92">
        <f>R23-R26</f>
        <v>0</v>
      </c>
    </row>
    <row r="33" spans="2:18" s="28" customFormat="1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2:18" s="28" customFormat="1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2:18" s="28" customFormat="1">
      <c r="B35" s="98">
        <f>B4/B12</f>
        <v>0.77844133608848276</v>
      </c>
      <c r="C35" s="98">
        <f t="shared" ref="C35:R35" si="7">C4/C12</f>
        <v>1.0946463031464713</v>
      </c>
      <c r="D35" s="98">
        <f t="shared" si="7"/>
        <v>0.8088676790982583</v>
      </c>
      <c r="E35" s="98">
        <f t="shared" si="7"/>
        <v>1.0788351850014879</v>
      </c>
      <c r="F35" s="98">
        <f t="shared" si="7"/>
        <v>1.0618672476173732</v>
      </c>
      <c r="G35" s="98">
        <f t="shared" si="7"/>
        <v>0.70916161694599678</v>
      </c>
      <c r="H35" s="98">
        <f t="shared" si="7"/>
        <v>1.0682468433791501</v>
      </c>
      <c r="I35" s="98">
        <f t="shared" si="7"/>
        <v>0.9597151065040973</v>
      </c>
      <c r="J35" s="98">
        <f t="shared" si="7"/>
        <v>1.0214970781123447</v>
      </c>
      <c r="K35" s="98">
        <f t="shared" si="7"/>
        <v>1.1909849586799954</v>
      </c>
      <c r="L35" s="98">
        <f t="shared" si="7"/>
        <v>1.2523920692387009</v>
      </c>
      <c r="M35" s="98">
        <f t="shared" si="7"/>
        <v>1.2681471462810656</v>
      </c>
      <c r="N35" s="98">
        <f t="shared" si="7"/>
        <v>2.559404372161791</v>
      </c>
      <c r="O35" s="98">
        <f t="shared" si="7"/>
        <v>0.3758932994601461</v>
      </c>
      <c r="P35" s="98">
        <f t="shared" si="7"/>
        <v>180.85880869839269</v>
      </c>
      <c r="Q35" s="98">
        <f t="shared" si="7"/>
        <v>0.13712518531507548</v>
      </c>
      <c r="R35" s="98">
        <f t="shared" si="7"/>
        <v>0.9871395919739121</v>
      </c>
    </row>
    <row r="36" spans="2:18" s="28" customFormat="1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2:18" s="28" customFormat="1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2:18" s="28" customFormat="1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2:18" s="28" customFormat="1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2:18" s="28" customFormat="1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2:18" s="28" customFormat="1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2:18" s="28" customFormat="1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2:18" s="28" customFormat="1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2:18" s="28" customFormat="1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2:18" s="28" customFormat="1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2:18" s="28" customFormat="1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2:18" s="28" customFormat="1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2:18" s="28" customFormat="1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2:17" s="28" customFormat="1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2:17" s="28" customFormat="1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2:17" s="28" customFormat="1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2:17" s="28" customFormat="1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2:17" s="28" customFormat="1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2:17" s="28" customFormat="1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2:17" s="28" customFormat="1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2:17" s="28" customFormat="1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2:17" s="28" customFormat="1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2:17" s="28" customFormat="1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2:17" s="28" customFormat="1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2:17" s="28" customFormat="1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2:17" s="28" customFormat="1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2:17" s="28" customFormat="1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2:17" s="28" customFormat="1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2:17" s="28" customFormat="1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2:17" s="28" customFormat="1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2:17" s="28" customFormat="1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2:17" s="28" customFormat="1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2:17" s="28" customFormat="1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69" spans="2:17" s="28" customFormat="1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  <row r="70" spans="2:17" s="28" customFormat="1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</row>
    <row r="71" spans="2:17" s="28" customFormat="1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</row>
    <row r="72" spans="2:17" s="28" customFormat="1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</row>
    <row r="73" spans="2:17" s="28" customFormat="1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</row>
    <row r="74" spans="2:17" s="28" customFormat="1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</row>
    <row r="75" spans="2:17" s="28" customFormat="1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</row>
    <row r="76" spans="2:17" s="28" customFormat="1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</row>
    <row r="77" spans="2:17" s="28" customFormat="1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</row>
    <row r="78" spans="2:17" s="28" customFormat="1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</row>
    <row r="79" spans="2:17" s="28" customForma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</row>
    <row r="80" spans="2:17" s="28" customFormat="1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</row>
    <row r="81" spans="2:17" s="28" customFormat="1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2:17" s="28" customFormat="1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</row>
    <row r="83" spans="2:17" s="28" customFormat="1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2:17" s="28" customFormat="1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</row>
    <row r="85" spans="2:17" s="28" customFormat="1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</row>
    <row r="86" spans="2:17" s="28" customFormat="1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</row>
    <row r="87" spans="2:17" s="28" customFormat="1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2:17" s="28" customFormat="1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</row>
    <row r="89" spans="2:17" s="28" customFormat="1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2:17" s="28" customFormat="1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</row>
    <row r="91" spans="2:17" s="28" customFormat="1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</row>
    <row r="92" spans="2:17" s="28" customFormat="1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</row>
    <row r="93" spans="2:17" s="28" customFormat="1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</row>
    <row r="94" spans="2:17" s="28" customFormat="1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</row>
    <row r="95" spans="2:17" s="28" customFormat="1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</row>
    <row r="96" spans="2:17" s="28" customFormat="1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</row>
    <row r="97" spans="2:17" s="28" customFormat="1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</row>
    <row r="98" spans="2:17" s="28" customFormat="1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</row>
    <row r="99" spans="2:17" s="28" customFormat="1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</row>
    <row r="100" spans="2:17" s="28" customFormat="1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</row>
    <row r="101" spans="2:17" s="28" customFormat="1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</row>
    <row r="102" spans="2:17" s="28" customFormat="1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2:17" s="28" customFormat="1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</row>
    <row r="104" spans="2:17" s="28" customFormat="1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2:17" s="28" customFormat="1"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</row>
    <row r="106" spans="2:17" s="28" customFormat="1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2:17" s="28" customFormat="1"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</row>
    <row r="108" spans="2:17" s="28" customFormat="1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2:17" s="28" customFormat="1"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</row>
    <row r="110" spans="2:17" s="28" customFormat="1"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2:17" s="28" customFormat="1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</row>
    <row r="112" spans="2:17" s="28" customFormat="1"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</row>
    <row r="113" spans="2:17" s="28" customFormat="1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</row>
    <row r="114" spans="2:17" s="28" customFormat="1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</row>
    <row r="115" spans="2:17" s="28" customFormat="1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</row>
    <row r="116" spans="2:17" s="28" customFormat="1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</row>
    <row r="117" spans="2:17" s="28" customFormat="1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</row>
    <row r="118" spans="2:17" s="28" customFormat="1"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</row>
    <row r="119" spans="2:17" s="28" customFormat="1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</row>
    <row r="120" spans="2:17" s="28" customFormat="1"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</row>
    <row r="121" spans="2:17" s="28" customFormat="1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22" spans="2:17" s="28" customFormat="1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</row>
    <row r="123" spans="2:17" s="28" customFormat="1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</row>
    <row r="124" spans="2:17" s="28" customFormat="1"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</row>
    <row r="125" spans="2:17" s="28" customFormat="1"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</row>
    <row r="126" spans="2:17" s="28" customFormat="1"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</row>
    <row r="127" spans="2:17" s="28" customFormat="1"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</row>
    <row r="128" spans="2:17" s="28" customFormat="1"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</row>
    <row r="129" spans="2:17" s="28" customFormat="1"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</row>
    <row r="130" spans="2:17" s="28" customFormat="1"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</row>
    <row r="131" spans="2:17" s="28" customFormat="1"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</row>
    <row r="132" spans="2:17" s="28" customFormat="1"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</row>
    <row r="133" spans="2:17" s="28" customFormat="1"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2:17" s="28" customFormat="1"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2:17" s="28" customFormat="1"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</row>
    <row r="136" spans="2:17" s="28" customFormat="1"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2:17" s="28" customFormat="1"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</row>
    <row r="138" spans="2:17" s="28" customFormat="1"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</row>
    <row r="139" spans="2:17" s="28" customFormat="1"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2:17" s="28" customFormat="1"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</row>
    <row r="141" spans="2:17" s="28" customFormat="1"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</row>
    <row r="142" spans="2:17" s="28" customFormat="1"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</row>
    <row r="143" spans="2:17" s="28" customFormat="1"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2:17" s="28" customFormat="1"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</row>
    <row r="145" spans="2:17" s="28" customFormat="1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2:17" s="28" customFormat="1"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</row>
    <row r="147" spans="2:17" s="28" customFormat="1"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</row>
    <row r="148" spans="2:17" s="28" customFormat="1"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2:17" s="28" customFormat="1"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2:17" s="28" customFormat="1"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</row>
    <row r="151" spans="2:17" s="28" customFormat="1"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</row>
    <row r="152" spans="2:17" s="28" customFormat="1"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</row>
    <row r="153" spans="2:17" s="28" customFormat="1"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</row>
    <row r="154" spans="2:17" s="28" customFormat="1"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2:17" s="28" customFormat="1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</row>
    <row r="156" spans="2:17" s="28" customFormat="1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2:17" s="28" customForma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2:17" s="28" customFormat="1"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</row>
    <row r="159" spans="2:17" s="28" customFormat="1"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</row>
    <row r="160" spans="2:17" s="28" customFormat="1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2:17" s="28" customFormat="1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2:17" s="28" customFormat="1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2:17" s="28" customFormat="1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2:17" s="28" customFormat="1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2:17" s="28" customFormat="1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</row>
    <row r="166" spans="2:17" s="28" customFormat="1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2:17" s="28" customFormat="1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</row>
    <row r="168" spans="2:17" s="28" customFormat="1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2:17" s="28" customFormat="1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</row>
    <row r="170" spans="2:17" s="28" customFormat="1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2:17" s="28" customFormat="1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2:17" s="28" customFormat="1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2:17" s="28" customFormat="1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2:17" s="28" customFormat="1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</row>
    <row r="175" spans="2:17" s="28" customFormat="1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</row>
    <row r="176" spans="2:17" s="28" customFormat="1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2:17" s="28" customFormat="1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2:17" s="28" customFormat="1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2:17" s="28" customFormat="1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</row>
    <row r="180" spans="2:17" s="28" customFormat="1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2:17" s="28" customFormat="1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2:17" s="28" customFormat="1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2:17" s="28" customFormat="1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2:17" s="28" customFormat="1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2:17" s="28" customFormat="1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2:17" s="28" customFormat="1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2:17" s="28" customFormat="1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2:17" s="28" customFormat="1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2:17" s="28" customFormat="1"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2:17" s="28" customFormat="1"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2:17" s="28" customFormat="1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2:17" s="28" customFormat="1"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2:17" s="28" customFormat="1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2:17" s="28" customFormat="1"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2:17" s="28" customFormat="1"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2:17" s="28" customFormat="1"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2:17" s="28" customFormat="1"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2:17" s="28" customFormat="1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2:17" s="28" customFormat="1"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2:17" s="28" customFormat="1"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2:17" s="28" customFormat="1"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2:17" s="28" customFormat="1"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2:17" s="28" customFormat="1"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2:17" s="28" customFormat="1"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2:17" s="28" customFormat="1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2:17" s="28" customFormat="1"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2:17" s="28" customFormat="1"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2:17" s="28" customFormat="1"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2:17" s="28" customFormat="1"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2:17" s="28" customFormat="1"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2:17" s="28" customFormat="1"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2:17" s="28" customFormat="1"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2:17" s="28" customFormat="1"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2:17" s="28" customFormat="1"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2:17" s="28" customFormat="1"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2:17" s="28" customFormat="1"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2:17" s="28" customFormat="1"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2:17" s="28" customFormat="1"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2:17" s="28" customFormat="1"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2:17" s="28" customFormat="1"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2:17" s="28" customFormat="1"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2:17" s="28" customFormat="1"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2:17" s="28" customFormat="1"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2:17" s="28" customFormat="1"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2:17" s="28" customFormat="1"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2:17" s="28" customFormat="1"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2:17" s="28" customFormat="1"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2:17" s="28" customFormat="1"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2:17" s="28" customFormat="1"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30" spans="2:17" s="28" customFormat="1"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</row>
    <row r="231" spans="2:17" s="28" customFormat="1"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</row>
    <row r="232" spans="2:17" s="28" customFormat="1"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</row>
    <row r="233" spans="2:17" s="28" customFormat="1"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</row>
    <row r="234" spans="2:17" s="28" customFormat="1"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</row>
    <row r="235" spans="2:17" s="28" customFormat="1"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2:17" s="28" customFormat="1"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2:17" s="28" customFormat="1"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2:17" s="28" customFormat="1"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2:17" s="28" customFormat="1"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2:17" s="28" customFormat="1"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2:17" s="28" customFormat="1"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2:17" s="28" customFormat="1"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2:17" s="28" customFormat="1"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2:17" s="28" customFormat="1"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2:17" s="28" customFormat="1"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2:17" s="28" customFormat="1"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2:17" s="28" customFormat="1"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2:17" s="28" customFormat="1"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2:17" s="28" customFormat="1"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2:17" s="28" customFormat="1"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2:17" s="28" customFormat="1"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2:17" s="28" customFormat="1"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2:17" s="28" customFormat="1"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2:17" s="28" customFormat="1"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2:17" s="28" customFormat="1"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2:17" s="28" customFormat="1"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2:17" s="28" customFormat="1"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2:17" s="28" customFormat="1"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59" spans="2:17" s="28" customFormat="1"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</row>
    <row r="260" spans="2:17" s="28" customFormat="1"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</row>
    <row r="261" spans="2:17" s="28" customFormat="1"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</row>
    <row r="262" spans="2:17" s="28" customFormat="1"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</row>
    <row r="263" spans="2:17" s="28" customFormat="1"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</row>
    <row r="264" spans="2:17" s="28" customFormat="1"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</row>
    <row r="265" spans="2:17" s="28" customFormat="1"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</row>
    <row r="266" spans="2:17" s="28" customFormat="1"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</row>
    <row r="267" spans="2:17" s="28" customFormat="1"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</row>
    <row r="268" spans="2:17" s="28" customFormat="1"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</row>
    <row r="269" spans="2:17" s="28" customFormat="1"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</row>
    <row r="270" spans="2:17" s="28" customFormat="1"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</row>
    <row r="271" spans="2:17" s="28" customFormat="1"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</row>
    <row r="272" spans="2:17" s="28" customFormat="1"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</row>
    <row r="273" spans="2:17" s="28" customFormat="1"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</row>
    <row r="274" spans="2:17" s="28" customFormat="1"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</row>
    <row r="275" spans="2:17" s="28" customFormat="1"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</row>
    <row r="276" spans="2:17" s="28" customFormat="1"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</row>
    <row r="277" spans="2:17" s="28" customFormat="1"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</row>
    <row r="278" spans="2:17" s="28" customFormat="1"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</row>
    <row r="279" spans="2:17" s="28" customFormat="1"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</row>
    <row r="280" spans="2:17" s="28" customFormat="1"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</row>
    <row r="281" spans="2:17" s="28" customFormat="1"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</row>
    <row r="282" spans="2:17" s="28" customFormat="1"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</row>
    <row r="283" spans="2:17" s="28" customFormat="1"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</row>
    <row r="284" spans="2:17" s="28" customFormat="1"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</row>
    <row r="285" spans="2:17" s="28" customFormat="1"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</row>
    <row r="286" spans="2:17" s="28" customFormat="1"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</row>
    <row r="287" spans="2:17" s="28" customFormat="1"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</row>
    <row r="288" spans="2:17" s="28" customFormat="1"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</row>
    <row r="289" spans="2:17" s="28" customFormat="1"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</row>
    <row r="290" spans="2:17" s="28" customFormat="1"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</row>
    <row r="291" spans="2:17" s="28" customFormat="1"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</row>
    <row r="292" spans="2:17" s="28" customFormat="1"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</row>
    <row r="293" spans="2:17" s="28" customFormat="1"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</row>
    <row r="294" spans="2:17" s="28" customFormat="1"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</row>
    <row r="295" spans="2:17" s="28" customFormat="1"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</row>
    <row r="296" spans="2:17" s="28" customFormat="1"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</row>
    <row r="297" spans="2:17" s="28" customFormat="1"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</row>
    <row r="298" spans="2:17" s="28" customFormat="1"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</row>
    <row r="299" spans="2:17" s="28" customFormat="1"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</row>
    <row r="300" spans="2:17" s="28" customFormat="1"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</row>
    <row r="301" spans="2:17" s="28" customFormat="1"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</row>
    <row r="302" spans="2:17" s="28" customFormat="1"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</row>
    <row r="303" spans="2:17" s="28" customFormat="1"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</row>
    <row r="304" spans="2:17" s="28" customFormat="1"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</row>
    <row r="305" spans="2:17" s="28" customFormat="1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</row>
    <row r="306" spans="2:17" s="28" customFormat="1"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</row>
    <row r="307" spans="2:17" s="28" customFormat="1"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</row>
    <row r="308" spans="2:17" s="28" customFormat="1"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</row>
    <row r="309" spans="2:17" s="28" customFormat="1"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</row>
    <row r="310" spans="2:17" s="28" customFormat="1"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</row>
    <row r="311" spans="2:17" s="28" customFormat="1"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</row>
    <row r="312" spans="2:17" s="28" customFormat="1"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</row>
    <row r="313" spans="2:17" s="28" customFormat="1"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</row>
    <row r="314" spans="2:17" s="28" customFormat="1"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</row>
    <row r="315" spans="2:17" s="28" customFormat="1"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</row>
    <row r="316" spans="2:17" s="28" customFormat="1"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</row>
    <row r="317" spans="2:17" s="28" customFormat="1"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</row>
    <row r="318" spans="2:17" s="28" customFormat="1"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</row>
    <row r="319" spans="2:17" s="28" customFormat="1"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</row>
    <row r="320" spans="2:17" s="28" customFormat="1"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</row>
    <row r="321" spans="2:17" s="28" customFormat="1"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</row>
    <row r="322" spans="2:17" s="28" customFormat="1"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</row>
    <row r="323" spans="2:17" s="28" customFormat="1"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</row>
    <row r="324" spans="2:17" s="28" customFormat="1"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</row>
    <row r="325" spans="2:17" s="28" customFormat="1"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</row>
    <row r="326" spans="2:17" s="28" customFormat="1"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</row>
    <row r="327" spans="2:17" s="28" customFormat="1"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</row>
    <row r="328" spans="2:17" s="28" customFormat="1"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</row>
    <row r="329" spans="2:17" s="28" customFormat="1"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</row>
    <row r="330" spans="2:17" s="28" customFormat="1"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</row>
    <row r="331" spans="2:17" s="28" customFormat="1"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</row>
    <row r="332" spans="2:17" s="28" customFormat="1"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</row>
    <row r="333" spans="2:17" s="28" customFormat="1"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</row>
    <row r="334" spans="2:17" s="28" customFormat="1"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</row>
    <row r="335" spans="2:17" s="28" customFormat="1"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</row>
    <row r="336" spans="2:17" s="28" customFormat="1"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</row>
    <row r="337" spans="2:17" s="28" customFormat="1"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</row>
    <row r="338" spans="2:17" s="28" customFormat="1"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</row>
    <row r="339" spans="2:17" s="28" customFormat="1"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</row>
    <row r="340" spans="2:17" s="28" customFormat="1"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</row>
    <row r="341" spans="2:17" s="28" customFormat="1"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</row>
    <row r="342" spans="2:17" s="28" customFormat="1"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</row>
    <row r="343" spans="2:17" s="28" customFormat="1"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</row>
    <row r="344" spans="2:17" s="28" customFormat="1"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</row>
    <row r="345" spans="2:17" s="28" customFormat="1"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</row>
    <row r="346" spans="2:17" s="28" customFormat="1"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</row>
  </sheetData>
  <mergeCells count="1">
    <mergeCell ref="A26:A32"/>
  </mergeCell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 tint="0.79998168889431442"/>
  </sheetPr>
  <dimension ref="A1:CV451"/>
  <sheetViews>
    <sheetView topLeftCell="D1" zoomScale="71" zoomScaleNormal="71" workbookViewId="0">
      <selection activeCell="M1" sqref="M1:M1048576"/>
    </sheetView>
  </sheetViews>
  <sheetFormatPr baseColWidth="10" defaultColWidth="11.44140625" defaultRowHeight="11.4"/>
  <cols>
    <col min="1" max="1" width="75.77734375" style="104" customWidth="1"/>
    <col min="2" max="17" width="11.44140625" style="11" customWidth="1"/>
    <col min="18" max="18" width="13.44140625" style="10" bestFit="1" customWidth="1"/>
    <col min="19" max="100" width="11.44140625" style="10"/>
    <col min="101" max="16384" width="11.44140625" style="11"/>
  </cols>
  <sheetData>
    <row r="1" spans="1:100" ht="15.75" customHeight="1">
      <c r="A1" s="184" t="s">
        <v>132</v>
      </c>
      <c r="B1" s="8" t="s">
        <v>21</v>
      </c>
      <c r="C1" s="8" t="s">
        <v>22</v>
      </c>
      <c r="D1" s="8" t="s">
        <v>38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32</v>
      </c>
      <c r="N1" s="8" t="s">
        <v>33</v>
      </c>
      <c r="O1" s="8" t="s">
        <v>34</v>
      </c>
      <c r="P1" s="8" t="s">
        <v>36</v>
      </c>
      <c r="Q1" s="8" t="s">
        <v>37</v>
      </c>
      <c r="R1" s="107" t="s">
        <v>71</v>
      </c>
      <c r="CS1" s="11"/>
      <c r="CT1" s="11"/>
      <c r="CU1" s="11"/>
      <c r="CV1" s="11"/>
    </row>
    <row r="2" spans="1:100" ht="17.25" customHeight="1">
      <c r="A2" s="183" t="s">
        <v>40</v>
      </c>
      <c r="B2" s="105">
        <v>134163</v>
      </c>
      <c r="C2" s="105">
        <v>318099</v>
      </c>
      <c r="D2" s="105">
        <v>176685</v>
      </c>
      <c r="E2" s="105">
        <v>164450</v>
      </c>
      <c r="F2" s="105">
        <v>245421</v>
      </c>
      <c r="G2" s="105">
        <v>285948</v>
      </c>
      <c r="H2" s="105">
        <v>333801</v>
      </c>
      <c r="I2" s="105">
        <v>101134</v>
      </c>
      <c r="J2" s="105">
        <v>135309</v>
      </c>
      <c r="K2" s="105">
        <v>256252</v>
      </c>
      <c r="L2" s="105">
        <v>40231</v>
      </c>
      <c r="M2" s="105">
        <v>9941</v>
      </c>
      <c r="N2" s="105">
        <v>30128</v>
      </c>
      <c r="O2" s="105">
        <v>6285</v>
      </c>
      <c r="P2" s="105">
        <v>12486</v>
      </c>
      <c r="Q2" s="105">
        <v>4801</v>
      </c>
      <c r="R2" s="108">
        <f>SUM(B2:Q2)</f>
        <v>2255134</v>
      </c>
      <c r="CS2" s="11"/>
      <c r="CT2" s="11"/>
      <c r="CU2" s="11"/>
      <c r="CV2" s="11"/>
    </row>
    <row r="3" spans="1:100" ht="15.75" customHeight="1">
      <c r="A3" s="183" t="s">
        <v>41</v>
      </c>
      <c r="B3" s="105">
        <v>32780</v>
      </c>
      <c r="C3" s="105">
        <v>47249</v>
      </c>
      <c r="D3" s="105">
        <v>48987</v>
      </c>
      <c r="E3" s="105">
        <v>33052</v>
      </c>
      <c r="F3" s="105">
        <v>44807</v>
      </c>
      <c r="G3" s="105">
        <v>62947</v>
      </c>
      <c r="H3" s="105">
        <v>56759</v>
      </c>
      <c r="I3" s="105">
        <v>32219</v>
      </c>
      <c r="J3" s="105">
        <v>37011</v>
      </c>
      <c r="K3" s="105">
        <v>39130</v>
      </c>
      <c r="L3" s="105">
        <v>3838</v>
      </c>
      <c r="M3" s="105">
        <v>998</v>
      </c>
      <c r="N3" s="105">
        <v>4189</v>
      </c>
      <c r="O3" s="105">
        <v>1230</v>
      </c>
      <c r="P3" s="105">
        <v>2751</v>
      </c>
      <c r="Q3" s="105">
        <v>2326</v>
      </c>
      <c r="R3" s="108">
        <f>SUM(B3:Q3)</f>
        <v>450273</v>
      </c>
      <c r="CS3" s="11"/>
      <c r="CT3" s="11"/>
      <c r="CU3" s="11"/>
      <c r="CV3" s="11"/>
    </row>
    <row r="4" spans="1:100" ht="17.25" customHeight="1">
      <c r="A4" s="183" t="s">
        <v>42</v>
      </c>
      <c r="B4" s="105">
        <v>68564</v>
      </c>
      <c r="C4" s="105">
        <v>29071</v>
      </c>
      <c r="D4" s="105">
        <v>35412</v>
      </c>
      <c r="E4" s="105">
        <v>10458</v>
      </c>
      <c r="F4" s="105">
        <v>17805</v>
      </c>
      <c r="G4" s="105">
        <v>68182</v>
      </c>
      <c r="H4" s="105">
        <v>15612</v>
      </c>
      <c r="I4" s="105">
        <v>7390</v>
      </c>
      <c r="J4" s="105">
        <v>7859</v>
      </c>
      <c r="K4" s="105">
        <v>25402</v>
      </c>
      <c r="L4" s="105">
        <v>3006</v>
      </c>
      <c r="M4" s="105">
        <v>424</v>
      </c>
      <c r="N4" s="105">
        <v>1404</v>
      </c>
      <c r="O4" s="105">
        <v>443</v>
      </c>
      <c r="P4" s="105">
        <v>104</v>
      </c>
      <c r="Q4" s="105">
        <v>740</v>
      </c>
      <c r="R4" s="108">
        <f>SUM(B4:Q4)</f>
        <v>291876</v>
      </c>
      <c r="CS4" s="11"/>
      <c r="CT4" s="11"/>
      <c r="CU4" s="11"/>
      <c r="CV4" s="11"/>
    </row>
    <row r="5" spans="1:100" ht="15.75" customHeight="1">
      <c r="A5" s="183" t="s">
        <v>43</v>
      </c>
      <c r="B5" s="105">
        <v>8739</v>
      </c>
      <c r="C5" s="105">
        <v>12916</v>
      </c>
      <c r="D5" s="105">
        <v>3468</v>
      </c>
      <c r="E5" s="105">
        <v>10118</v>
      </c>
      <c r="F5" s="105">
        <v>22807</v>
      </c>
      <c r="G5" s="105">
        <v>10235</v>
      </c>
      <c r="H5" s="105">
        <v>7440</v>
      </c>
      <c r="I5" s="105">
        <v>6459</v>
      </c>
      <c r="J5" s="105">
        <v>3336</v>
      </c>
      <c r="K5" s="105">
        <v>1830</v>
      </c>
      <c r="L5" s="105">
        <v>8559</v>
      </c>
      <c r="M5" s="105">
        <v>970</v>
      </c>
      <c r="N5" s="105">
        <v>2119</v>
      </c>
      <c r="O5" s="105">
        <v>0</v>
      </c>
      <c r="P5" s="105">
        <v>0</v>
      </c>
      <c r="Q5" s="105">
        <v>0</v>
      </c>
      <c r="R5" s="108">
        <f>SUM(B5:Q5)</f>
        <v>98996</v>
      </c>
      <c r="CS5" s="11"/>
      <c r="CT5" s="11"/>
      <c r="CU5" s="11"/>
      <c r="CV5" s="11"/>
    </row>
    <row r="6" spans="1:100" ht="15.75" customHeight="1">
      <c r="A6" s="185" t="s">
        <v>44</v>
      </c>
      <c r="B6" s="99">
        <v>244246</v>
      </c>
      <c r="C6" s="99">
        <v>407335</v>
      </c>
      <c r="D6" s="99">
        <v>264552</v>
      </c>
      <c r="E6" s="99">
        <v>218078</v>
      </c>
      <c r="F6" s="99">
        <v>330840</v>
      </c>
      <c r="G6" s="99">
        <v>427312</v>
      </c>
      <c r="H6" s="99">
        <v>413612</v>
      </c>
      <c r="I6" s="99">
        <v>147202</v>
      </c>
      <c r="J6" s="99">
        <v>183515</v>
      </c>
      <c r="K6" s="99">
        <v>322614</v>
      </c>
      <c r="L6" s="99">
        <v>55634</v>
      </c>
      <c r="M6" s="99">
        <v>12333</v>
      </c>
      <c r="N6" s="99">
        <v>37840</v>
      </c>
      <c r="O6" s="99">
        <v>7958</v>
      </c>
      <c r="P6" s="99">
        <v>15341</v>
      </c>
      <c r="Q6" s="99">
        <v>7867</v>
      </c>
      <c r="R6" s="109">
        <f>SUM(B6:Q6)</f>
        <v>3096279</v>
      </c>
      <c r="CS6" s="11"/>
      <c r="CT6" s="11"/>
      <c r="CU6" s="11"/>
      <c r="CV6" s="11"/>
    </row>
    <row r="7" spans="1:100" ht="20.25" customHeight="1">
      <c r="A7" s="183" t="s">
        <v>45</v>
      </c>
      <c r="B7" s="105">
        <v>94034</v>
      </c>
      <c r="C7" s="105">
        <v>144510</v>
      </c>
      <c r="D7" s="105">
        <v>94064</v>
      </c>
      <c r="E7" s="105">
        <v>69270</v>
      </c>
      <c r="F7" s="105">
        <v>155854</v>
      </c>
      <c r="G7" s="105">
        <v>119201</v>
      </c>
      <c r="H7" s="105">
        <v>166005</v>
      </c>
      <c r="I7" s="105">
        <v>35948</v>
      </c>
      <c r="J7" s="105">
        <v>58451</v>
      </c>
      <c r="K7" s="105">
        <v>122313</v>
      </c>
      <c r="L7" s="105">
        <v>21920</v>
      </c>
      <c r="M7" s="105">
        <v>3178</v>
      </c>
      <c r="N7" s="105">
        <v>15516</v>
      </c>
      <c r="O7" s="105">
        <v>2230</v>
      </c>
      <c r="P7" s="105">
        <v>1475</v>
      </c>
      <c r="Q7" s="105">
        <v>1602</v>
      </c>
      <c r="R7" s="108">
        <f>SUM(B7:Q7)</f>
        <v>1105571</v>
      </c>
      <c r="CS7" s="11"/>
      <c r="CT7" s="11"/>
      <c r="CU7" s="11"/>
      <c r="CV7" s="11"/>
    </row>
    <row r="8" spans="1:100" ht="18.75" customHeight="1">
      <c r="A8" s="183" t="s">
        <v>46</v>
      </c>
      <c r="B8" s="105">
        <v>6214</v>
      </c>
      <c r="C8" s="105">
        <v>1209</v>
      </c>
      <c r="D8" s="105">
        <v>3087</v>
      </c>
      <c r="E8" s="105">
        <v>1035</v>
      </c>
      <c r="F8" s="105">
        <v>4652</v>
      </c>
      <c r="G8" s="105">
        <v>4154</v>
      </c>
      <c r="H8" s="105">
        <v>4765</v>
      </c>
      <c r="I8" s="105">
        <v>2403</v>
      </c>
      <c r="J8" s="105">
        <v>3056</v>
      </c>
      <c r="K8" s="105">
        <v>5673</v>
      </c>
      <c r="L8" s="105">
        <v>413</v>
      </c>
      <c r="M8" s="105">
        <v>40</v>
      </c>
      <c r="N8" s="105">
        <v>209</v>
      </c>
      <c r="O8" s="105">
        <v>224</v>
      </c>
      <c r="P8" s="105">
        <v>0</v>
      </c>
      <c r="Q8" s="105">
        <v>98</v>
      </c>
      <c r="R8" s="108">
        <f>SUM(B8:Q8)</f>
        <v>37232</v>
      </c>
      <c r="CS8" s="11"/>
      <c r="CT8" s="11"/>
      <c r="CU8" s="11"/>
      <c r="CV8" s="11"/>
    </row>
    <row r="9" spans="1:100" ht="18.75" customHeight="1">
      <c r="A9" s="183" t="s">
        <v>47</v>
      </c>
      <c r="B9" s="105">
        <v>0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8</v>
      </c>
      <c r="Q9" s="105">
        <v>0</v>
      </c>
      <c r="R9" s="108">
        <f>SUM(B9:Q9)</f>
        <v>8</v>
      </c>
      <c r="CS9" s="11"/>
      <c r="CT9" s="11"/>
      <c r="CU9" s="11"/>
      <c r="CV9" s="11"/>
    </row>
    <row r="10" spans="1:100">
      <c r="A10" s="185" t="s">
        <v>48</v>
      </c>
      <c r="B10" s="99">
        <v>100248</v>
      </c>
      <c r="C10" s="99">
        <v>145719</v>
      </c>
      <c r="D10" s="99">
        <v>97151</v>
      </c>
      <c r="E10" s="99">
        <v>70305</v>
      </c>
      <c r="F10" s="99">
        <v>160506</v>
      </c>
      <c r="G10" s="99">
        <v>123355</v>
      </c>
      <c r="H10" s="99">
        <v>170770</v>
      </c>
      <c r="I10" s="99">
        <v>38351</v>
      </c>
      <c r="J10" s="99">
        <v>61507</v>
      </c>
      <c r="K10" s="99">
        <v>127986</v>
      </c>
      <c r="L10" s="99">
        <v>22333</v>
      </c>
      <c r="M10" s="99">
        <v>3218</v>
      </c>
      <c r="N10" s="99">
        <v>15725</v>
      </c>
      <c r="O10" s="99">
        <v>2454</v>
      </c>
      <c r="P10" s="99">
        <v>1483</v>
      </c>
      <c r="Q10" s="99">
        <v>1700</v>
      </c>
      <c r="R10" s="109">
        <f>SUM(B10:Q10)</f>
        <v>1142811</v>
      </c>
      <c r="CS10" s="11"/>
      <c r="CT10" s="11"/>
      <c r="CU10" s="11"/>
      <c r="CV10" s="11"/>
    </row>
    <row r="11" spans="1:100">
      <c r="A11" s="185" t="s">
        <v>49</v>
      </c>
      <c r="B11" s="99">
        <v>143998</v>
      </c>
      <c r="C11" s="99">
        <v>261616</v>
      </c>
      <c r="D11" s="99">
        <v>167401</v>
      </c>
      <c r="E11" s="99">
        <v>147773</v>
      </c>
      <c r="F11" s="99">
        <v>170334</v>
      </c>
      <c r="G11" s="99">
        <v>303957</v>
      </c>
      <c r="H11" s="99">
        <v>242842</v>
      </c>
      <c r="I11" s="99">
        <v>108851</v>
      </c>
      <c r="J11" s="99">
        <v>122008</v>
      </c>
      <c r="K11" s="99">
        <v>194628</v>
      </c>
      <c r="L11" s="99">
        <v>33301</v>
      </c>
      <c r="M11" s="99">
        <v>9115</v>
      </c>
      <c r="N11" s="99">
        <v>22115</v>
      </c>
      <c r="O11" s="99">
        <v>5504</v>
      </c>
      <c r="P11" s="99">
        <v>13858</v>
      </c>
      <c r="Q11" s="99">
        <v>6167</v>
      </c>
      <c r="R11" s="109">
        <f>SUM(B11:Q11)</f>
        <v>1953468</v>
      </c>
      <c r="CS11" s="11"/>
      <c r="CT11" s="11"/>
      <c r="CU11" s="11"/>
      <c r="CV11" s="11"/>
    </row>
    <row r="12" spans="1:100" ht="22.8">
      <c r="A12" s="183" t="s">
        <v>69</v>
      </c>
      <c r="B12" s="105">
        <v>-18186</v>
      </c>
      <c r="C12" s="105">
        <v>-79969</v>
      </c>
      <c r="D12" s="105">
        <v>-11597</v>
      </c>
      <c r="E12" s="105">
        <v>-38760</v>
      </c>
      <c r="F12" s="105">
        <v>-42312</v>
      </c>
      <c r="G12" s="105">
        <v>-65357</v>
      </c>
      <c r="H12" s="105">
        <v>-101451</v>
      </c>
      <c r="I12" s="105">
        <v>-5460</v>
      </c>
      <c r="J12" s="105">
        <v>-27090</v>
      </c>
      <c r="K12" s="105">
        <v>-72782</v>
      </c>
      <c r="L12" s="105">
        <v>-14213</v>
      </c>
      <c r="M12" s="105">
        <v>-1904</v>
      </c>
      <c r="N12" s="105">
        <v>-350</v>
      </c>
      <c r="O12" s="105">
        <v>0</v>
      </c>
      <c r="P12" s="105">
        <v>-949</v>
      </c>
      <c r="Q12" s="105">
        <v>1396</v>
      </c>
      <c r="R12" s="108">
        <f>SUM(B12:Q12)</f>
        <v>-478984</v>
      </c>
      <c r="CS12" s="11"/>
      <c r="CT12" s="11"/>
      <c r="CU12" s="11"/>
      <c r="CV12" s="11"/>
    </row>
    <row r="13" spans="1:100" ht="22.8">
      <c r="A13" s="183" t="s">
        <v>70</v>
      </c>
      <c r="B13" s="105">
        <v>-698</v>
      </c>
      <c r="C13" s="105">
        <v>-2253</v>
      </c>
      <c r="D13" s="105">
        <v>534</v>
      </c>
      <c r="E13" s="105">
        <v>-759</v>
      </c>
      <c r="F13" s="105">
        <v>-1327</v>
      </c>
      <c r="G13" s="105">
        <v>6192</v>
      </c>
      <c r="H13" s="105">
        <v>3021</v>
      </c>
      <c r="I13" s="105">
        <v>-109</v>
      </c>
      <c r="J13" s="105">
        <v>-2424</v>
      </c>
      <c r="K13" s="105">
        <v>-10474</v>
      </c>
      <c r="L13" s="105">
        <v>4265</v>
      </c>
      <c r="M13" s="105">
        <v>69</v>
      </c>
      <c r="N13" s="105">
        <v>-448</v>
      </c>
      <c r="O13" s="105">
        <v>-1848</v>
      </c>
      <c r="P13" s="105">
        <v>0</v>
      </c>
      <c r="Q13" s="105">
        <v>0</v>
      </c>
      <c r="R13" s="108">
        <f>SUM(B13:Q13)</f>
        <v>-6259</v>
      </c>
      <c r="S13" s="253"/>
      <c r="CS13" s="11"/>
      <c r="CT13" s="11"/>
      <c r="CU13" s="11"/>
      <c r="CV13" s="11"/>
    </row>
    <row r="14" spans="1:100">
      <c r="A14" s="183" t="s">
        <v>52</v>
      </c>
      <c r="B14" s="105">
        <v>106</v>
      </c>
      <c r="C14" s="105">
        <v>456</v>
      </c>
      <c r="D14" s="105">
        <v>2038</v>
      </c>
      <c r="E14" s="105">
        <v>515</v>
      </c>
      <c r="F14" s="105">
        <v>1751</v>
      </c>
      <c r="G14" s="105">
        <v>3319</v>
      </c>
      <c r="H14" s="105">
        <v>3472</v>
      </c>
      <c r="I14" s="105">
        <v>2001</v>
      </c>
      <c r="J14" s="105">
        <v>65</v>
      </c>
      <c r="K14" s="105">
        <v>16656</v>
      </c>
      <c r="L14" s="105">
        <v>1001</v>
      </c>
      <c r="M14" s="105">
        <v>70</v>
      </c>
      <c r="N14" s="105">
        <v>48</v>
      </c>
      <c r="O14" s="105">
        <v>69</v>
      </c>
      <c r="P14" s="105">
        <v>2</v>
      </c>
      <c r="Q14" s="105">
        <v>147</v>
      </c>
      <c r="R14" s="108">
        <f>SUM(B14:Q14)</f>
        <v>31716</v>
      </c>
      <c r="S14" s="253"/>
      <c r="CS14" s="11"/>
      <c r="CT14" s="11"/>
      <c r="CU14" s="11"/>
      <c r="CV14" s="11"/>
    </row>
    <row r="15" spans="1:100">
      <c r="A15" s="183" t="s">
        <v>53</v>
      </c>
      <c r="B15" s="105">
        <v>-36506</v>
      </c>
      <c r="C15" s="105">
        <v>-99157</v>
      </c>
      <c r="D15" s="251">
        <v>-54649</v>
      </c>
      <c r="E15" s="251">
        <v>-25445</v>
      </c>
      <c r="F15" s="251">
        <v>-40640</v>
      </c>
      <c r="G15" s="251">
        <v>-120235</v>
      </c>
      <c r="H15" s="251">
        <v>-87539</v>
      </c>
      <c r="I15" s="251">
        <v>-41957</v>
      </c>
      <c r="J15" s="251">
        <v>-50340</v>
      </c>
      <c r="K15" s="251">
        <v>-62113</v>
      </c>
      <c r="L15" s="251">
        <v>-10372</v>
      </c>
      <c r="M15" s="251">
        <v>-3893</v>
      </c>
      <c r="N15" s="251">
        <v>-7230</v>
      </c>
      <c r="O15" s="251">
        <v>-5966</v>
      </c>
      <c r="P15" s="251">
        <v>-7925</v>
      </c>
      <c r="Q15" s="251">
        <v>-3250</v>
      </c>
      <c r="R15" s="252">
        <f>SUM(B15:Q15)</f>
        <v>-657217</v>
      </c>
      <c r="CS15" s="11"/>
      <c r="CT15" s="11"/>
      <c r="CU15" s="11"/>
      <c r="CV15" s="11"/>
    </row>
    <row r="16" spans="1:100">
      <c r="A16" s="183" t="s">
        <v>54</v>
      </c>
      <c r="B16" s="105">
        <v>-24042</v>
      </c>
      <c r="C16" s="105">
        <v>-25993</v>
      </c>
      <c r="D16" s="251">
        <v>-25648</v>
      </c>
      <c r="E16" s="251">
        <v>-10870</v>
      </c>
      <c r="F16" s="251">
        <v>-11713</v>
      </c>
      <c r="G16" s="251">
        <v>-36206</v>
      </c>
      <c r="H16" s="251">
        <v>-24838</v>
      </c>
      <c r="I16" s="251">
        <v>-22232</v>
      </c>
      <c r="J16" s="251">
        <v>-18366</v>
      </c>
      <c r="K16" s="251">
        <v>-20859</v>
      </c>
      <c r="L16" s="251">
        <v>-4846</v>
      </c>
      <c r="M16" s="251">
        <v>-1438</v>
      </c>
      <c r="N16" s="251">
        <v>-3287</v>
      </c>
      <c r="O16" s="251">
        <v>-3254</v>
      </c>
      <c r="P16" s="251">
        <v>-3455</v>
      </c>
      <c r="Q16" s="251">
        <v>-2714</v>
      </c>
      <c r="R16" s="252">
        <f>SUM(B16:Q16)</f>
        <v>-239761</v>
      </c>
      <c r="CS16" s="11"/>
      <c r="CT16" s="11"/>
      <c r="CU16" s="11"/>
      <c r="CV16" s="11"/>
    </row>
    <row r="17" spans="1:100">
      <c r="A17" s="183" t="s">
        <v>55</v>
      </c>
      <c r="B17" s="105">
        <v>-10076</v>
      </c>
      <c r="C17" s="105">
        <v>-5335</v>
      </c>
      <c r="D17" s="251">
        <v>-11467</v>
      </c>
      <c r="E17" s="251">
        <v>-5992</v>
      </c>
      <c r="F17" s="251">
        <v>-5001</v>
      </c>
      <c r="G17" s="251">
        <v>-15409</v>
      </c>
      <c r="H17" s="251">
        <v>-5586</v>
      </c>
      <c r="I17" s="251">
        <v>-8720</v>
      </c>
      <c r="J17" s="251">
        <v>-5024</v>
      </c>
      <c r="K17" s="251">
        <v>-4333</v>
      </c>
      <c r="L17" s="251">
        <v>-1551</v>
      </c>
      <c r="M17" s="251">
        <v>-527</v>
      </c>
      <c r="N17" s="251">
        <v>-833</v>
      </c>
      <c r="O17" s="251">
        <v>-2632</v>
      </c>
      <c r="P17" s="251">
        <v>-738</v>
      </c>
      <c r="Q17" s="251">
        <v>-571</v>
      </c>
      <c r="R17" s="252">
        <f>SUM(B17:Q17)</f>
        <v>-83795</v>
      </c>
      <c r="CS17" s="11"/>
      <c r="CT17" s="11"/>
      <c r="CU17" s="11"/>
      <c r="CV17" s="11"/>
    </row>
    <row r="18" spans="1:100">
      <c r="A18" s="185" t="s">
        <v>56</v>
      </c>
      <c r="B18" s="99">
        <v>54596</v>
      </c>
      <c r="C18" s="99">
        <v>49365</v>
      </c>
      <c r="D18" s="99">
        <v>66612</v>
      </c>
      <c r="E18" s="99">
        <v>66462</v>
      </c>
      <c r="F18" s="99">
        <v>71092</v>
      </c>
      <c r="G18" s="99">
        <v>76261</v>
      </c>
      <c r="H18" s="99">
        <v>29921</v>
      </c>
      <c r="I18" s="99">
        <v>32374</v>
      </c>
      <c r="J18" s="99">
        <v>18829</v>
      </c>
      <c r="K18" s="99">
        <v>40723</v>
      </c>
      <c r="L18" s="99">
        <v>7585</v>
      </c>
      <c r="M18" s="99">
        <v>1492</v>
      </c>
      <c r="N18" s="99">
        <v>10015</v>
      </c>
      <c r="O18" s="99">
        <v>-8127</v>
      </c>
      <c r="P18" s="99">
        <v>793</v>
      </c>
      <c r="Q18" s="99">
        <v>1175</v>
      </c>
      <c r="R18" s="109">
        <f>SUM(B18:Q18)</f>
        <v>519168</v>
      </c>
      <c r="CS18" s="11"/>
      <c r="CT18" s="11"/>
      <c r="CU18" s="11"/>
      <c r="CV18" s="11"/>
    </row>
    <row r="19" spans="1:100">
      <c r="A19" s="183" t="s">
        <v>57</v>
      </c>
      <c r="B19" s="105">
        <v>875</v>
      </c>
      <c r="C19" s="105">
        <v>1041</v>
      </c>
      <c r="D19" s="105">
        <v>-2311</v>
      </c>
      <c r="E19" s="105">
        <v>318</v>
      </c>
      <c r="F19" s="105">
        <v>3095</v>
      </c>
      <c r="G19" s="105">
        <v>-1946</v>
      </c>
      <c r="H19" s="105">
        <v>-550</v>
      </c>
      <c r="I19" s="105">
        <v>-646</v>
      </c>
      <c r="J19" s="105">
        <v>-58</v>
      </c>
      <c r="K19" s="105">
        <v>-155</v>
      </c>
      <c r="L19" s="105">
        <v>68</v>
      </c>
      <c r="M19" s="105">
        <v>177</v>
      </c>
      <c r="N19" s="105">
        <v>17</v>
      </c>
      <c r="O19" s="105">
        <v>0</v>
      </c>
      <c r="P19" s="105">
        <v>53</v>
      </c>
      <c r="Q19" s="105">
        <v>82</v>
      </c>
      <c r="R19" s="108">
        <f>SUM(B19:Q19)</f>
        <v>60</v>
      </c>
      <c r="CS19" s="11"/>
      <c r="CT19" s="11"/>
      <c r="CU19" s="11"/>
      <c r="CV19" s="11"/>
    </row>
    <row r="20" spans="1:100">
      <c r="A20" s="183" t="s">
        <v>58</v>
      </c>
      <c r="B20" s="105">
        <v>-1962</v>
      </c>
      <c r="C20" s="105">
        <v>-7216</v>
      </c>
      <c r="D20" s="105">
        <v>-3729</v>
      </c>
      <c r="E20" s="105">
        <v>-11079</v>
      </c>
      <c r="F20" s="105">
        <v>-12784</v>
      </c>
      <c r="G20" s="105">
        <v>-26809</v>
      </c>
      <c r="H20" s="105">
        <v>-14572</v>
      </c>
      <c r="I20" s="105">
        <v>-7180</v>
      </c>
      <c r="J20" s="105">
        <v>-200</v>
      </c>
      <c r="K20" s="105">
        <v>-7976</v>
      </c>
      <c r="L20" s="105">
        <v>-70</v>
      </c>
      <c r="M20" s="105">
        <v>-15</v>
      </c>
      <c r="N20" s="105">
        <v>-2020</v>
      </c>
      <c r="O20" s="105">
        <v>-9</v>
      </c>
      <c r="P20" s="105">
        <v>-280</v>
      </c>
      <c r="Q20" s="105">
        <v>-6</v>
      </c>
      <c r="R20" s="108">
        <f>SUM(B20:Q20)</f>
        <v>-95907</v>
      </c>
      <c r="CS20" s="11"/>
      <c r="CT20" s="11"/>
      <c r="CU20" s="11"/>
      <c r="CV20" s="11"/>
    </row>
    <row r="21" spans="1:100">
      <c r="A21" s="185" t="s">
        <v>61</v>
      </c>
      <c r="B21" s="99">
        <v>53509</v>
      </c>
      <c r="C21" s="99">
        <v>43190</v>
      </c>
      <c r="D21" s="99">
        <v>60572</v>
      </c>
      <c r="E21" s="99">
        <v>55701</v>
      </c>
      <c r="F21" s="99">
        <v>61403</v>
      </c>
      <c r="G21" s="99">
        <v>47506</v>
      </c>
      <c r="H21" s="99">
        <v>14799</v>
      </c>
      <c r="I21" s="99">
        <v>24548</v>
      </c>
      <c r="J21" s="99">
        <v>18571</v>
      </c>
      <c r="K21" s="99">
        <v>32592</v>
      </c>
      <c r="L21" s="99">
        <v>7583</v>
      </c>
      <c r="M21" s="99">
        <v>1654</v>
      </c>
      <c r="N21" s="99">
        <v>8012</v>
      </c>
      <c r="O21" s="99">
        <v>-8136</v>
      </c>
      <c r="P21" s="99">
        <v>566</v>
      </c>
      <c r="Q21" s="99">
        <v>1251</v>
      </c>
      <c r="R21" s="109">
        <f>SUM(B21:Q21)</f>
        <v>423321</v>
      </c>
      <c r="CS21" s="11"/>
      <c r="CT21" s="11"/>
      <c r="CU21" s="11"/>
      <c r="CV21" s="11"/>
    </row>
    <row r="22" spans="1:100">
      <c r="A22" s="183" t="s">
        <v>62</v>
      </c>
      <c r="B22" s="105">
        <v>0</v>
      </c>
      <c r="C22" s="105">
        <v>638</v>
      </c>
      <c r="D22" s="105">
        <v>0</v>
      </c>
      <c r="E22" s="105">
        <v>0</v>
      </c>
      <c r="F22" s="105">
        <v>-8560</v>
      </c>
      <c r="G22" s="105">
        <v>0</v>
      </c>
      <c r="H22" s="105">
        <v>0</v>
      </c>
      <c r="I22" s="105">
        <v>2034</v>
      </c>
      <c r="J22" s="105">
        <v>0</v>
      </c>
      <c r="K22" s="105">
        <v>-2371</v>
      </c>
      <c r="L22" s="105">
        <v>0</v>
      </c>
      <c r="M22" s="105">
        <v>0</v>
      </c>
      <c r="N22" s="105">
        <v>0</v>
      </c>
      <c r="O22" s="105">
        <v>0</v>
      </c>
      <c r="P22" s="105">
        <v>0</v>
      </c>
      <c r="Q22" s="105">
        <v>0</v>
      </c>
      <c r="R22" s="108">
        <f>SUM(B22:Q22)</f>
        <v>-8259</v>
      </c>
      <c r="CS22" s="11"/>
      <c r="CT22" s="11"/>
      <c r="CU22" s="11"/>
      <c r="CV22" s="11"/>
    </row>
    <row r="23" spans="1:100">
      <c r="A23" s="185" t="s">
        <v>63</v>
      </c>
      <c r="B23" s="106">
        <v>53509</v>
      </c>
      <c r="C23" s="106">
        <v>43828</v>
      </c>
      <c r="D23" s="106">
        <v>60572</v>
      </c>
      <c r="E23" s="106">
        <v>55701</v>
      </c>
      <c r="F23" s="106">
        <v>52843</v>
      </c>
      <c r="G23" s="106">
        <v>47506</v>
      </c>
      <c r="H23" s="106">
        <v>14799</v>
      </c>
      <c r="I23" s="106">
        <v>26582</v>
      </c>
      <c r="J23" s="106">
        <v>18571</v>
      </c>
      <c r="K23" s="106">
        <v>30221</v>
      </c>
      <c r="L23" s="106">
        <v>7583</v>
      </c>
      <c r="M23" s="106">
        <v>1654</v>
      </c>
      <c r="N23" s="106">
        <v>8012</v>
      </c>
      <c r="O23" s="106">
        <v>-8136</v>
      </c>
      <c r="P23" s="106">
        <v>566</v>
      </c>
      <c r="Q23" s="106">
        <v>1251</v>
      </c>
      <c r="R23" s="110">
        <f>SUM(B23:Q23)</f>
        <v>415062</v>
      </c>
      <c r="CS23" s="11"/>
      <c r="CT23" s="11"/>
      <c r="CU23" s="11"/>
      <c r="CV23" s="11"/>
    </row>
    <row r="24" spans="1:100" s="10" customFormat="1">
      <c r="A24" s="103"/>
      <c r="B24" s="31"/>
      <c r="C24" s="31"/>
      <c r="K24" s="31"/>
    </row>
    <row r="25" spans="1:100" s="10" customFormat="1">
      <c r="A25" s="103"/>
      <c r="B25" s="31"/>
      <c r="C25" s="31"/>
      <c r="K25" s="31"/>
    </row>
    <row r="26" spans="1:100" s="10" customFormat="1">
      <c r="A26" s="103"/>
      <c r="L26" s="253"/>
    </row>
    <row r="27" spans="1:100" s="10" customFormat="1" ht="12.6">
      <c r="A27" s="420" t="s">
        <v>65</v>
      </c>
      <c r="B27" s="249">
        <f t="shared" ref="B27:R27" si="0">SUM(B2:B5)</f>
        <v>244246</v>
      </c>
      <c r="C27" s="249">
        <f t="shared" si="0"/>
        <v>407335</v>
      </c>
      <c r="D27" s="249">
        <f t="shared" si="0"/>
        <v>264552</v>
      </c>
      <c r="E27" s="249">
        <f t="shared" si="0"/>
        <v>218078</v>
      </c>
      <c r="F27" s="249">
        <f t="shared" si="0"/>
        <v>330840</v>
      </c>
      <c r="G27" s="249">
        <f t="shared" si="0"/>
        <v>427312</v>
      </c>
      <c r="H27" s="249">
        <f t="shared" si="0"/>
        <v>413612</v>
      </c>
      <c r="I27" s="249">
        <f t="shared" si="0"/>
        <v>147202</v>
      </c>
      <c r="J27" s="249">
        <f t="shared" si="0"/>
        <v>183515</v>
      </c>
      <c r="K27" s="249">
        <f t="shared" si="0"/>
        <v>322614</v>
      </c>
      <c r="L27" s="249">
        <f t="shared" si="0"/>
        <v>55634</v>
      </c>
      <c r="M27" s="249">
        <f t="shared" si="0"/>
        <v>12333</v>
      </c>
      <c r="N27" s="249">
        <f t="shared" si="0"/>
        <v>37840</v>
      </c>
      <c r="O27" s="249">
        <f t="shared" si="0"/>
        <v>7958</v>
      </c>
      <c r="P27" s="249">
        <f t="shared" si="0"/>
        <v>15341</v>
      </c>
      <c r="Q27" s="249">
        <f t="shared" si="0"/>
        <v>7867</v>
      </c>
      <c r="R27" s="249">
        <f t="shared" si="0"/>
        <v>3096279</v>
      </c>
    </row>
    <row r="28" spans="1:100" s="10" customFormat="1" ht="12.6">
      <c r="A28" s="420"/>
      <c r="B28" s="249">
        <f t="shared" ref="B28:R28" si="1">B6-B27</f>
        <v>0</v>
      </c>
      <c r="C28" s="249">
        <f t="shared" si="1"/>
        <v>0</v>
      </c>
      <c r="D28" s="249">
        <f t="shared" si="1"/>
        <v>0</v>
      </c>
      <c r="E28" s="249">
        <f t="shared" si="1"/>
        <v>0</v>
      </c>
      <c r="F28" s="249">
        <f t="shared" si="1"/>
        <v>0</v>
      </c>
      <c r="G28" s="249">
        <f t="shared" si="1"/>
        <v>0</v>
      </c>
      <c r="H28" s="249">
        <f t="shared" si="1"/>
        <v>0</v>
      </c>
      <c r="I28" s="249">
        <f t="shared" si="1"/>
        <v>0</v>
      </c>
      <c r="J28" s="249">
        <f t="shared" si="1"/>
        <v>0</v>
      </c>
      <c r="K28" s="249">
        <f t="shared" si="1"/>
        <v>0</v>
      </c>
      <c r="L28" s="249">
        <f t="shared" si="1"/>
        <v>0</v>
      </c>
      <c r="M28" s="249">
        <f t="shared" si="1"/>
        <v>0</v>
      </c>
      <c r="N28" s="249">
        <f t="shared" si="1"/>
        <v>0</v>
      </c>
      <c r="O28" s="249">
        <f t="shared" si="1"/>
        <v>0</v>
      </c>
      <c r="P28" s="249">
        <f t="shared" si="1"/>
        <v>0</v>
      </c>
      <c r="Q28" s="249">
        <f t="shared" si="1"/>
        <v>0</v>
      </c>
      <c r="R28" s="249">
        <f t="shared" si="1"/>
        <v>0</v>
      </c>
    </row>
    <row r="29" spans="1:100" s="10" customFormat="1" ht="12.6">
      <c r="A29" s="420"/>
      <c r="B29" s="249">
        <f t="shared" ref="B29:R29" si="2">SUM(B7:B9)</f>
        <v>100248</v>
      </c>
      <c r="C29" s="249">
        <f t="shared" si="2"/>
        <v>145719</v>
      </c>
      <c r="D29" s="249">
        <f t="shared" si="2"/>
        <v>97151</v>
      </c>
      <c r="E29" s="249">
        <f t="shared" si="2"/>
        <v>70305</v>
      </c>
      <c r="F29" s="249">
        <f t="shared" si="2"/>
        <v>160506</v>
      </c>
      <c r="G29" s="249">
        <f t="shared" si="2"/>
        <v>123355</v>
      </c>
      <c r="H29" s="249">
        <f t="shared" si="2"/>
        <v>170770</v>
      </c>
      <c r="I29" s="249">
        <f t="shared" si="2"/>
        <v>38351</v>
      </c>
      <c r="J29" s="249">
        <f t="shared" si="2"/>
        <v>61507</v>
      </c>
      <c r="K29" s="249">
        <f t="shared" si="2"/>
        <v>127986</v>
      </c>
      <c r="L29" s="249">
        <f t="shared" si="2"/>
        <v>22333</v>
      </c>
      <c r="M29" s="249">
        <f t="shared" si="2"/>
        <v>3218</v>
      </c>
      <c r="N29" s="249">
        <f t="shared" si="2"/>
        <v>15725</v>
      </c>
      <c r="O29" s="249">
        <f t="shared" si="2"/>
        <v>2454</v>
      </c>
      <c r="P29" s="249">
        <f t="shared" si="2"/>
        <v>1483</v>
      </c>
      <c r="Q29" s="249">
        <f t="shared" si="2"/>
        <v>1700</v>
      </c>
      <c r="R29" s="249">
        <f t="shared" si="2"/>
        <v>1142811</v>
      </c>
    </row>
    <row r="30" spans="1:100" s="10" customFormat="1" ht="12.6">
      <c r="A30" s="420"/>
      <c r="B30" s="249">
        <f t="shared" ref="B30:R30" si="3">B29-B10</f>
        <v>0</v>
      </c>
      <c r="C30" s="249">
        <f t="shared" si="3"/>
        <v>0</v>
      </c>
      <c r="D30" s="249">
        <f t="shared" si="3"/>
        <v>0</v>
      </c>
      <c r="E30" s="249">
        <f t="shared" si="3"/>
        <v>0</v>
      </c>
      <c r="F30" s="249">
        <f t="shared" si="3"/>
        <v>0</v>
      </c>
      <c r="G30" s="249">
        <f t="shared" si="3"/>
        <v>0</v>
      </c>
      <c r="H30" s="249">
        <f t="shared" si="3"/>
        <v>0</v>
      </c>
      <c r="I30" s="249">
        <f t="shared" si="3"/>
        <v>0</v>
      </c>
      <c r="J30" s="249">
        <f t="shared" si="3"/>
        <v>0</v>
      </c>
      <c r="K30" s="249">
        <f t="shared" si="3"/>
        <v>0</v>
      </c>
      <c r="L30" s="249">
        <f t="shared" si="3"/>
        <v>0</v>
      </c>
      <c r="M30" s="249">
        <f t="shared" si="3"/>
        <v>0</v>
      </c>
      <c r="N30" s="249">
        <f t="shared" si="3"/>
        <v>0</v>
      </c>
      <c r="O30" s="249">
        <f t="shared" si="3"/>
        <v>0</v>
      </c>
      <c r="P30" s="249">
        <f t="shared" si="3"/>
        <v>0</v>
      </c>
      <c r="Q30" s="249">
        <f t="shared" si="3"/>
        <v>0</v>
      </c>
      <c r="R30" s="249">
        <f t="shared" si="3"/>
        <v>0</v>
      </c>
    </row>
    <row r="31" spans="1:100" s="10" customFormat="1" ht="12.6">
      <c r="A31" s="420"/>
      <c r="B31" s="249">
        <f t="shared" ref="B31:R31" si="4">B6-B10</f>
        <v>143998</v>
      </c>
      <c r="C31" s="249">
        <f t="shared" si="4"/>
        <v>261616</v>
      </c>
      <c r="D31" s="249">
        <f t="shared" si="4"/>
        <v>167401</v>
      </c>
      <c r="E31" s="249">
        <f t="shared" si="4"/>
        <v>147773</v>
      </c>
      <c r="F31" s="249">
        <f t="shared" si="4"/>
        <v>170334</v>
      </c>
      <c r="G31" s="249">
        <f t="shared" si="4"/>
        <v>303957</v>
      </c>
      <c r="H31" s="249">
        <f t="shared" si="4"/>
        <v>242842</v>
      </c>
      <c r="I31" s="249">
        <f t="shared" si="4"/>
        <v>108851</v>
      </c>
      <c r="J31" s="249">
        <f t="shared" si="4"/>
        <v>122008</v>
      </c>
      <c r="K31" s="249">
        <f t="shared" si="4"/>
        <v>194628</v>
      </c>
      <c r="L31" s="249">
        <f t="shared" si="4"/>
        <v>33301</v>
      </c>
      <c r="M31" s="249">
        <f t="shared" si="4"/>
        <v>9115</v>
      </c>
      <c r="N31" s="249">
        <f t="shared" si="4"/>
        <v>22115</v>
      </c>
      <c r="O31" s="249">
        <f t="shared" si="4"/>
        <v>5504</v>
      </c>
      <c r="P31" s="249">
        <f t="shared" si="4"/>
        <v>13858</v>
      </c>
      <c r="Q31" s="249">
        <f t="shared" si="4"/>
        <v>6167</v>
      </c>
      <c r="R31" s="249">
        <f t="shared" si="4"/>
        <v>1953468</v>
      </c>
    </row>
    <row r="32" spans="1:100" s="10" customFormat="1" ht="12.6">
      <c r="A32" s="420"/>
      <c r="B32" s="249">
        <f t="shared" ref="B32:R32" si="5">B11-B31</f>
        <v>0</v>
      </c>
      <c r="C32" s="249">
        <f t="shared" si="5"/>
        <v>0</v>
      </c>
      <c r="D32" s="249">
        <f t="shared" si="5"/>
        <v>0</v>
      </c>
      <c r="E32" s="249">
        <f t="shared" si="5"/>
        <v>0</v>
      </c>
      <c r="F32" s="249">
        <f t="shared" si="5"/>
        <v>0</v>
      </c>
      <c r="G32" s="249">
        <f t="shared" si="5"/>
        <v>0</v>
      </c>
      <c r="H32" s="249">
        <f t="shared" si="5"/>
        <v>0</v>
      </c>
      <c r="I32" s="249">
        <f t="shared" si="5"/>
        <v>0</v>
      </c>
      <c r="J32" s="249">
        <f t="shared" si="5"/>
        <v>0</v>
      </c>
      <c r="K32" s="249">
        <f t="shared" si="5"/>
        <v>0</v>
      </c>
      <c r="L32" s="249">
        <f t="shared" si="5"/>
        <v>0</v>
      </c>
      <c r="M32" s="249">
        <f t="shared" si="5"/>
        <v>0</v>
      </c>
      <c r="N32" s="249">
        <f t="shared" si="5"/>
        <v>0</v>
      </c>
      <c r="O32" s="249">
        <f t="shared" si="5"/>
        <v>0</v>
      </c>
      <c r="P32" s="249">
        <f t="shared" si="5"/>
        <v>0</v>
      </c>
      <c r="Q32" s="249">
        <f t="shared" si="5"/>
        <v>0</v>
      </c>
      <c r="R32" s="249">
        <f t="shared" si="5"/>
        <v>0</v>
      </c>
    </row>
    <row r="33" spans="1:18" s="10" customFormat="1" ht="12.6">
      <c r="A33" s="420"/>
      <c r="B33" s="250">
        <f t="shared" ref="B33:R33" si="6">SUM(B11:B17)</f>
        <v>54596</v>
      </c>
      <c r="C33" s="250">
        <f t="shared" si="6"/>
        <v>49365</v>
      </c>
      <c r="D33" s="250">
        <f t="shared" si="6"/>
        <v>66612</v>
      </c>
      <c r="E33" s="250">
        <f t="shared" si="6"/>
        <v>66462</v>
      </c>
      <c r="F33" s="250">
        <f t="shared" si="6"/>
        <v>71092</v>
      </c>
      <c r="G33" s="250">
        <f t="shared" si="6"/>
        <v>76261</v>
      </c>
      <c r="H33" s="250">
        <f t="shared" si="6"/>
        <v>29921</v>
      </c>
      <c r="I33" s="250">
        <f t="shared" si="6"/>
        <v>32374</v>
      </c>
      <c r="J33" s="250">
        <f t="shared" si="6"/>
        <v>18829</v>
      </c>
      <c r="K33" s="250">
        <f t="shared" si="6"/>
        <v>40723</v>
      </c>
      <c r="L33" s="250">
        <f t="shared" si="6"/>
        <v>7585</v>
      </c>
      <c r="M33" s="250">
        <f t="shared" si="6"/>
        <v>1492</v>
      </c>
      <c r="N33" s="250">
        <f t="shared" si="6"/>
        <v>10015</v>
      </c>
      <c r="O33" s="250">
        <f t="shared" si="6"/>
        <v>-8127</v>
      </c>
      <c r="P33" s="250">
        <f t="shared" si="6"/>
        <v>793</v>
      </c>
      <c r="Q33" s="250">
        <f t="shared" si="6"/>
        <v>1175</v>
      </c>
      <c r="R33" s="250">
        <f t="shared" si="6"/>
        <v>519168</v>
      </c>
    </row>
    <row r="34" spans="1:18" s="10" customFormat="1" ht="12.6">
      <c r="A34" s="420"/>
      <c r="B34" s="250">
        <f t="shared" ref="B34:R34" si="7">B33-B18</f>
        <v>0</v>
      </c>
      <c r="C34" s="250">
        <f t="shared" si="7"/>
        <v>0</v>
      </c>
      <c r="D34" s="250">
        <f t="shared" si="7"/>
        <v>0</v>
      </c>
      <c r="E34" s="250">
        <f t="shared" si="7"/>
        <v>0</v>
      </c>
      <c r="F34" s="250">
        <f t="shared" si="7"/>
        <v>0</v>
      </c>
      <c r="G34" s="250">
        <f t="shared" si="7"/>
        <v>0</v>
      </c>
      <c r="H34" s="250">
        <f t="shared" si="7"/>
        <v>0</v>
      </c>
      <c r="I34" s="250">
        <f t="shared" si="7"/>
        <v>0</v>
      </c>
      <c r="J34" s="250">
        <f t="shared" si="7"/>
        <v>0</v>
      </c>
      <c r="K34" s="250">
        <f t="shared" si="7"/>
        <v>0</v>
      </c>
      <c r="L34" s="250">
        <f t="shared" si="7"/>
        <v>0</v>
      </c>
      <c r="M34" s="250">
        <f t="shared" si="7"/>
        <v>0</v>
      </c>
      <c r="N34" s="250">
        <f t="shared" si="7"/>
        <v>0</v>
      </c>
      <c r="O34" s="250">
        <f t="shared" si="7"/>
        <v>0</v>
      </c>
      <c r="P34" s="250">
        <f t="shared" si="7"/>
        <v>0</v>
      </c>
      <c r="Q34" s="250">
        <f t="shared" si="7"/>
        <v>0</v>
      </c>
      <c r="R34" s="250">
        <f t="shared" si="7"/>
        <v>0</v>
      </c>
    </row>
    <row r="35" spans="1:18" s="10" customFormat="1" ht="12.6">
      <c r="A35" s="420"/>
      <c r="B35" s="250">
        <f t="shared" ref="B35:R35" si="8">SUM(B18:B20)</f>
        <v>53509</v>
      </c>
      <c r="C35" s="250">
        <f t="shared" si="8"/>
        <v>43190</v>
      </c>
      <c r="D35" s="250">
        <f t="shared" si="8"/>
        <v>60572</v>
      </c>
      <c r="E35" s="250">
        <f t="shared" si="8"/>
        <v>55701</v>
      </c>
      <c r="F35" s="250">
        <f t="shared" si="8"/>
        <v>61403</v>
      </c>
      <c r="G35" s="250">
        <f t="shared" si="8"/>
        <v>47506</v>
      </c>
      <c r="H35" s="250">
        <f t="shared" si="8"/>
        <v>14799</v>
      </c>
      <c r="I35" s="250">
        <f t="shared" si="8"/>
        <v>24548</v>
      </c>
      <c r="J35" s="250">
        <f t="shared" si="8"/>
        <v>18571</v>
      </c>
      <c r="K35" s="250">
        <f t="shared" si="8"/>
        <v>32592</v>
      </c>
      <c r="L35" s="250">
        <f t="shared" si="8"/>
        <v>7583</v>
      </c>
      <c r="M35" s="250">
        <f t="shared" si="8"/>
        <v>1654</v>
      </c>
      <c r="N35" s="250">
        <f t="shared" si="8"/>
        <v>8012</v>
      </c>
      <c r="O35" s="250">
        <f t="shared" si="8"/>
        <v>-8136</v>
      </c>
      <c r="P35" s="250">
        <f t="shared" si="8"/>
        <v>566</v>
      </c>
      <c r="Q35" s="250">
        <f t="shared" si="8"/>
        <v>1251</v>
      </c>
      <c r="R35" s="250">
        <f t="shared" si="8"/>
        <v>423321</v>
      </c>
    </row>
    <row r="36" spans="1:18" s="10" customFormat="1" ht="12.6">
      <c r="A36" s="420"/>
      <c r="B36" s="250">
        <f t="shared" ref="B36:R36" si="9">B21-B35</f>
        <v>0</v>
      </c>
      <c r="C36" s="250">
        <f t="shared" si="9"/>
        <v>0</v>
      </c>
      <c r="D36" s="250">
        <f t="shared" si="9"/>
        <v>0</v>
      </c>
      <c r="E36" s="250">
        <f t="shared" si="9"/>
        <v>0</v>
      </c>
      <c r="F36" s="250">
        <f t="shared" si="9"/>
        <v>0</v>
      </c>
      <c r="G36" s="250">
        <f t="shared" si="9"/>
        <v>0</v>
      </c>
      <c r="H36" s="250">
        <f t="shared" si="9"/>
        <v>0</v>
      </c>
      <c r="I36" s="250">
        <f t="shared" si="9"/>
        <v>0</v>
      </c>
      <c r="J36" s="250">
        <f t="shared" si="9"/>
        <v>0</v>
      </c>
      <c r="K36" s="250">
        <f t="shared" si="9"/>
        <v>0</v>
      </c>
      <c r="L36" s="250">
        <f t="shared" si="9"/>
        <v>0</v>
      </c>
      <c r="M36" s="250">
        <f t="shared" si="9"/>
        <v>0</v>
      </c>
      <c r="N36" s="250">
        <f t="shared" si="9"/>
        <v>0</v>
      </c>
      <c r="O36" s="250">
        <f t="shared" si="9"/>
        <v>0</v>
      </c>
      <c r="P36" s="250">
        <f t="shared" si="9"/>
        <v>0</v>
      </c>
      <c r="Q36" s="250">
        <f t="shared" si="9"/>
        <v>0</v>
      </c>
      <c r="R36" s="250">
        <f t="shared" si="9"/>
        <v>0</v>
      </c>
    </row>
    <row r="37" spans="1:18" s="10" customFormat="1" ht="12.6">
      <c r="A37" s="420"/>
      <c r="B37" s="250">
        <f t="shared" ref="B37:R37" si="10">B21+B22</f>
        <v>53509</v>
      </c>
      <c r="C37" s="250">
        <f t="shared" si="10"/>
        <v>43828</v>
      </c>
      <c r="D37" s="250">
        <f t="shared" si="10"/>
        <v>60572</v>
      </c>
      <c r="E37" s="250">
        <f t="shared" si="10"/>
        <v>55701</v>
      </c>
      <c r="F37" s="250">
        <f t="shared" si="10"/>
        <v>52843</v>
      </c>
      <c r="G37" s="250">
        <f t="shared" si="10"/>
        <v>47506</v>
      </c>
      <c r="H37" s="250">
        <f t="shared" si="10"/>
        <v>14799</v>
      </c>
      <c r="I37" s="250">
        <f t="shared" si="10"/>
        <v>26582</v>
      </c>
      <c r="J37" s="250">
        <f t="shared" si="10"/>
        <v>18571</v>
      </c>
      <c r="K37" s="250">
        <f t="shared" si="10"/>
        <v>30221</v>
      </c>
      <c r="L37" s="250">
        <f t="shared" si="10"/>
        <v>7583</v>
      </c>
      <c r="M37" s="250">
        <f t="shared" si="10"/>
        <v>1654</v>
      </c>
      <c r="N37" s="250">
        <f t="shared" si="10"/>
        <v>8012</v>
      </c>
      <c r="O37" s="250">
        <f t="shared" si="10"/>
        <v>-8136</v>
      </c>
      <c r="P37" s="250">
        <f t="shared" si="10"/>
        <v>566</v>
      </c>
      <c r="Q37" s="250">
        <f t="shared" si="10"/>
        <v>1251</v>
      </c>
      <c r="R37" s="250">
        <f t="shared" si="10"/>
        <v>415062</v>
      </c>
    </row>
    <row r="38" spans="1:18" s="10" customFormat="1" ht="12.6">
      <c r="A38" s="420"/>
      <c r="B38" s="250">
        <f t="shared" ref="B38:R38" si="11">B23-B37</f>
        <v>0</v>
      </c>
      <c r="C38" s="250">
        <f t="shared" si="11"/>
        <v>0</v>
      </c>
      <c r="D38" s="250">
        <f t="shared" si="11"/>
        <v>0</v>
      </c>
      <c r="E38" s="250">
        <f t="shared" si="11"/>
        <v>0</v>
      </c>
      <c r="F38" s="250">
        <f t="shared" si="11"/>
        <v>0</v>
      </c>
      <c r="G38" s="250">
        <f t="shared" si="11"/>
        <v>0</v>
      </c>
      <c r="H38" s="250">
        <f t="shared" si="11"/>
        <v>0</v>
      </c>
      <c r="I38" s="250">
        <f t="shared" si="11"/>
        <v>0</v>
      </c>
      <c r="J38" s="250">
        <f t="shared" si="11"/>
        <v>0</v>
      </c>
      <c r="K38" s="250">
        <f t="shared" si="11"/>
        <v>0</v>
      </c>
      <c r="L38" s="250">
        <f t="shared" si="11"/>
        <v>0</v>
      </c>
      <c r="M38" s="250">
        <f t="shared" si="11"/>
        <v>0</v>
      </c>
      <c r="N38" s="250">
        <f t="shared" si="11"/>
        <v>0</v>
      </c>
      <c r="O38" s="250">
        <f t="shared" si="11"/>
        <v>0</v>
      </c>
      <c r="P38" s="250">
        <f t="shared" si="11"/>
        <v>0</v>
      </c>
      <c r="Q38" s="250">
        <f t="shared" si="11"/>
        <v>0</v>
      </c>
      <c r="R38" s="250">
        <f t="shared" si="11"/>
        <v>0</v>
      </c>
    </row>
    <row r="39" spans="1:18" s="10" customFormat="1">
      <c r="A39" s="103"/>
    </row>
    <row r="40" spans="1:18" s="10" customFormat="1">
      <c r="A40" s="103"/>
    </row>
    <row r="41" spans="1:18" s="10" customFormat="1">
      <c r="A41" s="103"/>
    </row>
    <row r="42" spans="1:18" s="10" customFormat="1">
      <c r="A42" s="103"/>
    </row>
    <row r="43" spans="1:18" s="10" customFormat="1">
      <c r="A43" s="103"/>
    </row>
    <row r="44" spans="1:18" s="10" customFormat="1">
      <c r="A44" s="103"/>
    </row>
    <row r="45" spans="1:18" s="10" customFormat="1">
      <c r="A45" s="103"/>
    </row>
    <row r="46" spans="1:18" s="10" customFormat="1">
      <c r="A46" s="103"/>
    </row>
    <row r="47" spans="1:18" s="10" customFormat="1">
      <c r="A47" s="103"/>
    </row>
    <row r="48" spans="1:18" s="10" customFormat="1">
      <c r="A48" s="103"/>
    </row>
    <row r="49" spans="1:1" s="10" customFormat="1">
      <c r="A49" s="103"/>
    </row>
    <row r="50" spans="1:1" s="10" customFormat="1">
      <c r="A50" s="103"/>
    </row>
    <row r="51" spans="1:1" s="10" customFormat="1">
      <c r="A51" s="103"/>
    </row>
    <row r="52" spans="1:1" s="10" customFormat="1">
      <c r="A52" s="103"/>
    </row>
    <row r="53" spans="1:1" s="10" customFormat="1">
      <c r="A53" s="103"/>
    </row>
    <row r="54" spans="1:1" s="10" customFormat="1">
      <c r="A54" s="103"/>
    </row>
    <row r="55" spans="1:1" s="10" customFormat="1">
      <c r="A55" s="103"/>
    </row>
    <row r="56" spans="1:1" s="10" customFormat="1">
      <c r="A56" s="103"/>
    </row>
    <row r="57" spans="1:1" s="10" customFormat="1">
      <c r="A57" s="103"/>
    </row>
    <row r="58" spans="1:1" s="10" customFormat="1">
      <c r="A58" s="103"/>
    </row>
    <row r="59" spans="1:1" s="10" customFormat="1">
      <c r="A59" s="103"/>
    </row>
    <row r="60" spans="1:1" s="10" customFormat="1">
      <c r="A60" s="103"/>
    </row>
    <row r="61" spans="1:1" s="10" customFormat="1">
      <c r="A61" s="103"/>
    </row>
    <row r="62" spans="1:1" s="10" customFormat="1">
      <c r="A62" s="103"/>
    </row>
    <row r="63" spans="1:1" s="10" customFormat="1">
      <c r="A63" s="103"/>
    </row>
    <row r="64" spans="1:1" s="10" customFormat="1">
      <c r="A64" s="103"/>
    </row>
    <row r="65" spans="1:1" s="10" customFormat="1">
      <c r="A65" s="103"/>
    </row>
    <row r="66" spans="1:1" s="10" customFormat="1">
      <c r="A66" s="103"/>
    </row>
    <row r="67" spans="1:1" s="10" customFormat="1">
      <c r="A67" s="103"/>
    </row>
    <row r="68" spans="1:1" s="10" customFormat="1">
      <c r="A68" s="103"/>
    </row>
    <row r="69" spans="1:1" s="10" customFormat="1">
      <c r="A69" s="103"/>
    </row>
    <row r="70" spans="1:1" s="10" customFormat="1">
      <c r="A70" s="103"/>
    </row>
    <row r="71" spans="1:1" s="10" customFormat="1">
      <c r="A71" s="103"/>
    </row>
    <row r="72" spans="1:1" s="10" customFormat="1">
      <c r="A72" s="103"/>
    </row>
    <row r="73" spans="1:1" s="10" customFormat="1">
      <c r="A73" s="103"/>
    </row>
    <row r="74" spans="1:1" s="10" customFormat="1">
      <c r="A74" s="103"/>
    </row>
    <row r="75" spans="1:1" s="10" customFormat="1">
      <c r="A75" s="103"/>
    </row>
    <row r="76" spans="1:1" s="10" customFormat="1">
      <c r="A76" s="103"/>
    </row>
    <row r="77" spans="1:1" s="10" customFormat="1">
      <c r="A77" s="103"/>
    </row>
    <row r="78" spans="1:1" s="10" customFormat="1">
      <c r="A78" s="103"/>
    </row>
    <row r="79" spans="1:1" s="10" customFormat="1">
      <c r="A79" s="103"/>
    </row>
    <row r="80" spans="1:1" s="10" customFormat="1">
      <c r="A80" s="103"/>
    </row>
    <row r="81" spans="1:1" s="10" customFormat="1">
      <c r="A81" s="103"/>
    </row>
    <row r="82" spans="1:1" s="10" customFormat="1">
      <c r="A82" s="103"/>
    </row>
    <row r="83" spans="1:1" s="10" customFormat="1">
      <c r="A83" s="103"/>
    </row>
    <row r="84" spans="1:1" s="10" customFormat="1">
      <c r="A84" s="103"/>
    </row>
    <row r="85" spans="1:1" s="10" customFormat="1">
      <c r="A85" s="103"/>
    </row>
    <row r="86" spans="1:1" s="10" customFormat="1">
      <c r="A86" s="103"/>
    </row>
    <row r="87" spans="1:1" s="10" customFormat="1">
      <c r="A87" s="103"/>
    </row>
    <row r="88" spans="1:1" s="10" customFormat="1">
      <c r="A88" s="103"/>
    </row>
    <row r="89" spans="1:1" s="10" customFormat="1">
      <c r="A89" s="103"/>
    </row>
    <row r="90" spans="1:1" s="10" customFormat="1">
      <c r="A90" s="103"/>
    </row>
    <row r="91" spans="1:1" s="10" customFormat="1">
      <c r="A91" s="103"/>
    </row>
    <row r="92" spans="1:1" s="10" customFormat="1">
      <c r="A92" s="103"/>
    </row>
    <row r="93" spans="1:1" s="10" customFormat="1">
      <c r="A93" s="103"/>
    </row>
    <row r="94" spans="1:1" s="10" customFormat="1">
      <c r="A94" s="103"/>
    </row>
    <row r="95" spans="1:1" s="10" customFormat="1">
      <c r="A95" s="103"/>
    </row>
    <row r="96" spans="1:1" s="10" customFormat="1">
      <c r="A96" s="103"/>
    </row>
    <row r="97" spans="1:1" s="10" customFormat="1">
      <c r="A97" s="103"/>
    </row>
    <row r="98" spans="1:1" s="10" customFormat="1">
      <c r="A98" s="103"/>
    </row>
    <row r="99" spans="1:1" s="10" customFormat="1">
      <c r="A99" s="103"/>
    </row>
    <row r="100" spans="1:1" s="10" customFormat="1">
      <c r="A100" s="103"/>
    </row>
    <row r="101" spans="1:1" s="10" customFormat="1">
      <c r="A101" s="103"/>
    </row>
    <row r="102" spans="1:1" s="10" customFormat="1">
      <c r="A102" s="103"/>
    </row>
    <row r="103" spans="1:1" s="10" customFormat="1">
      <c r="A103" s="103"/>
    </row>
    <row r="104" spans="1:1" s="10" customFormat="1">
      <c r="A104" s="103"/>
    </row>
    <row r="105" spans="1:1" s="10" customFormat="1">
      <c r="A105" s="103"/>
    </row>
    <row r="106" spans="1:1" s="10" customFormat="1">
      <c r="A106" s="103"/>
    </row>
    <row r="107" spans="1:1" s="10" customFormat="1">
      <c r="A107" s="103"/>
    </row>
    <row r="108" spans="1:1" s="10" customFormat="1">
      <c r="A108" s="103"/>
    </row>
    <row r="109" spans="1:1" s="10" customFormat="1">
      <c r="A109" s="103"/>
    </row>
    <row r="110" spans="1:1" s="10" customFormat="1">
      <c r="A110" s="103"/>
    </row>
    <row r="111" spans="1:1" s="10" customFormat="1">
      <c r="A111" s="103"/>
    </row>
    <row r="112" spans="1:1" s="10" customFormat="1">
      <c r="A112" s="103"/>
    </row>
    <row r="113" spans="1:1" s="10" customFormat="1">
      <c r="A113" s="103"/>
    </row>
    <row r="114" spans="1:1" s="10" customFormat="1">
      <c r="A114" s="103"/>
    </row>
    <row r="115" spans="1:1" s="10" customFormat="1">
      <c r="A115" s="103"/>
    </row>
    <row r="116" spans="1:1" s="10" customFormat="1">
      <c r="A116" s="103"/>
    </row>
    <row r="117" spans="1:1" s="10" customFormat="1">
      <c r="A117" s="103"/>
    </row>
    <row r="118" spans="1:1" s="10" customFormat="1">
      <c r="A118" s="103"/>
    </row>
    <row r="119" spans="1:1" s="10" customFormat="1">
      <c r="A119" s="103"/>
    </row>
    <row r="120" spans="1:1" s="10" customFormat="1">
      <c r="A120" s="103"/>
    </row>
    <row r="121" spans="1:1" s="10" customFormat="1">
      <c r="A121" s="103"/>
    </row>
    <row r="122" spans="1:1" s="10" customFormat="1">
      <c r="A122" s="103"/>
    </row>
    <row r="123" spans="1:1" s="10" customFormat="1">
      <c r="A123" s="103"/>
    </row>
    <row r="124" spans="1:1" s="10" customFormat="1">
      <c r="A124" s="103"/>
    </row>
    <row r="125" spans="1:1" s="10" customFormat="1">
      <c r="A125" s="103"/>
    </row>
    <row r="126" spans="1:1" s="10" customFormat="1">
      <c r="A126" s="103"/>
    </row>
    <row r="127" spans="1:1" s="10" customFormat="1">
      <c r="A127" s="103"/>
    </row>
    <row r="128" spans="1:1" s="10" customFormat="1">
      <c r="A128" s="103"/>
    </row>
    <row r="129" spans="1:1" s="10" customFormat="1">
      <c r="A129" s="103"/>
    </row>
    <row r="130" spans="1:1" s="10" customFormat="1">
      <c r="A130" s="103"/>
    </row>
    <row r="131" spans="1:1" s="10" customFormat="1">
      <c r="A131" s="103"/>
    </row>
    <row r="132" spans="1:1" s="10" customFormat="1">
      <c r="A132" s="103"/>
    </row>
    <row r="133" spans="1:1" s="10" customFormat="1">
      <c r="A133" s="103"/>
    </row>
    <row r="134" spans="1:1" s="10" customFormat="1">
      <c r="A134" s="103"/>
    </row>
    <row r="135" spans="1:1" s="10" customFormat="1">
      <c r="A135" s="103"/>
    </row>
    <row r="136" spans="1:1" s="10" customFormat="1">
      <c r="A136" s="103"/>
    </row>
    <row r="137" spans="1:1" s="10" customFormat="1">
      <c r="A137" s="103"/>
    </row>
    <row r="138" spans="1:1" s="10" customFormat="1">
      <c r="A138" s="103"/>
    </row>
    <row r="139" spans="1:1" s="10" customFormat="1">
      <c r="A139" s="103"/>
    </row>
    <row r="140" spans="1:1" s="10" customFormat="1">
      <c r="A140" s="103"/>
    </row>
    <row r="141" spans="1:1" s="10" customFormat="1">
      <c r="A141" s="103"/>
    </row>
    <row r="142" spans="1:1" s="10" customFormat="1">
      <c r="A142" s="103"/>
    </row>
    <row r="143" spans="1:1" s="10" customFormat="1">
      <c r="A143" s="103"/>
    </row>
    <row r="144" spans="1:1" s="10" customFormat="1">
      <c r="A144" s="103"/>
    </row>
    <row r="145" spans="1:1" s="10" customFormat="1">
      <c r="A145" s="103"/>
    </row>
    <row r="146" spans="1:1" s="10" customFormat="1">
      <c r="A146" s="103"/>
    </row>
    <row r="147" spans="1:1" s="10" customFormat="1">
      <c r="A147" s="103"/>
    </row>
    <row r="148" spans="1:1" s="10" customFormat="1">
      <c r="A148" s="103"/>
    </row>
    <row r="149" spans="1:1" s="10" customFormat="1">
      <c r="A149" s="103"/>
    </row>
    <row r="150" spans="1:1" s="10" customFormat="1">
      <c r="A150" s="103"/>
    </row>
    <row r="151" spans="1:1" s="10" customFormat="1">
      <c r="A151" s="103"/>
    </row>
    <row r="152" spans="1:1" s="10" customFormat="1">
      <c r="A152" s="103"/>
    </row>
    <row r="153" spans="1:1" s="10" customFormat="1">
      <c r="A153" s="103"/>
    </row>
    <row r="154" spans="1:1" s="10" customFormat="1">
      <c r="A154" s="103"/>
    </row>
    <row r="155" spans="1:1" s="10" customFormat="1">
      <c r="A155" s="103"/>
    </row>
    <row r="156" spans="1:1" s="10" customFormat="1">
      <c r="A156" s="103"/>
    </row>
    <row r="157" spans="1:1" s="10" customFormat="1">
      <c r="A157" s="103"/>
    </row>
    <row r="158" spans="1:1" s="10" customFormat="1">
      <c r="A158" s="103"/>
    </row>
    <row r="159" spans="1:1" s="10" customFormat="1">
      <c r="A159" s="103"/>
    </row>
    <row r="160" spans="1:1" s="10" customFormat="1">
      <c r="A160" s="103"/>
    </row>
    <row r="161" spans="1:1" s="10" customFormat="1">
      <c r="A161" s="103"/>
    </row>
    <row r="162" spans="1:1" s="10" customFormat="1">
      <c r="A162" s="103"/>
    </row>
    <row r="163" spans="1:1" s="10" customFormat="1">
      <c r="A163" s="103"/>
    </row>
    <row r="164" spans="1:1" s="10" customFormat="1">
      <c r="A164" s="103"/>
    </row>
    <row r="165" spans="1:1" s="10" customFormat="1">
      <c r="A165" s="103"/>
    </row>
    <row r="166" spans="1:1" s="10" customFormat="1">
      <c r="A166" s="103"/>
    </row>
    <row r="167" spans="1:1" s="10" customFormat="1">
      <c r="A167" s="103"/>
    </row>
    <row r="168" spans="1:1" s="10" customFormat="1">
      <c r="A168" s="103"/>
    </row>
    <row r="169" spans="1:1" s="10" customFormat="1">
      <c r="A169" s="103"/>
    </row>
    <row r="170" spans="1:1" s="10" customFormat="1">
      <c r="A170" s="103"/>
    </row>
    <row r="171" spans="1:1" s="10" customFormat="1">
      <c r="A171" s="103"/>
    </row>
    <row r="172" spans="1:1" s="10" customFormat="1">
      <c r="A172" s="103"/>
    </row>
    <row r="173" spans="1:1" s="10" customFormat="1">
      <c r="A173" s="103"/>
    </row>
    <row r="174" spans="1:1" s="10" customFormat="1">
      <c r="A174" s="103"/>
    </row>
    <row r="175" spans="1:1" s="10" customFormat="1">
      <c r="A175" s="103"/>
    </row>
    <row r="176" spans="1:1" s="10" customFormat="1">
      <c r="A176" s="103"/>
    </row>
    <row r="177" spans="1:1" s="10" customFormat="1">
      <c r="A177" s="103"/>
    </row>
    <row r="178" spans="1:1" s="10" customFormat="1">
      <c r="A178" s="103"/>
    </row>
    <row r="179" spans="1:1" s="10" customFormat="1">
      <c r="A179" s="103"/>
    </row>
    <row r="180" spans="1:1" s="10" customFormat="1">
      <c r="A180" s="103"/>
    </row>
    <row r="181" spans="1:1" s="10" customFormat="1">
      <c r="A181" s="103"/>
    </row>
    <row r="182" spans="1:1" s="10" customFormat="1">
      <c r="A182" s="103"/>
    </row>
    <row r="183" spans="1:1" s="10" customFormat="1">
      <c r="A183" s="103"/>
    </row>
    <row r="184" spans="1:1" s="10" customFormat="1">
      <c r="A184" s="103"/>
    </row>
    <row r="185" spans="1:1" s="10" customFormat="1">
      <c r="A185" s="103"/>
    </row>
    <row r="186" spans="1:1" s="10" customFormat="1">
      <c r="A186" s="103"/>
    </row>
    <row r="187" spans="1:1" s="10" customFormat="1">
      <c r="A187" s="103"/>
    </row>
    <row r="188" spans="1:1" s="10" customFormat="1">
      <c r="A188" s="103"/>
    </row>
    <row r="189" spans="1:1" s="10" customFormat="1">
      <c r="A189" s="103"/>
    </row>
    <row r="190" spans="1:1" s="10" customFormat="1">
      <c r="A190" s="103"/>
    </row>
    <row r="191" spans="1:1" s="10" customFormat="1">
      <c r="A191" s="103"/>
    </row>
    <row r="192" spans="1:1" s="10" customFormat="1">
      <c r="A192" s="103"/>
    </row>
    <row r="193" spans="1:1" s="10" customFormat="1">
      <c r="A193" s="103"/>
    </row>
    <row r="194" spans="1:1" s="10" customFormat="1">
      <c r="A194" s="103"/>
    </row>
    <row r="195" spans="1:1" s="10" customFormat="1">
      <c r="A195" s="103"/>
    </row>
    <row r="196" spans="1:1" s="10" customFormat="1">
      <c r="A196" s="103"/>
    </row>
    <row r="197" spans="1:1" s="10" customFormat="1">
      <c r="A197" s="103"/>
    </row>
    <row r="198" spans="1:1" s="10" customFormat="1">
      <c r="A198" s="103"/>
    </row>
    <row r="199" spans="1:1" s="10" customFormat="1">
      <c r="A199" s="103"/>
    </row>
    <row r="200" spans="1:1" s="10" customFormat="1">
      <c r="A200" s="103"/>
    </row>
    <row r="201" spans="1:1" s="10" customFormat="1">
      <c r="A201" s="103"/>
    </row>
    <row r="202" spans="1:1" s="10" customFormat="1">
      <c r="A202" s="103"/>
    </row>
    <row r="203" spans="1:1" s="10" customFormat="1">
      <c r="A203" s="103"/>
    </row>
    <row r="204" spans="1:1" s="10" customFormat="1">
      <c r="A204" s="103"/>
    </row>
    <row r="205" spans="1:1" s="10" customFormat="1">
      <c r="A205" s="103"/>
    </row>
    <row r="206" spans="1:1" s="10" customFormat="1">
      <c r="A206" s="103"/>
    </row>
    <row r="207" spans="1:1" s="10" customFormat="1">
      <c r="A207" s="103"/>
    </row>
    <row r="208" spans="1:1" s="10" customFormat="1">
      <c r="A208" s="103"/>
    </row>
    <row r="209" spans="1:1" s="10" customFormat="1">
      <c r="A209" s="103"/>
    </row>
    <row r="210" spans="1:1" s="10" customFormat="1">
      <c r="A210" s="103"/>
    </row>
    <row r="211" spans="1:1" s="10" customFormat="1">
      <c r="A211" s="103"/>
    </row>
    <row r="212" spans="1:1" s="10" customFormat="1">
      <c r="A212" s="103"/>
    </row>
    <row r="213" spans="1:1" s="10" customFormat="1">
      <c r="A213" s="103"/>
    </row>
    <row r="214" spans="1:1" s="10" customFormat="1">
      <c r="A214" s="103"/>
    </row>
    <row r="215" spans="1:1" s="10" customFormat="1">
      <c r="A215" s="103"/>
    </row>
    <row r="216" spans="1:1" s="10" customFormat="1">
      <c r="A216" s="103"/>
    </row>
    <row r="217" spans="1:1" s="10" customFormat="1">
      <c r="A217" s="103"/>
    </row>
    <row r="218" spans="1:1" s="10" customFormat="1">
      <c r="A218" s="103"/>
    </row>
    <row r="219" spans="1:1" s="10" customFormat="1">
      <c r="A219" s="103"/>
    </row>
    <row r="220" spans="1:1" s="10" customFormat="1">
      <c r="A220" s="103"/>
    </row>
    <row r="221" spans="1:1" s="10" customFormat="1">
      <c r="A221" s="103"/>
    </row>
    <row r="222" spans="1:1" s="10" customFormat="1">
      <c r="A222" s="103"/>
    </row>
    <row r="223" spans="1:1" s="10" customFormat="1">
      <c r="A223" s="103"/>
    </row>
    <row r="224" spans="1:1" s="10" customFormat="1">
      <c r="A224" s="103"/>
    </row>
    <row r="225" spans="1:1" s="10" customFormat="1">
      <c r="A225" s="103"/>
    </row>
    <row r="226" spans="1:1" s="10" customFormat="1">
      <c r="A226" s="103"/>
    </row>
    <row r="227" spans="1:1" s="10" customFormat="1">
      <c r="A227" s="103"/>
    </row>
    <row r="228" spans="1:1" s="10" customFormat="1">
      <c r="A228" s="103"/>
    </row>
    <row r="229" spans="1:1" s="10" customFormat="1">
      <c r="A229" s="103"/>
    </row>
    <row r="230" spans="1:1" s="10" customFormat="1">
      <c r="A230" s="103"/>
    </row>
    <row r="231" spans="1:1" s="10" customFormat="1">
      <c r="A231" s="103"/>
    </row>
    <row r="232" spans="1:1" s="10" customFormat="1">
      <c r="A232" s="103"/>
    </row>
    <row r="233" spans="1:1" s="10" customFormat="1">
      <c r="A233" s="103"/>
    </row>
    <row r="234" spans="1:1" s="10" customFormat="1">
      <c r="A234" s="103"/>
    </row>
    <row r="235" spans="1:1" s="10" customFormat="1">
      <c r="A235" s="103"/>
    </row>
    <row r="236" spans="1:1" s="10" customFormat="1">
      <c r="A236" s="103"/>
    </row>
    <row r="237" spans="1:1" s="10" customFormat="1">
      <c r="A237" s="103"/>
    </row>
    <row r="238" spans="1:1" s="10" customFormat="1">
      <c r="A238" s="103"/>
    </row>
    <row r="239" spans="1:1" s="10" customFormat="1">
      <c r="A239" s="103"/>
    </row>
    <row r="240" spans="1:1" s="10" customFormat="1">
      <c r="A240" s="103"/>
    </row>
    <row r="241" spans="1:1" s="10" customFormat="1">
      <c r="A241" s="103"/>
    </row>
    <row r="242" spans="1:1" s="10" customFormat="1">
      <c r="A242" s="103"/>
    </row>
    <row r="243" spans="1:1" s="10" customFormat="1">
      <c r="A243" s="103"/>
    </row>
    <row r="244" spans="1:1" s="10" customFormat="1">
      <c r="A244" s="103"/>
    </row>
    <row r="245" spans="1:1" s="10" customFormat="1">
      <c r="A245" s="103"/>
    </row>
    <row r="246" spans="1:1" s="10" customFormat="1">
      <c r="A246" s="103"/>
    </row>
    <row r="247" spans="1:1" s="10" customFormat="1">
      <c r="A247" s="103"/>
    </row>
    <row r="248" spans="1:1" s="10" customFormat="1">
      <c r="A248" s="103"/>
    </row>
    <row r="249" spans="1:1" s="10" customFormat="1">
      <c r="A249" s="103"/>
    </row>
    <row r="250" spans="1:1" s="10" customFormat="1">
      <c r="A250" s="103"/>
    </row>
    <row r="251" spans="1:1" s="10" customFormat="1">
      <c r="A251" s="103"/>
    </row>
    <row r="252" spans="1:1" s="10" customFormat="1">
      <c r="A252" s="103"/>
    </row>
    <row r="253" spans="1:1" s="10" customFormat="1">
      <c r="A253" s="103"/>
    </row>
    <row r="254" spans="1:1" s="10" customFormat="1">
      <c r="A254" s="103"/>
    </row>
    <row r="255" spans="1:1" s="10" customFormat="1">
      <c r="A255" s="103"/>
    </row>
    <row r="256" spans="1:1" s="10" customFormat="1">
      <c r="A256" s="103"/>
    </row>
    <row r="257" spans="1:1" s="10" customFormat="1">
      <c r="A257" s="103"/>
    </row>
    <row r="258" spans="1:1" s="10" customFormat="1">
      <c r="A258" s="103"/>
    </row>
    <row r="259" spans="1:1" s="10" customFormat="1">
      <c r="A259" s="103"/>
    </row>
    <row r="260" spans="1:1" s="10" customFormat="1">
      <c r="A260" s="103"/>
    </row>
    <row r="261" spans="1:1" s="10" customFormat="1">
      <c r="A261" s="103"/>
    </row>
    <row r="262" spans="1:1" s="10" customFormat="1">
      <c r="A262" s="103"/>
    </row>
    <row r="263" spans="1:1" s="10" customFormat="1">
      <c r="A263" s="103"/>
    </row>
    <row r="264" spans="1:1" s="10" customFormat="1">
      <c r="A264" s="103"/>
    </row>
    <row r="265" spans="1:1" s="10" customFormat="1">
      <c r="A265" s="103"/>
    </row>
    <row r="266" spans="1:1" s="10" customFormat="1">
      <c r="A266" s="103"/>
    </row>
    <row r="267" spans="1:1" s="10" customFormat="1">
      <c r="A267" s="103"/>
    </row>
    <row r="268" spans="1:1" s="10" customFormat="1">
      <c r="A268" s="103"/>
    </row>
    <row r="269" spans="1:1" s="10" customFormat="1">
      <c r="A269" s="103"/>
    </row>
    <row r="270" spans="1:1" s="10" customFormat="1">
      <c r="A270" s="103"/>
    </row>
    <row r="271" spans="1:1" s="10" customFormat="1">
      <c r="A271" s="103"/>
    </row>
    <row r="272" spans="1:1" s="10" customFormat="1">
      <c r="A272" s="103"/>
    </row>
    <row r="273" spans="1:1" s="10" customFormat="1">
      <c r="A273" s="103"/>
    </row>
    <row r="274" spans="1:1" s="10" customFormat="1">
      <c r="A274" s="103"/>
    </row>
    <row r="275" spans="1:1" s="10" customFormat="1">
      <c r="A275" s="103"/>
    </row>
    <row r="276" spans="1:1" s="10" customFormat="1">
      <c r="A276" s="103"/>
    </row>
    <row r="277" spans="1:1" s="10" customFormat="1">
      <c r="A277" s="103"/>
    </row>
    <row r="278" spans="1:1" s="10" customFormat="1">
      <c r="A278" s="103"/>
    </row>
    <row r="279" spans="1:1" s="10" customFormat="1">
      <c r="A279" s="103"/>
    </row>
    <row r="280" spans="1:1" s="10" customFormat="1">
      <c r="A280" s="103"/>
    </row>
    <row r="281" spans="1:1" s="10" customFormat="1">
      <c r="A281" s="103"/>
    </row>
    <row r="282" spans="1:1" s="10" customFormat="1">
      <c r="A282" s="103"/>
    </row>
    <row r="283" spans="1:1" s="10" customFormat="1">
      <c r="A283" s="103"/>
    </row>
    <row r="284" spans="1:1" s="10" customFormat="1">
      <c r="A284" s="103"/>
    </row>
    <row r="285" spans="1:1" s="10" customFormat="1">
      <c r="A285" s="103"/>
    </row>
    <row r="286" spans="1:1" s="10" customFormat="1">
      <c r="A286" s="103"/>
    </row>
    <row r="287" spans="1:1" s="10" customFormat="1">
      <c r="A287" s="103"/>
    </row>
    <row r="288" spans="1:1" s="10" customFormat="1">
      <c r="A288" s="103"/>
    </row>
    <row r="289" spans="1:1" s="10" customFormat="1">
      <c r="A289" s="103"/>
    </row>
    <row r="290" spans="1:1" s="10" customFormat="1">
      <c r="A290" s="103"/>
    </row>
    <row r="291" spans="1:1" s="10" customFormat="1">
      <c r="A291" s="103"/>
    </row>
    <row r="292" spans="1:1" s="10" customFormat="1">
      <c r="A292" s="103"/>
    </row>
    <row r="293" spans="1:1" s="10" customFormat="1">
      <c r="A293" s="103"/>
    </row>
    <row r="294" spans="1:1" s="10" customFormat="1">
      <c r="A294" s="103"/>
    </row>
    <row r="295" spans="1:1" s="10" customFormat="1">
      <c r="A295" s="103"/>
    </row>
    <row r="296" spans="1:1" s="10" customFormat="1">
      <c r="A296" s="103"/>
    </row>
    <row r="297" spans="1:1" s="10" customFormat="1">
      <c r="A297" s="103"/>
    </row>
    <row r="298" spans="1:1" s="10" customFormat="1">
      <c r="A298" s="103"/>
    </row>
    <row r="299" spans="1:1" s="10" customFormat="1">
      <c r="A299" s="103"/>
    </row>
    <row r="300" spans="1:1" s="10" customFormat="1">
      <c r="A300" s="103"/>
    </row>
    <row r="301" spans="1:1" s="10" customFormat="1">
      <c r="A301" s="103"/>
    </row>
    <row r="302" spans="1:1" s="10" customFormat="1">
      <c r="A302" s="103"/>
    </row>
    <row r="303" spans="1:1" s="10" customFormat="1">
      <c r="A303" s="103"/>
    </row>
    <row r="304" spans="1:1" s="10" customFormat="1">
      <c r="A304" s="103"/>
    </row>
    <row r="305" spans="1:1" s="10" customFormat="1">
      <c r="A305" s="103"/>
    </row>
    <row r="306" spans="1:1" s="10" customFormat="1">
      <c r="A306" s="103"/>
    </row>
    <row r="307" spans="1:1" s="10" customFormat="1">
      <c r="A307" s="103"/>
    </row>
    <row r="308" spans="1:1" s="10" customFormat="1">
      <c r="A308" s="103"/>
    </row>
    <row r="309" spans="1:1" s="10" customFormat="1">
      <c r="A309" s="103"/>
    </row>
    <row r="310" spans="1:1" s="10" customFormat="1">
      <c r="A310" s="103"/>
    </row>
    <row r="311" spans="1:1" s="10" customFormat="1">
      <c r="A311" s="103"/>
    </row>
    <row r="312" spans="1:1" s="10" customFormat="1">
      <c r="A312" s="103"/>
    </row>
    <row r="313" spans="1:1" s="10" customFormat="1">
      <c r="A313" s="103"/>
    </row>
    <row r="314" spans="1:1" s="10" customFormat="1">
      <c r="A314" s="103"/>
    </row>
    <row r="315" spans="1:1" s="10" customFormat="1">
      <c r="A315" s="103"/>
    </row>
    <row r="316" spans="1:1" s="10" customFormat="1">
      <c r="A316" s="103"/>
    </row>
    <row r="317" spans="1:1" s="10" customFormat="1">
      <c r="A317" s="103"/>
    </row>
    <row r="318" spans="1:1" s="10" customFormat="1">
      <c r="A318" s="103"/>
    </row>
    <row r="319" spans="1:1" s="10" customFormat="1">
      <c r="A319" s="103"/>
    </row>
    <row r="320" spans="1:1" s="10" customFormat="1">
      <c r="A320" s="103"/>
    </row>
    <row r="321" spans="1:1" s="10" customFormat="1">
      <c r="A321" s="103"/>
    </row>
    <row r="322" spans="1:1" s="10" customFormat="1">
      <c r="A322" s="103"/>
    </row>
    <row r="323" spans="1:1" s="10" customFormat="1">
      <c r="A323" s="103"/>
    </row>
    <row r="324" spans="1:1" s="10" customFormat="1">
      <c r="A324" s="103"/>
    </row>
    <row r="325" spans="1:1" s="10" customFormat="1">
      <c r="A325" s="103"/>
    </row>
    <row r="326" spans="1:1" s="10" customFormat="1">
      <c r="A326" s="103"/>
    </row>
    <row r="327" spans="1:1" s="10" customFormat="1">
      <c r="A327" s="103"/>
    </row>
    <row r="328" spans="1:1" s="10" customFormat="1">
      <c r="A328" s="103"/>
    </row>
    <row r="329" spans="1:1" s="10" customFormat="1">
      <c r="A329" s="103"/>
    </row>
    <row r="330" spans="1:1" s="10" customFormat="1">
      <c r="A330" s="103"/>
    </row>
    <row r="331" spans="1:1" s="10" customFormat="1">
      <c r="A331" s="103"/>
    </row>
    <row r="332" spans="1:1" s="10" customFormat="1">
      <c r="A332" s="103"/>
    </row>
    <row r="333" spans="1:1" s="10" customFormat="1">
      <c r="A333" s="103"/>
    </row>
    <row r="334" spans="1:1" s="10" customFormat="1">
      <c r="A334" s="103"/>
    </row>
    <row r="335" spans="1:1" s="10" customFormat="1">
      <c r="A335" s="103"/>
    </row>
    <row r="336" spans="1:1" s="10" customFormat="1">
      <c r="A336" s="103"/>
    </row>
    <row r="337" spans="1:1" s="10" customFormat="1">
      <c r="A337" s="103"/>
    </row>
    <row r="338" spans="1:1" s="10" customFormat="1">
      <c r="A338" s="103"/>
    </row>
    <row r="339" spans="1:1" s="10" customFormat="1">
      <c r="A339" s="103"/>
    </row>
    <row r="340" spans="1:1" s="10" customFormat="1">
      <c r="A340" s="103"/>
    </row>
    <row r="341" spans="1:1" s="10" customFormat="1">
      <c r="A341" s="103"/>
    </row>
    <row r="342" spans="1:1" s="10" customFormat="1">
      <c r="A342" s="103"/>
    </row>
    <row r="343" spans="1:1" s="10" customFormat="1">
      <c r="A343" s="103"/>
    </row>
    <row r="344" spans="1:1" s="10" customFormat="1">
      <c r="A344" s="103"/>
    </row>
    <row r="345" spans="1:1" s="10" customFormat="1">
      <c r="A345" s="103"/>
    </row>
    <row r="346" spans="1:1" s="10" customFormat="1">
      <c r="A346" s="103"/>
    </row>
    <row r="347" spans="1:1" s="10" customFormat="1">
      <c r="A347" s="103"/>
    </row>
    <row r="348" spans="1:1" s="10" customFormat="1">
      <c r="A348" s="103"/>
    </row>
    <row r="349" spans="1:1" s="10" customFormat="1">
      <c r="A349" s="103"/>
    </row>
    <row r="350" spans="1:1" s="10" customFormat="1">
      <c r="A350" s="103"/>
    </row>
    <row r="351" spans="1:1" s="10" customFormat="1">
      <c r="A351" s="103"/>
    </row>
    <row r="352" spans="1:1" s="10" customFormat="1">
      <c r="A352" s="103"/>
    </row>
    <row r="353" spans="1:1" s="10" customFormat="1">
      <c r="A353" s="103"/>
    </row>
    <row r="354" spans="1:1" s="10" customFormat="1">
      <c r="A354" s="103"/>
    </row>
    <row r="355" spans="1:1" s="10" customFormat="1">
      <c r="A355" s="103"/>
    </row>
    <row r="356" spans="1:1" s="10" customFormat="1">
      <c r="A356" s="103"/>
    </row>
    <row r="357" spans="1:1" s="10" customFormat="1">
      <c r="A357" s="103"/>
    </row>
    <row r="358" spans="1:1" s="10" customFormat="1">
      <c r="A358" s="103"/>
    </row>
    <row r="359" spans="1:1" s="10" customFormat="1">
      <c r="A359" s="103"/>
    </row>
    <row r="360" spans="1:1" s="10" customFormat="1">
      <c r="A360" s="103"/>
    </row>
    <row r="361" spans="1:1" s="10" customFormat="1">
      <c r="A361" s="103"/>
    </row>
    <row r="362" spans="1:1" s="10" customFormat="1">
      <c r="A362" s="103"/>
    </row>
    <row r="363" spans="1:1" s="10" customFormat="1">
      <c r="A363" s="103"/>
    </row>
    <row r="364" spans="1:1" s="10" customFormat="1">
      <c r="A364" s="103"/>
    </row>
    <row r="365" spans="1:1" s="10" customFormat="1">
      <c r="A365" s="103"/>
    </row>
    <row r="366" spans="1:1" s="10" customFormat="1">
      <c r="A366" s="103"/>
    </row>
    <row r="367" spans="1:1" s="10" customFormat="1">
      <c r="A367" s="103"/>
    </row>
    <row r="368" spans="1:1" s="10" customFormat="1">
      <c r="A368" s="103"/>
    </row>
    <row r="369" spans="1:1" s="10" customFormat="1">
      <c r="A369" s="103"/>
    </row>
    <row r="370" spans="1:1" s="10" customFormat="1">
      <c r="A370" s="103"/>
    </row>
    <row r="371" spans="1:1" s="10" customFormat="1">
      <c r="A371" s="103"/>
    </row>
    <row r="372" spans="1:1" s="10" customFormat="1">
      <c r="A372" s="103"/>
    </row>
    <row r="373" spans="1:1" s="10" customFormat="1">
      <c r="A373" s="103"/>
    </row>
    <row r="374" spans="1:1" s="10" customFormat="1">
      <c r="A374" s="103"/>
    </row>
    <row r="375" spans="1:1" s="10" customFormat="1">
      <c r="A375" s="103"/>
    </row>
    <row r="376" spans="1:1" s="10" customFormat="1">
      <c r="A376" s="103"/>
    </row>
    <row r="377" spans="1:1" s="10" customFormat="1">
      <c r="A377" s="103"/>
    </row>
    <row r="378" spans="1:1" s="10" customFormat="1">
      <c r="A378" s="103"/>
    </row>
    <row r="379" spans="1:1" s="10" customFormat="1">
      <c r="A379" s="103"/>
    </row>
    <row r="380" spans="1:1" s="10" customFormat="1">
      <c r="A380" s="103"/>
    </row>
    <row r="381" spans="1:1" s="10" customFormat="1">
      <c r="A381" s="103"/>
    </row>
    <row r="382" spans="1:1" s="10" customFormat="1">
      <c r="A382" s="103"/>
    </row>
    <row r="383" spans="1:1" s="10" customFormat="1">
      <c r="A383" s="103"/>
    </row>
    <row r="384" spans="1:1" s="10" customFormat="1">
      <c r="A384" s="103"/>
    </row>
    <row r="385" spans="1:1" s="10" customFormat="1">
      <c r="A385" s="103"/>
    </row>
    <row r="386" spans="1:1" s="10" customFormat="1">
      <c r="A386" s="103"/>
    </row>
    <row r="387" spans="1:1" s="10" customFormat="1">
      <c r="A387" s="103"/>
    </row>
    <row r="388" spans="1:1" s="10" customFormat="1">
      <c r="A388" s="103"/>
    </row>
    <row r="389" spans="1:1" s="10" customFormat="1">
      <c r="A389" s="103"/>
    </row>
    <row r="390" spans="1:1" s="10" customFormat="1">
      <c r="A390" s="103"/>
    </row>
    <row r="391" spans="1:1" s="10" customFormat="1">
      <c r="A391" s="103"/>
    </row>
    <row r="392" spans="1:1" s="10" customFormat="1">
      <c r="A392" s="103"/>
    </row>
    <row r="393" spans="1:1" s="10" customFormat="1">
      <c r="A393" s="103"/>
    </row>
    <row r="394" spans="1:1" s="10" customFormat="1">
      <c r="A394" s="103"/>
    </row>
    <row r="395" spans="1:1" s="10" customFormat="1">
      <c r="A395" s="103"/>
    </row>
    <row r="396" spans="1:1" s="10" customFormat="1">
      <c r="A396" s="103"/>
    </row>
    <row r="397" spans="1:1" s="10" customFormat="1">
      <c r="A397" s="103"/>
    </row>
    <row r="398" spans="1:1" s="10" customFormat="1">
      <c r="A398" s="103"/>
    </row>
    <row r="399" spans="1:1" s="10" customFormat="1">
      <c r="A399" s="103"/>
    </row>
    <row r="400" spans="1:1" s="10" customFormat="1">
      <c r="A400" s="103"/>
    </row>
    <row r="401" spans="1:1" s="10" customFormat="1">
      <c r="A401" s="103"/>
    </row>
    <row r="402" spans="1:1" s="10" customFormat="1">
      <c r="A402" s="103"/>
    </row>
    <row r="403" spans="1:1" s="10" customFormat="1">
      <c r="A403" s="103"/>
    </row>
    <row r="404" spans="1:1" s="10" customFormat="1">
      <c r="A404" s="103"/>
    </row>
    <row r="405" spans="1:1" s="10" customFormat="1">
      <c r="A405" s="103"/>
    </row>
    <row r="406" spans="1:1" s="10" customFormat="1">
      <c r="A406" s="103"/>
    </row>
    <row r="407" spans="1:1" s="10" customFormat="1">
      <c r="A407" s="103"/>
    </row>
    <row r="408" spans="1:1" s="10" customFormat="1">
      <c r="A408" s="103"/>
    </row>
    <row r="409" spans="1:1" s="10" customFormat="1">
      <c r="A409" s="103"/>
    </row>
    <row r="410" spans="1:1" s="10" customFormat="1">
      <c r="A410" s="103"/>
    </row>
    <row r="411" spans="1:1" s="10" customFormat="1">
      <c r="A411" s="103"/>
    </row>
    <row r="412" spans="1:1" s="10" customFormat="1">
      <c r="A412" s="103"/>
    </row>
    <row r="413" spans="1:1" s="10" customFormat="1">
      <c r="A413" s="103"/>
    </row>
    <row r="414" spans="1:1" s="10" customFormat="1">
      <c r="A414" s="103"/>
    </row>
    <row r="415" spans="1:1" s="10" customFormat="1">
      <c r="A415" s="103"/>
    </row>
    <row r="416" spans="1:1" s="10" customFormat="1">
      <c r="A416" s="103"/>
    </row>
    <row r="417" spans="1:1" s="10" customFormat="1">
      <c r="A417" s="103"/>
    </row>
    <row r="418" spans="1:1" s="10" customFormat="1">
      <c r="A418" s="103"/>
    </row>
    <row r="419" spans="1:1" s="10" customFormat="1">
      <c r="A419" s="103"/>
    </row>
    <row r="420" spans="1:1" s="10" customFormat="1">
      <c r="A420" s="103"/>
    </row>
    <row r="421" spans="1:1" s="10" customFormat="1">
      <c r="A421" s="103"/>
    </row>
    <row r="422" spans="1:1" s="10" customFormat="1">
      <c r="A422" s="103"/>
    </row>
    <row r="423" spans="1:1" s="10" customFormat="1">
      <c r="A423" s="103"/>
    </row>
    <row r="424" spans="1:1" s="10" customFormat="1">
      <c r="A424" s="103"/>
    </row>
    <row r="425" spans="1:1" s="10" customFormat="1">
      <c r="A425" s="103"/>
    </row>
    <row r="426" spans="1:1" s="10" customFormat="1">
      <c r="A426" s="103"/>
    </row>
    <row r="427" spans="1:1" s="10" customFormat="1">
      <c r="A427" s="103"/>
    </row>
    <row r="428" spans="1:1" s="10" customFormat="1">
      <c r="A428" s="103"/>
    </row>
    <row r="429" spans="1:1" s="10" customFormat="1">
      <c r="A429" s="103"/>
    </row>
    <row r="430" spans="1:1" s="10" customFormat="1">
      <c r="A430" s="103"/>
    </row>
    <row r="431" spans="1:1" s="10" customFormat="1">
      <c r="A431" s="103"/>
    </row>
    <row r="432" spans="1:1" s="10" customFormat="1">
      <c r="A432" s="103"/>
    </row>
    <row r="433" spans="1:1" s="10" customFormat="1">
      <c r="A433" s="103"/>
    </row>
    <row r="434" spans="1:1" s="10" customFormat="1">
      <c r="A434" s="103"/>
    </row>
    <row r="435" spans="1:1" s="10" customFormat="1">
      <c r="A435" s="103"/>
    </row>
    <row r="436" spans="1:1" s="10" customFormat="1">
      <c r="A436" s="103"/>
    </row>
    <row r="437" spans="1:1" s="10" customFormat="1">
      <c r="A437" s="103"/>
    </row>
    <row r="438" spans="1:1" s="10" customFormat="1">
      <c r="A438" s="103"/>
    </row>
    <row r="439" spans="1:1" s="10" customFormat="1">
      <c r="A439" s="103"/>
    </row>
    <row r="440" spans="1:1" s="10" customFormat="1">
      <c r="A440" s="103"/>
    </row>
    <row r="441" spans="1:1" s="10" customFormat="1">
      <c r="A441" s="103"/>
    </row>
    <row r="442" spans="1:1" s="10" customFormat="1">
      <c r="A442" s="103"/>
    </row>
    <row r="443" spans="1:1" s="10" customFormat="1">
      <c r="A443" s="103"/>
    </row>
    <row r="444" spans="1:1" s="10" customFormat="1">
      <c r="A444" s="103"/>
    </row>
    <row r="445" spans="1:1" s="10" customFormat="1">
      <c r="A445" s="103"/>
    </row>
    <row r="446" spans="1:1" s="10" customFormat="1">
      <c r="A446" s="103"/>
    </row>
    <row r="447" spans="1:1" s="10" customFormat="1">
      <c r="A447" s="103"/>
    </row>
    <row r="448" spans="1:1" s="10" customFormat="1">
      <c r="A448" s="103"/>
    </row>
    <row r="449" spans="1:1" s="10" customFormat="1">
      <c r="A449" s="103"/>
    </row>
    <row r="450" spans="1:1" s="10" customFormat="1">
      <c r="A450" s="103"/>
    </row>
    <row r="451" spans="1:1" s="10" customFormat="1">
      <c r="A451" s="103"/>
    </row>
  </sheetData>
  <mergeCells count="1">
    <mergeCell ref="A27:A38"/>
  </mergeCell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/>
  </sheetPr>
  <dimension ref="A1:BV461"/>
  <sheetViews>
    <sheetView topLeftCell="G1" zoomScale="90" zoomScaleNormal="90" workbookViewId="0">
      <selection activeCell="P1" sqref="P1:P1048576"/>
    </sheetView>
  </sheetViews>
  <sheetFormatPr baseColWidth="10" defaultColWidth="9.21875" defaultRowHeight="11.4"/>
  <cols>
    <col min="1" max="1" width="61.77734375" style="78" bestFit="1" customWidth="1"/>
    <col min="2" max="11" width="13.44140625" style="79" bestFit="1" customWidth="1"/>
    <col min="12" max="17" width="11.5546875" style="79" bestFit="1" customWidth="1"/>
    <col min="18" max="18" width="15.21875" style="77" bestFit="1" customWidth="1"/>
    <col min="19" max="74" width="9.21875" style="77"/>
    <col min="75" max="16384" width="9.21875" style="79"/>
  </cols>
  <sheetData>
    <row r="1" spans="1:18" ht="27.75" customHeight="1">
      <c r="A1" s="7" t="s">
        <v>132</v>
      </c>
      <c r="B1" s="8" t="s">
        <v>21</v>
      </c>
      <c r="C1" s="8" t="s">
        <v>22</v>
      </c>
      <c r="D1" s="8" t="s">
        <v>38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32</v>
      </c>
      <c r="N1" s="8" t="s">
        <v>33</v>
      </c>
      <c r="O1" s="8" t="s">
        <v>34</v>
      </c>
      <c r="P1" s="8" t="s">
        <v>36</v>
      </c>
      <c r="Q1" s="8" t="s">
        <v>37</v>
      </c>
      <c r="R1" s="9" t="s">
        <v>71</v>
      </c>
    </row>
    <row r="2" spans="1:18">
      <c r="A2" s="46" t="s">
        <v>0</v>
      </c>
      <c r="B2" s="47">
        <v>45416</v>
      </c>
      <c r="C2" s="47">
        <v>237490</v>
      </c>
      <c r="D2" s="47">
        <v>184909</v>
      </c>
      <c r="E2" s="47">
        <v>22159</v>
      </c>
      <c r="F2" s="47">
        <v>150593</v>
      </c>
      <c r="G2" s="47">
        <v>109772</v>
      </c>
      <c r="H2" s="47">
        <v>119408</v>
      </c>
      <c r="I2" s="47">
        <v>55068</v>
      </c>
      <c r="J2" s="47">
        <v>46291</v>
      </c>
      <c r="K2" s="47">
        <v>213654</v>
      </c>
      <c r="L2" s="47">
        <v>35918</v>
      </c>
      <c r="M2" s="47">
        <v>4495</v>
      </c>
      <c r="N2" s="47">
        <v>9088</v>
      </c>
      <c r="O2" s="47">
        <v>20680</v>
      </c>
      <c r="P2" s="47">
        <v>3244</v>
      </c>
      <c r="Q2" s="47">
        <v>4497</v>
      </c>
      <c r="R2" s="71">
        <f>SUM(B2:Q2)</f>
        <v>1262682</v>
      </c>
    </row>
    <row r="3" spans="1:18">
      <c r="A3" s="46" t="s">
        <v>1</v>
      </c>
      <c r="B3" s="47">
        <v>518237</v>
      </c>
      <c r="C3" s="47">
        <v>121167</v>
      </c>
      <c r="D3" s="47">
        <v>226250</v>
      </c>
      <c r="E3" s="47">
        <v>98490</v>
      </c>
      <c r="F3" s="47">
        <v>263939</v>
      </c>
      <c r="G3" s="47">
        <v>979342</v>
      </c>
      <c r="H3" s="47">
        <v>329007</v>
      </c>
      <c r="I3" s="47">
        <v>308870</v>
      </c>
      <c r="J3" s="47">
        <v>72024</v>
      </c>
      <c r="K3" s="47">
        <v>123813</v>
      </c>
      <c r="L3" s="47">
        <v>33267</v>
      </c>
      <c r="M3" s="47">
        <v>51260</v>
      </c>
      <c r="N3" s="47">
        <v>56350</v>
      </c>
      <c r="O3" s="47">
        <v>133129</v>
      </c>
      <c r="P3" s="47">
        <v>3308</v>
      </c>
      <c r="Q3" s="47">
        <v>244547</v>
      </c>
      <c r="R3" s="71">
        <f>SUM(B3:Q3)</f>
        <v>3563000</v>
      </c>
    </row>
    <row r="4" spans="1:18">
      <c r="A4" s="46" t="s">
        <v>2</v>
      </c>
      <c r="B4" s="47">
        <v>2327650</v>
      </c>
      <c r="C4" s="47">
        <v>5916989</v>
      </c>
      <c r="D4" s="47">
        <v>3076965</v>
      </c>
      <c r="E4" s="47">
        <v>2860432</v>
      </c>
      <c r="F4" s="47">
        <v>4285124</v>
      </c>
      <c r="G4" s="47">
        <v>4818800</v>
      </c>
      <c r="H4" s="47">
        <v>5557293</v>
      </c>
      <c r="I4" s="47">
        <v>1883093</v>
      </c>
      <c r="J4" s="47">
        <v>2726920</v>
      </c>
      <c r="K4" s="47">
        <v>4259203</v>
      </c>
      <c r="L4" s="47">
        <v>810676</v>
      </c>
      <c r="M4" s="47">
        <v>243946</v>
      </c>
      <c r="N4" s="47">
        <v>484267</v>
      </c>
      <c r="O4" s="47">
        <v>267824</v>
      </c>
      <c r="P4" s="47">
        <v>634776</v>
      </c>
      <c r="Q4" s="47">
        <v>34672</v>
      </c>
      <c r="R4" s="71">
        <f>SUM(B4:Q4)</f>
        <v>40188630</v>
      </c>
    </row>
    <row r="5" spans="1:18">
      <c r="A5" s="46" t="s">
        <v>3</v>
      </c>
      <c r="B5" s="47">
        <v>1057104</v>
      </c>
      <c r="C5" s="47">
        <v>392456</v>
      </c>
      <c r="D5" s="47">
        <v>299244</v>
      </c>
      <c r="E5" s="47">
        <v>140231</v>
      </c>
      <c r="F5" s="47">
        <v>210047</v>
      </c>
      <c r="G5" s="47">
        <v>615120</v>
      </c>
      <c r="H5" s="47">
        <v>132557</v>
      </c>
      <c r="I5" s="47">
        <v>7354</v>
      </c>
      <c r="J5" s="47">
        <v>0</v>
      </c>
      <c r="K5" s="47">
        <v>145990</v>
      </c>
      <c r="L5" s="47">
        <v>6889</v>
      </c>
      <c r="M5" s="47">
        <v>2489</v>
      </c>
      <c r="N5" s="47">
        <v>0</v>
      </c>
      <c r="O5" s="47">
        <v>160</v>
      </c>
      <c r="P5" s="47">
        <v>0</v>
      </c>
      <c r="Q5" s="47">
        <v>0</v>
      </c>
      <c r="R5" s="71">
        <f>SUM(B5:Q5)</f>
        <v>3009641</v>
      </c>
    </row>
    <row r="6" spans="1:18">
      <c r="A6" s="46" t="s">
        <v>4</v>
      </c>
      <c r="B6" s="47">
        <v>263703</v>
      </c>
      <c r="C6" s="47">
        <v>369346</v>
      </c>
      <c r="D6" s="47">
        <v>62412</v>
      </c>
      <c r="E6" s="47">
        <v>210656</v>
      </c>
      <c r="F6" s="47">
        <v>443839</v>
      </c>
      <c r="G6" s="47">
        <v>207334</v>
      </c>
      <c r="H6" s="47">
        <v>303667</v>
      </c>
      <c r="I6" s="47">
        <v>141221</v>
      </c>
      <c r="J6" s="47">
        <v>56538</v>
      </c>
      <c r="K6" s="47">
        <v>249877</v>
      </c>
      <c r="L6" s="47">
        <v>33915</v>
      </c>
      <c r="M6" s="47">
        <v>3658</v>
      </c>
      <c r="N6" s="47">
        <v>54399</v>
      </c>
      <c r="O6" s="47">
        <v>18636</v>
      </c>
      <c r="P6" s="47">
        <v>2891</v>
      </c>
      <c r="Q6" s="47">
        <v>52</v>
      </c>
      <c r="R6" s="71">
        <f>SUM(B6:Q6)</f>
        <v>2422144</v>
      </c>
    </row>
    <row r="7" spans="1:18">
      <c r="A7" s="46" t="s">
        <v>5</v>
      </c>
      <c r="B7" s="47">
        <v>62531</v>
      </c>
      <c r="C7" s="47">
        <v>56111</v>
      </c>
      <c r="D7" s="47">
        <v>160838</v>
      </c>
      <c r="E7" s="47">
        <v>42643</v>
      </c>
      <c r="F7" s="47">
        <v>107968</v>
      </c>
      <c r="G7" s="47">
        <v>162840</v>
      </c>
      <c r="H7" s="47">
        <v>79836</v>
      </c>
      <c r="I7" s="47">
        <v>47480</v>
      </c>
      <c r="J7" s="47">
        <v>38710</v>
      </c>
      <c r="K7" s="47">
        <v>69291</v>
      </c>
      <c r="L7" s="47">
        <v>18789</v>
      </c>
      <c r="M7" s="47">
        <v>11520</v>
      </c>
      <c r="N7" s="47">
        <v>12151</v>
      </c>
      <c r="O7" s="47">
        <v>49655</v>
      </c>
      <c r="P7" s="47">
        <v>7311</v>
      </c>
      <c r="Q7" s="47">
        <v>1649</v>
      </c>
      <c r="R7" s="71">
        <f>SUM(B7:Q7)</f>
        <v>929323</v>
      </c>
    </row>
    <row r="8" spans="1:18">
      <c r="A8" s="46" t="s">
        <v>6</v>
      </c>
      <c r="B8" s="47">
        <v>37976</v>
      </c>
      <c r="C8" s="47">
        <v>124737</v>
      </c>
      <c r="D8" s="47">
        <v>154958</v>
      </c>
      <c r="E8" s="47">
        <v>13433</v>
      </c>
      <c r="F8" s="47">
        <v>54679</v>
      </c>
      <c r="G8" s="47">
        <v>196034</v>
      </c>
      <c r="H8" s="47">
        <v>550393</v>
      </c>
      <c r="I8" s="47">
        <v>32005</v>
      </c>
      <c r="J8" s="47">
        <v>37865</v>
      </c>
      <c r="K8" s="47">
        <v>408707</v>
      </c>
      <c r="L8" s="47">
        <v>34137</v>
      </c>
      <c r="M8" s="47">
        <v>10098</v>
      </c>
      <c r="N8" s="47">
        <v>11550</v>
      </c>
      <c r="O8" s="47">
        <v>20184</v>
      </c>
      <c r="P8" s="47">
        <v>14408</v>
      </c>
      <c r="Q8" s="47">
        <v>6284</v>
      </c>
      <c r="R8" s="71">
        <f>SUM(B8:Q8)</f>
        <v>1707448</v>
      </c>
    </row>
    <row r="9" spans="1:18">
      <c r="A9" s="76" t="s">
        <v>66</v>
      </c>
      <c r="B9" s="36">
        <v>4312617</v>
      </c>
      <c r="C9" s="36">
        <v>7218296</v>
      </c>
      <c r="D9" s="36">
        <v>4165576</v>
      </c>
      <c r="E9" s="36">
        <v>3388044</v>
      </c>
      <c r="F9" s="36">
        <v>5516189</v>
      </c>
      <c r="G9" s="36">
        <v>7089242</v>
      </c>
      <c r="H9" s="36">
        <v>7072161</v>
      </c>
      <c r="I9" s="36">
        <v>2475091</v>
      </c>
      <c r="J9" s="36">
        <v>2978348</v>
      </c>
      <c r="K9" s="36">
        <v>5470535</v>
      </c>
      <c r="L9" s="36">
        <v>973591</v>
      </c>
      <c r="M9" s="36">
        <v>327466</v>
      </c>
      <c r="N9" s="36">
        <v>627805</v>
      </c>
      <c r="O9" s="36">
        <v>510268</v>
      </c>
      <c r="P9" s="36">
        <v>665938</v>
      </c>
      <c r="Q9" s="36">
        <v>291701</v>
      </c>
      <c r="R9" s="80">
        <f>SUM(B9:Q9)</f>
        <v>53082868</v>
      </c>
    </row>
    <row r="10" spans="1:18">
      <c r="A10" s="46" t="s">
        <v>7</v>
      </c>
      <c r="B10" s="47">
        <v>0</v>
      </c>
      <c r="C10" s="47">
        <v>899203</v>
      </c>
      <c r="D10" s="47">
        <v>290815</v>
      </c>
      <c r="E10" s="47">
        <v>0</v>
      </c>
      <c r="F10" s="47">
        <v>576461</v>
      </c>
      <c r="G10" s="47">
        <v>3416</v>
      </c>
      <c r="H10" s="47">
        <v>142070</v>
      </c>
      <c r="I10" s="47">
        <v>0</v>
      </c>
      <c r="J10" s="47">
        <v>12002</v>
      </c>
      <c r="K10" s="47">
        <v>0</v>
      </c>
      <c r="L10" s="47">
        <v>91000</v>
      </c>
      <c r="M10" s="47">
        <v>0</v>
      </c>
      <c r="N10" s="47">
        <v>0</v>
      </c>
      <c r="O10" s="47">
        <v>0</v>
      </c>
      <c r="P10" s="47">
        <v>2955</v>
      </c>
      <c r="Q10" s="47">
        <v>0</v>
      </c>
      <c r="R10" s="71">
        <f>SUM(B10:Q10)</f>
        <v>2017922</v>
      </c>
    </row>
    <row r="11" spans="1:18">
      <c r="A11" s="46" t="s">
        <v>8</v>
      </c>
      <c r="B11" s="47">
        <v>466681</v>
      </c>
      <c r="C11" s="47">
        <v>84061</v>
      </c>
      <c r="D11" s="47">
        <v>30024</v>
      </c>
      <c r="E11" s="47">
        <v>342388</v>
      </c>
      <c r="F11" s="47">
        <v>151009</v>
      </c>
      <c r="G11" s="47">
        <v>413991</v>
      </c>
      <c r="H11" s="47">
        <v>151700</v>
      </c>
      <c r="I11" s="47">
        <v>356449</v>
      </c>
      <c r="J11" s="47">
        <v>38591</v>
      </c>
      <c r="K11" s="47">
        <v>331198</v>
      </c>
      <c r="L11" s="47">
        <v>27993</v>
      </c>
      <c r="M11" s="47">
        <v>41692</v>
      </c>
      <c r="N11" s="47">
        <v>113715</v>
      </c>
      <c r="O11" s="47">
        <v>893</v>
      </c>
      <c r="P11" s="47">
        <v>6286</v>
      </c>
      <c r="Q11" s="47">
        <v>25867</v>
      </c>
      <c r="R11" s="71">
        <f>SUM(B11:Q11)</f>
        <v>2582538</v>
      </c>
    </row>
    <row r="12" spans="1:18">
      <c r="A12" s="46" t="s">
        <v>9</v>
      </c>
      <c r="B12" s="47">
        <v>3229809</v>
      </c>
      <c r="C12" s="47">
        <v>4969221</v>
      </c>
      <c r="D12" s="47">
        <v>3315950</v>
      </c>
      <c r="E12" s="47">
        <v>2401451</v>
      </c>
      <c r="F12" s="47">
        <v>3712487</v>
      </c>
      <c r="G12" s="47">
        <v>5759639</v>
      </c>
      <c r="H12" s="47">
        <v>5240145</v>
      </c>
      <c r="I12" s="47">
        <v>1770165</v>
      </c>
      <c r="J12" s="47">
        <v>2452058</v>
      </c>
      <c r="K12" s="47">
        <v>3332312</v>
      </c>
      <c r="L12" s="47">
        <v>599670</v>
      </c>
      <c r="M12" s="47">
        <v>187869</v>
      </c>
      <c r="N12" s="47">
        <v>212310</v>
      </c>
      <c r="O12" s="47">
        <v>419931</v>
      </c>
      <c r="P12" s="47">
        <v>4554</v>
      </c>
      <c r="Q12" s="47">
        <v>233179</v>
      </c>
      <c r="R12" s="71">
        <f>SUM(B12:Q12)</f>
        <v>37840750</v>
      </c>
    </row>
    <row r="13" spans="1:18">
      <c r="A13" s="46" t="s">
        <v>10</v>
      </c>
      <c r="B13" s="47">
        <v>157449</v>
      </c>
      <c r="C13" s="47">
        <v>460724</v>
      </c>
      <c r="D13" s="47">
        <v>86794</v>
      </c>
      <c r="E13" s="47">
        <v>78244</v>
      </c>
      <c r="F13" s="47">
        <v>581642</v>
      </c>
      <c r="G13" s="47">
        <v>125493</v>
      </c>
      <c r="H13" s="47">
        <v>471062</v>
      </c>
      <c r="I13" s="47">
        <v>54541</v>
      </c>
      <c r="J13" s="47">
        <v>279182</v>
      </c>
      <c r="K13" s="47">
        <v>538048</v>
      </c>
      <c r="L13" s="47">
        <v>66804</v>
      </c>
      <c r="M13" s="47">
        <v>22864</v>
      </c>
      <c r="N13" s="47">
        <v>146142</v>
      </c>
      <c r="O13" s="47">
        <v>13046</v>
      </c>
      <c r="P13" s="47">
        <v>574786</v>
      </c>
      <c r="Q13" s="47">
        <v>0</v>
      </c>
      <c r="R13" s="71">
        <f>SUM(B13:Q13)</f>
        <v>3656821</v>
      </c>
    </row>
    <row r="14" spans="1:18">
      <c r="A14" s="46" t="s">
        <v>11</v>
      </c>
      <c r="B14" s="47">
        <v>28705</v>
      </c>
      <c r="C14" s="47">
        <v>232222</v>
      </c>
      <c r="D14" s="47">
        <v>93958</v>
      </c>
      <c r="E14" s="47">
        <v>67546</v>
      </c>
      <c r="F14" s="47">
        <v>52330</v>
      </c>
      <c r="G14" s="47">
        <v>267534</v>
      </c>
      <c r="H14" s="47">
        <v>539179</v>
      </c>
      <c r="I14" s="47">
        <v>79340</v>
      </c>
      <c r="J14" s="47">
        <v>74747</v>
      </c>
      <c r="K14" s="47">
        <v>827643</v>
      </c>
      <c r="L14" s="47">
        <v>23264</v>
      </c>
      <c r="M14" s="47">
        <v>8947</v>
      </c>
      <c r="N14" s="47">
        <v>10341</v>
      </c>
      <c r="O14" s="47">
        <v>19443</v>
      </c>
      <c r="P14" s="47">
        <v>35520</v>
      </c>
      <c r="Q14" s="47">
        <v>5788</v>
      </c>
      <c r="R14" s="71">
        <f>SUM(B14:Q14)</f>
        <v>2366507</v>
      </c>
    </row>
    <row r="15" spans="1:18">
      <c r="A15" s="76" t="s">
        <v>153</v>
      </c>
      <c r="B15" s="36">
        <v>3882644</v>
      </c>
      <c r="C15" s="36">
        <v>6645431</v>
      </c>
      <c r="D15" s="36">
        <v>3817541</v>
      </c>
      <c r="E15" s="36">
        <v>2889629</v>
      </c>
      <c r="F15" s="36">
        <v>5073929</v>
      </c>
      <c r="G15" s="36">
        <v>6570073</v>
      </c>
      <c r="H15" s="36">
        <v>6544156</v>
      </c>
      <c r="I15" s="36">
        <v>2260495</v>
      </c>
      <c r="J15" s="36">
        <v>2856580</v>
      </c>
      <c r="K15" s="36">
        <v>5029201</v>
      </c>
      <c r="L15" s="36">
        <v>808731</v>
      </c>
      <c r="M15" s="36">
        <v>261372</v>
      </c>
      <c r="N15" s="36">
        <v>482508</v>
      </c>
      <c r="O15" s="36">
        <v>453313</v>
      </c>
      <c r="P15" s="36">
        <v>624101</v>
      </c>
      <c r="Q15" s="36">
        <v>264834</v>
      </c>
      <c r="R15" s="80">
        <f>SUM(B15:Q15)</f>
        <v>48464538</v>
      </c>
    </row>
    <row r="16" spans="1:18">
      <c r="A16" s="45" t="s">
        <v>12</v>
      </c>
      <c r="B16" s="35">
        <v>100000</v>
      </c>
      <c r="C16" s="35">
        <v>160000</v>
      </c>
      <c r="D16" s="35">
        <v>168750</v>
      </c>
      <c r="E16" s="35">
        <v>112500</v>
      </c>
      <c r="F16" s="35">
        <v>100000</v>
      </c>
      <c r="G16" s="35">
        <v>170000</v>
      </c>
      <c r="H16" s="35">
        <v>124300</v>
      </c>
      <c r="I16" s="35">
        <v>75759</v>
      </c>
      <c r="J16" s="35">
        <v>196000</v>
      </c>
      <c r="K16" s="35">
        <v>90000</v>
      </c>
      <c r="L16" s="35">
        <v>100000</v>
      </c>
      <c r="M16" s="35">
        <v>60000</v>
      </c>
      <c r="N16" s="35">
        <v>90000</v>
      </c>
      <c r="O16" s="35">
        <v>70000</v>
      </c>
      <c r="P16" s="35">
        <v>40000</v>
      </c>
      <c r="Q16" s="35">
        <v>50000</v>
      </c>
      <c r="R16" s="71">
        <f>SUM(B16:Q16)</f>
        <v>1707309</v>
      </c>
    </row>
    <row r="17" spans="1:18">
      <c r="A17" s="45" t="s">
        <v>13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117000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71">
        <f>SUM(B17:Q17)</f>
        <v>117000</v>
      </c>
    </row>
    <row r="18" spans="1:18">
      <c r="A18" s="45" t="s">
        <v>68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10000</v>
      </c>
      <c r="P18" s="35">
        <v>0</v>
      </c>
      <c r="Q18" s="35">
        <v>0</v>
      </c>
      <c r="R18" s="71">
        <f>SUM(B18:Q18)</f>
        <v>10000</v>
      </c>
    </row>
    <row r="19" spans="1:18">
      <c r="A19" s="45" t="s">
        <v>14</v>
      </c>
      <c r="B19" s="35">
        <v>296778</v>
      </c>
      <c r="C19" s="35">
        <v>245215</v>
      </c>
      <c r="D19" s="35">
        <v>84931</v>
      </c>
      <c r="E19" s="35">
        <v>278054</v>
      </c>
      <c r="F19" s="35">
        <v>277326</v>
      </c>
      <c r="G19" s="35">
        <v>295693</v>
      </c>
      <c r="H19" s="35">
        <v>358122</v>
      </c>
      <c r="I19" s="35">
        <v>117608</v>
      </c>
      <c r="J19" s="35">
        <v>14217</v>
      </c>
      <c r="K19" s="35">
        <v>331616</v>
      </c>
      <c r="L19" s="35">
        <v>61105</v>
      </c>
      <c r="M19" s="35">
        <v>4183</v>
      </c>
      <c r="N19" s="35">
        <v>48683</v>
      </c>
      <c r="O19" s="35">
        <v>0</v>
      </c>
      <c r="P19" s="35">
        <v>3908</v>
      </c>
      <c r="Q19" s="35">
        <v>277</v>
      </c>
      <c r="R19" s="71">
        <f>SUM(B19:Q19)</f>
        <v>2417716</v>
      </c>
    </row>
    <row r="20" spans="1:18">
      <c r="A20" s="45" t="s">
        <v>15</v>
      </c>
      <c r="B20" s="35">
        <v>0</v>
      </c>
      <c r="C20" s="35">
        <v>-1367</v>
      </c>
      <c r="D20" s="35">
        <v>0</v>
      </c>
      <c r="E20" s="35">
        <v>0</v>
      </c>
      <c r="F20" s="35">
        <v>0</v>
      </c>
      <c r="G20" s="35">
        <v>0</v>
      </c>
      <c r="H20" s="35">
        <v>-2851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-840</v>
      </c>
      <c r="O20" s="35">
        <v>0</v>
      </c>
      <c r="P20" s="35">
        <v>0</v>
      </c>
      <c r="Q20" s="35">
        <v>0</v>
      </c>
      <c r="R20" s="71">
        <f>SUM(B20:Q20)</f>
        <v>-5058</v>
      </c>
    </row>
    <row r="21" spans="1:18">
      <c r="A21" s="45" t="s">
        <v>16</v>
      </c>
      <c r="B21" s="35">
        <v>0</v>
      </c>
      <c r="C21" s="35">
        <v>133000</v>
      </c>
      <c r="D21" s="35">
        <v>87315</v>
      </c>
      <c r="E21" s="35">
        <v>49277</v>
      </c>
      <c r="F21" s="35">
        <v>423</v>
      </c>
      <c r="G21" s="35">
        <v>22</v>
      </c>
      <c r="H21" s="35">
        <v>37324</v>
      </c>
      <c r="I21" s="35">
        <v>488</v>
      </c>
      <c r="J21" s="35">
        <v>0</v>
      </c>
      <c r="K21" s="35">
        <v>414</v>
      </c>
      <c r="L21" s="35">
        <v>3712</v>
      </c>
      <c r="M21" s="35">
        <v>0</v>
      </c>
      <c r="N21" s="35">
        <v>0</v>
      </c>
      <c r="O21" s="35">
        <v>523</v>
      </c>
      <c r="P21" s="35">
        <v>0</v>
      </c>
      <c r="Q21" s="35">
        <v>0</v>
      </c>
      <c r="R21" s="71">
        <f>SUM(B21:Q21)</f>
        <v>312498</v>
      </c>
    </row>
    <row r="22" spans="1:18">
      <c r="A22" s="45" t="s">
        <v>17</v>
      </c>
      <c r="B22" s="35">
        <v>18</v>
      </c>
      <c r="C22" s="35">
        <v>48</v>
      </c>
      <c r="D22" s="35">
        <v>-24482</v>
      </c>
      <c r="E22" s="35">
        <v>918</v>
      </c>
      <c r="F22" s="35">
        <v>1</v>
      </c>
      <c r="G22" s="35">
        <v>5257</v>
      </c>
      <c r="H22" s="35">
        <v>-117277</v>
      </c>
      <c r="I22" s="35">
        <v>3</v>
      </c>
      <c r="J22" s="35">
        <v>-111769</v>
      </c>
      <c r="K22" s="35">
        <v>5072</v>
      </c>
      <c r="L22" s="35">
        <v>20</v>
      </c>
      <c r="M22" s="35">
        <v>0</v>
      </c>
      <c r="N22" s="35">
        <v>4496</v>
      </c>
      <c r="O22" s="35">
        <v>-8625</v>
      </c>
      <c r="P22" s="35">
        <v>1344</v>
      </c>
      <c r="Q22" s="35">
        <v>-23478</v>
      </c>
      <c r="R22" s="35">
        <f>SUM(B22:Q22)</f>
        <v>-268454</v>
      </c>
    </row>
    <row r="23" spans="1:18">
      <c r="A23" s="45" t="s">
        <v>18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-2114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f>SUM(B23:Q23)</f>
        <v>-2114</v>
      </c>
    </row>
    <row r="24" spans="1:18">
      <c r="A24" s="45" t="s">
        <v>19</v>
      </c>
      <c r="B24" s="35">
        <v>33177</v>
      </c>
      <c r="C24" s="35">
        <v>35969</v>
      </c>
      <c r="D24" s="35">
        <v>31521</v>
      </c>
      <c r="E24" s="35">
        <v>57666</v>
      </c>
      <c r="F24" s="35">
        <v>64510</v>
      </c>
      <c r="G24" s="35">
        <v>48197</v>
      </c>
      <c r="H24" s="35">
        <v>11387</v>
      </c>
      <c r="I24" s="35">
        <v>22852</v>
      </c>
      <c r="J24" s="35">
        <v>23320</v>
      </c>
      <c r="K24" s="35">
        <v>14232</v>
      </c>
      <c r="L24" s="35">
        <v>23</v>
      </c>
      <c r="M24" s="35">
        <v>1911</v>
      </c>
      <c r="N24" s="35">
        <v>2958</v>
      </c>
      <c r="O24" s="35">
        <v>-14943</v>
      </c>
      <c r="P24" s="35">
        <v>-3415</v>
      </c>
      <c r="Q24" s="35">
        <v>68</v>
      </c>
      <c r="R24" s="35">
        <f>SUM(B24:Q24)</f>
        <v>329433</v>
      </c>
    </row>
    <row r="25" spans="1:18">
      <c r="A25" s="76" t="s">
        <v>20</v>
      </c>
      <c r="B25" s="36">
        <v>429973</v>
      </c>
      <c r="C25" s="36">
        <v>572865</v>
      </c>
      <c r="D25" s="36">
        <v>348035</v>
      </c>
      <c r="E25" s="36">
        <v>498415</v>
      </c>
      <c r="F25" s="36">
        <v>442260</v>
      </c>
      <c r="G25" s="36">
        <v>519169</v>
      </c>
      <c r="H25" s="36">
        <v>528005</v>
      </c>
      <c r="I25" s="36">
        <v>214596</v>
      </c>
      <c r="J25" s="36">
        <v>121768</v>
      </c>
      <c r="K25" s="36">
        <v>441334</v>
      </c>
      <c r="L25" s="36">
        <v>164860</v>
      </c>
      <c r="M25" s="36">
        <v>66094</v>
      </c>
      <c r="N25" s="36">
        <v>145297</v>
      </c>
      <c r="O25" s="36">
        <v>56955</v>
      </c>
      <c r="P25" s="36">
        <v>41837</v>
      </c>
      <c r="Q25" s="36">
        <v>26867</v>
      </c>
      <c r="R25" s="80">
        <f>SUM(B25:Q25)</f>
        <v>4618330</v>
      </c>
    </row>
    <row r="26" spans="1:18" s="77" customFormat="1">
      <c r="A26" s="76" t="s">
        <v>154</v>
      </c>
      <c r="B26" s="36">
        <v>4312617</v>
      </c>
      <c r="C26" s="36">
        <v>7218296</v>
      </c>
      <c r="D26" s="36">
        <v>4165576</v>
      </c>
      <c r="E26" s="36">
        <v>3388044</v>
      </c>
      <c r="F26" s="36">
        <v>5516189</v>
      </c>
      <c r="G26" s="36">
        <v>7089242</v>
      </c>
      <c r="H26" s="36">
        <v>7072161</v>
      </c>
      <c r="I26" s="36">
        <v>2475091</v>
      </c>
      <c r="J26" s="36">
        <v>2978348</v>
      </c>
      <c r="K26" s="36">
        <v>5470535</v>
      </c>
      <c r="L26" s="36">
        <v>973591</v>
      </c>
      <c r="M26" s="36">
        <v>327466</v>
      </c>
      <c r="N26" s="36">
        <v>627805</v>
      </c>
      <c r="O26" s="36">
        <v>510268</v>
      </c>
      <c r="P26" s="36">
        <v>665938</v>
      </c>
      <c r="Q26" s="36">
        <v>291701</v>
      </c>
      <c r="R26" s="80">
        <f>SUM(B26:Q26)</f>
        <v>53082868</v>
      </c>
    </row>
    <row r="27" spans="1:18" s="77" customFormat="1">
      <c r="A27" s="96"/>
    </row>
    <row r="28" spans="1:18" s="77" customFormat="1">
      <c r="A28" s="96"/>
    </row>
    <row r="29" spans="1:18">
      <c r="A29" s="419" t="s">
        <v>65</v>
      </c>
      <c r="B29" s="32">
        <f t="shared" ref="B29:Q29" si="0">SUM(B2:B8)</f>
        <v>4312617</v>
      </c>
      <c r="C29" s="32">
        <f t="shared" si="0"/>
        <v>7218296</v>
      </c>
      <c r="D29" s="32">
        <f t="shared" si="0"/>
        <v>4165576</v>
      </c>
      <c r="E29" s="32">
        <f t="shared" si="0"/>
        <v>3388044</v>
      </c>
      <c r="F29" s="32">
        <f t="shared" si="0"/>
        <v>5516189</v>
      </c>
      <c r="G29" s="32">
        <f t="shared" si="0"/>
        <v>7089242</v>
      </c>
      <c r="H29" s="32">
        <f t="shared" si="0"/>
        <v>7072161</v>
      </c>
      <c r="I29" s="32">
        <f t="shared" si="0"/>
        <v>2475091</v>
      </c>
      <c r="J29" s="32">
        <f t="shared" si="0"/>
        <v>2978348</v>
      </c>
      <c r="K29" s="32">
        <f t="shared" si="0"/>
        <v>5470535</v>
      </c>
      <c r="L29" s="32">
        <f t="shared" si="0"/>
        <v>973591</v>
      </c>
      <c r="M29" s="32">
        <f t="shared" si="0"/>
        <v>327466</v>
      </c>
      <c r="N29" s="32">
        <f t="shared" si="0"/>
        <v>627805</v>
      </c>
      <c r="O29" s="32">
        <f t="shared" si="0"/>
        <v>510268</v>
      </c>
      <c r="P29" s="32">
        <f t="shared" si="0"/>
        <v>665938</v>
      </c>
      <c r="Q29" s="32">
        <f t="shared" si="0"/>
        <v>291701</v>
      </c>
      <c r="R29" s="32">
        <f>SUM(R2:R8)</f>
        <v>53082868</v>
      </c>
    </row>
    <row r="30" spans="1:18">
      <c r="A30" s="419"/>
      <c r="B30" s="33">
        <f t="shared" ref="B30:Q30" si="1">B9-B29</f>
        <v>0</v>
      </c>
      <c r="C30" s="33">
        <f t="shared" si="1"/>
        <v>0</v>
      </c>
      <c r="D30" s="33">
        <f t="shared" si="1"/>
        <v>0</v>
      </c>
      <c r="E30" s="33">
        <f t="shared" si="1"/>
        <v>0</v>
      </c>
      <c r="F30" s="33">
        <f t="shared" si="1"/>
        <v>0</v>
      </c>
      <c r="G30" s="33">
        <f t="shared" si="1"/>
        <v>0</v>
      </c>
      <c r="H30" s="33">
        <f t="shared" si="1"/>
        <v>0</v>
      </c>
      <c r="I30" s="33">
        <f t="shared" si="1"/>
        <v>0</v>
      </c>
      <c r="J30" s="33">
        <f t="shared" si="1"/>
        <v>0</v>
      </c>
      <c r="K30" s="33">
        <f t="shared" si="1"/>
        <v>0</v>
      </c>
      <c r="L30" s="33">
        <f t="shared" si="1"/>
        <v>0</v>
      </c>
      <c r="M30" s="33">
        <f t="shared" si="1"/>
        <v>0</v>
      </c>
      <c r="N30" s="33">
        <f t="shared" si="1"/>
        <v>0</v>
      </c>
      <c r="O30" s="33">
        <f t="shared" si="1"/>
        <v>0</v>
      </c>
      <c r="P30" s="33">
        <f t="shared" si="1"/>
        <v>0</v>
      </c>
      <c r="Q30" s="33">
        <f t="shared" si="1"/>
        <v>0</v>
      </c>
      <c r="R30" s="33">
        <f>R9-R29</f>
        <v>0</v>
      </c>
    </row>
    <row r="31" spans="1:18">
      <c r="A31" s="419"/>
      <c r="B31" s="33">
        <f t="shared" ref="B31:Q31" si="2">SUM(B10:B14)</f>
        <v>3882644</v>
      </c>
      <c r="C31" s="33">
        <f t="shared" si="2"/>
        <v>6645431</v>
      </c>
      <c r="D31" s="33">
        <f t="shared" si="2"/>
        <v>3817541</v>
      </c>
      <c r="E31" s="33">
        <f t="shared" si="2"/>
        <v>2889629</v>
      </c>
      <c r="F31" s="33">
        <f t="shared" si="2"/>
        <v>5073929</v>
      </c>
      <c r="G31" s="33">
        <f t="shared" si="2"/>
        <v>6570073</v>
      </c>
      <c r="H31" s="33">
        <f t="shared" si="2"/>
        <v>6544156</v>
      </c>
      <c r="I31" s="33">
        <f t="shared" si="2"/>
        <v>2260495</v>
      </c>
      <c r="J31" s="33">
        <f t="shared" si="2"/>
        <v>2856580</v>
      </c>
      <c r="K31" s="33">
        <f t="shared" si="2"/>
        <v>5029201</v>
      </c>
      <c r="L31" s="33">
        <f t="shared" si="2"/>
        <v>808731</v>
      </c>
      <c r="M31" s="33">
        <f t="shared" si="2"/>
        <v>261372</v>
      </c>
      <c r="N31" s="33">
        <f t="shared" si="2"/>
        <v>482508</v>
      </c>
      <c r="O31" s="33">
        <f t="shared" si="2"/>
        <v>453313</v>
      </c>
      <c r="P31" s="33">
        <f t="shared" si="2"/>
        <v>624101</v>
      </c>
      <c r="Q31" s="33">
        <f t="shared" si="2"/>
        <v>264834</v>
      </c>
      <c r="R31" s="33">
        <f>SUM(R10:R14)</f>
        <v>48464538</v>
      </c>
    </row>
    <row r="32" spans="1:18">
      <c r="A32" s="419"/>
      <c r="B32" s="32">
        <f t="shared" ref="B32:Q32" si="3">B31-B15</f>
        <v>0</v>
      </c>
      <c r="C32" s="32">
        <f t="shared" si="3"/>
        <v>0</v>
      </c>
      <c r="D32" s="32">
        <f t="shared" si="3"/>
        <v>0</v>
      </c>
      <c r="E32" s="32">
        <f t="shared" si="3"/>
        <v>0</v>
      </c>
      <c r="F32" s="32">
        <f t="shared" si="3"/>
        <v>0</v>
      </c>
      <c r="G32" s="32">
        <f t="shared" si="3"/>
        <v>0</v>
      </c>
      <c r="H32" s="32">
        <f t="shared" si="3"/>
        <v>0</v>
      </c>
      <c r="I32" s="32">
        <f t="shared" si="3"/>
        <v>0</v>
      </c>
      <c r="J32" s="32">
        <f t="shared" si="3"/>
        <v>0</v>
      </c>
      <c r="K32" s="32">
        <f t="shared" si="3"/>
        <v>0</v>
      </c>
      <c r="L32" s="32">
        <f t="shared" si="3"/>
        <v>0</v>
      </c>
      <c r="M32" s="32">
        <f t="shared" si="3"/>
        <v>0</v>
      </c>
      <c r="N32" s="32">
        <f t="shared" si="3"/>
        <v>0</v>
      </c>
      <c r="O32" s="32">
        <f t="shared" si="3"/>
        <v>0</v>
      </c>
      <c r="P32" s="32">
        <f t="shared" si="3"/>
        <v>0</v>
      </c>
      <c r="Q32" s="32">
        <f t="shared" si="3"/>
        <v>0</v>
      </c>
      <c r="R32" s="32">
        <f>R31-R15</f>
        <v>0</v>
      </c>
    </row>
    <row r="33" spans="1:18">
      <c r="A33" s="419"/>
      <c r="B33" s="32">
        <f t="shared" ref="B33:Q33" si="4">SUM(B16:B24)</f>
        <v>429973</v>
      </c>
      <c r="C33" s="32">
        <f t="shared" si="4"/>
        <v>572865</v>
      </c>
      <c r="D33" s="32">
        <f t="shared" si="4"/>
        <v>348035</v>
      </c>
      <c r="E33" s="32">
        <f t="shared" si="4"/>
        <v>498415</v>
      </c>
      <c r="F33" s="32">
        <f t="shared" si="4"/>
        <v>442260</v>
      </c>
      <c r="G33" s="32">
        <f t="shared" si="4"/>
        <v>519169</v>
      </c>
      <c r="H33" s="32">
        <f t="shared" si="4"/>
        <v>528005</v>
      </c>
      <c r="I33" s="32">
        <f t="shared" si="4"/>
        <v>214596</v>
      </c>
      <c r="J33" s="32">
        <f t="shared" si="4"/>
        <v>121768</v>
      </c>
      <c r="K33" s="32">
        <f t="shared" si="4"/>
        <v>441334</v>
      </c>
      <c r="L33" s="32">
        <f t="shared" si="4"/>
        <v>164860</v>
      </c>
      <c r="M33" s="32">
        <f t="shared" si="4"/>
        <v>66094</v>
      </c>
      <c r="N33" s="32">
        <f t="shared" si="4"/>
        <v>145297</v>
      </c>
      <c r="O33" s="32">
        <f t="shared" si="4"/>
        <v>56955</v>
      </c>
      <c r="P33" s="32">
        <f t="shared" si="4"/>
        <v>41837</v>
      </c>
      <c r="Q33" s="32">
        <f t="shared" si="4"/>
        <v>26867</v>
      </c>
      <c r="R33" s="32">
        <f>SUM(R16:R24)</f>
        <v>4618330</v>
      </c>
    </row>
    <row r="34" spans="1:18">
      <c r="A34" s="419"/>
      <c r="B34" s="32">
        <f t="shared" ref="B34:Q34" si="5">B33-B25</f>
        <v>0</v>
      </c>
      <c r="C34" s="32">
        <f t="shared" si="5"/>
        <v>0</v>
      </c>
      <c r="D34" s="32">
        <f t="shared" si="5"/>
        <v>0</v>
      </c>
      <c r="E34" s="32">
        <f t="shared" si="5"/>
        <v>0</v>
      </c>
      <c r="F34" s="32">
        <f t="shared" si="5"/>
        <v>0</v>
      </c>
      <c r="G34" s="32">
        <f t="shared" si="5"/>
        <v>0</v>
      </c>
      <c r="H34" s="32">
        <f t="shared" si="5"/>
        <v>0</v>
      </c>
      <c r="I34" s="32">
        <f t="shared" si="5"/>
        <v>0</v>
      </c>
      <c r="J34" s="32">
        <f t="shared" si="5"/>
        <v>0</v>
      </c>
      <c r="K34" s="32">
        <f t="shared" si="5"/>
        <v>0</v>
      </c>
      <c r="L34" s="32">
        <f t="shared" si="5"/>
        <v>0</v>
      </c>
      <c r="M34" s="32">
        <f t="shared" si="5"/>
        <v>0</v>
      </c>
      <c r="N34" s="32">
        <f t="shared" si="5"/>
        <v>0</v>
      </c>
      <c r="O34" s="32">
        <f t="shared" si="5"/>
        <v>0</v>
      </c>
      <c r="P34" s="32">
        <f t="shared" si="5"/>
        <v>0</v>
      </c>
      <c r="Q34" s="32">
        <f t="shared" si="5"/>
        <v>0</v>
      </c>
      <c r="R34" s="32">
        <f>R33-R25</f>
        <v>0</v>
      </c>
    </row>
    <row r="35" spans="1:18">
      <c r="A35" s="419"/>
      <c r="B35" s="33">
        <f t="shared" ref="B35:Q35" si="6">B26-B29</f>
        <v>0</v>
      </c>
      <c r="C35" s="33">
        <f t="shared" si="6"/>
        <v>0</v>
      </c>
      <c r="D35" s="33">
        <f t="shared" si="6"/>
        <v>0</v>
      </c>
      <c r="E35" s="33">
        <f t="shared" si="6"/>
        <v>0</v>
      </c>
      <c r="F35" s="33">
        <f t="shared" si="6"/>
        <v>0</v>
      </c>
      <c r="G35" s="33">
        <f t="shared" si="6"/>
        <v>0</v>
      </c>
      <c r="H35" s="33">
        <f t="shared" si="6"/>
        <v>0</v>
      </c>
      <c r="I35" s="33">
        <f t="shared" si="6"/>
        <v>0</v>
      </c>
      <c r="J35" s="33">
        <f t="shared" si="6"/>
        <v>0</v>
      </c>
      <c r="K35" s="33">
        <f t="shared" si="6"/>
        <v>0</v>
      </c>
      <c r="L35" s="33">
        <f t="shared" si="6"/>
        <v>0</v>
      </c>
      <c r="M35" s="33">
        <f t="shared" si="6"/>
        <v>0</v>
      </c>
      <c r="N35" s="33">
        <f t="shared" si="6"/>
        <v>0</v>
      </c>
      <c r="O35" s="33">
        <f t="shared" si="6"/>
        <v>0</v>
      </c>
      <c r="P35" s="33">
        <f t="shared" si="6"/>
        <v>0</v>
      </c>
      <c r="Q35" s="33">
        <f t="shared" si="6"/>
        <v>0</v>
      </c>
      <c r="R35" s="33">
        <f>R26-R29</f>
        <v>0</v>
      </c>
    </row>
    <row r="36" spans="1:18" s="77" customFormat="1">
      <c r="A36" s="96"/>
      <c r="B36" s="31"/>
    </row>
    <row r="37" spans="1:18" s="77" customFormat="1">
      <c r="A37" s="96"/>
      <c r="B37" s="31"/>
    </row>
    <row r="38" spans="1:18" s="77" customFormat="1">
      <c r="A38" s="96"/>
    </row>
    <row r="39" spans="1:18" s="77" customFormat="1">
      <c r="A39" s="96"/>
    </row>
    <row r="40" spans="1:18" s="77" customFormat="1">
      <c r="A40" s="96"/>
    </row>
    <row r="41" spans="1:18" s="77" customFormat="1">
      <c r="A41" s="96"/>
    </row>
    <row r="42" spans="1:18" s="77" customFormat="1">
      <c r="A42" s="96"/>
    </row>
    <row r="43" spans="1:18" s="77" customFormat="1">
      <c r="A43" s="96"/>
    </row>
    <row r="44" spans="1:18" s="77" customFormat="1">
      <c r="A44" s="96"/>
    </row>
    <row r="45" spans="1:18" s="77" customFormat="1">
      <c r="A45" s="96"/>
    </row>
    <row r="46" spans="1:18" s="77" customFormat="1">
      <c r="A46" s="96"/>
    </row>
    <row r="47" spans="1:18" s="77" customFormat="1">
      <c r="A47" s="96"/>
    </row>
    <row r="48" spans="1:18" s="77" customFormat="1">
      <c r="A48" s="96"/>
    </row>
    <row r="49" spans="1:1" s="77" customFormat="1">
      <c r="A49" s="96"/>
    </row>
    <row r="50" spans="1:1" s="77" customFormat="1">
      <c r="A50" s="96"/>
    </row>
    <row r="51" spans="1:1" s="77" customFormat="1">
      <c r="A51" s="96"/>
    </row>
    <row r="52" spans="1:1" s="77" customFormat="1">
      <c r="A52" s="96"/>
    </row>
    <row r="53" spans="1:1" s="77" customFormat="1">
      <c r="A53" s="96"/>
    </row>
    <row r="54" spans="1:1" s="77" customFormat="1">
      <c r="A54" s="96"/>
    </row>
    <row r="55" spans="1:1" s="77" customFormat="1">
      <c r="A55" s="96"/>
    </row>
    <row r="56" spans="1:1" s="77" customFormat="1">
      <c r="A56" s="96"/>
    </row>
    <row r="57" spans="1:1" s="77" customFormat="1">
      <c r="A57" s="96"/>
    </row>
    <row r="58" spans="1:1" s="77" customFormat="1">
      <c r="A58" s="96"/>
    </row>
    <row r="59" spans="1:1" s="77" customFormat="1">
      <c r="A59" s="96"/>
    </row>
    <row r="60" spans="1:1" s="77" customFormat="1">
      <c r="A60" s="96"/>
    </row>
    <row r="61" spans="1:1" s="77" customFormat="1">
      <c r="A61" s="96"/>
    </row>
    <row r="62" spans="1:1" s="77" customFormat="1">
      <c r="A62" s="96"/>
    </row>
    <row r="63" spans="1:1" s="77" customFormat="1">
      <c r="A63" s="96"/>
    </row>
    <row r="64" spans="1:1" s="77" customFormat="1">
      <c r="A64" s="96"/>
    </row>
    <row r="65" spans="1:1" s="77" customFormat="1">
      <c r="A65" s="96"/>
    </row>
    <row r="66" spans="1:1" s="77" customFormat="1">
      <c r="A66" s="96"/>
    </row>
    <row r="67" spans="1:1" s="77" customFormat="1">
      <c r="A67" s="96"/>
    </row>
    <row r="68" spans="1:1" s="77" customFormat="1">
      <c r="A68" s="96"/>
    </row>
    <row r="69" spans="1:1" s="77" customFormat="1">
      <c r="A69" s="96"/>
    </row>
    <row r="70" spans="1:1" s="77" customFormat="1">
      <c r="A70" s="96"/>
    </row>
    <row r="71" spans="1:1" s="77" customFormat="1">
      <c r="A71" s="96"/>
    </row>
    <row r="72" spans="1:1" s="77" customFormat="1">
      <c r="A72" s="96"/>
    </row>
    <row r="73" spans="1:1" s="77" customFormat="1">
      <c r="A73" s="96"/>
    </row>
    <row r="74" spans="1:1" s="77" customFormat="1">
      <c r="A74" s="96"/>
    </row>
    <row r="75" spans="1:1" s="77" customFormat="1">
      <c r="A75" s="96"/>
    </row>
    <row r="76" spans="1:1" s="77" customFormat="1">
      <c r="A76" s="96"/>
    </row>
    <row r="77" spans="1:1" s="77" customFormat="1">
      <c r="A77" s="96"/>
    </row>
    <row r="78" spans="1:1" s="77" customFormat="1">
      <c r="A78" s="96"/>
    </row>
    <row r="79" spans="1:1" s="77" customFormat="1">
      <c r="A79" s="96"/>
    </row>
    <row r="80" spans="1:1" s="77" customFormat="1">
      <c r="A80" s="96"/>
    </row>
    <row r="81" spans="1:1" s="77" customFormat="1">
      <c r="A81" s="96"/>
    </row>
    <row r="82" spans="1:1" s="77" customFormat="1">
      <c r="A82" s="96"/>
    </row>
    <row r="83" spans="1:1" s="77" customFormat="1">
      <c r="A83" s="96"/>
    </row>
    <row r="84" spans="1:1" s="77" customFormat="1">
      <c r="A84" s="96"/>
    </row>
    <row r="85" spans="1:1" s="77" customFormat="1">
      <c r="A85" s="96"/>
    </row>
    <row r="86" spans="1:1" s="77" customFormat="1">
      <c r="A86" s="96"/>
    </row>
    <row r="87" spans="1:1" s="77" customFormat="1">
      <c r="A87" s="96"/>
    </row>
    <row r="88" spans="1:1" s="77" customFormat="1">
      <c r="A88" s="96"/>
    </row>
    <row r="89" spans="1:1" s="77" customFormat="1">
      <c r="A89" s="96"/>
    </row>
    <row r="90" spans="1:1" s="77" customFormat="1">
      <c r="A90" s="96"/>
    </row>
    <row r="91" spans="1:1" s="77" customFormat="1">
      <c r="A91" s="96"/>
    </row>
    <row r="92" spans="1:1" s="77" customFormat="1">
      <c r="A92" s="96"/>
    </row>
    <row r="93" spans="1:1" s="77" customFormat="1">
      <c r="A93" s="96"/>
    </row>
    <row r="94" spans="1:1" s="77" customFormat="1">
      <c r="A94" s="96"/>
    </row>
    <row r="95" spans="1:1" s="77" customFormat="1">
      <c r="A95" s="96"/>
    </row>
    <row r="96" spans="1:1" s="77" customFormat="1">
      <c r="A96" s="96"/>
    </row>
    <row r="97" spans="1:1" s="77" customFormat="1">
      <c r="A97" s="96"/>
    </row>
    <row r="98" spans="1:1" s="77" customFormat="1">
      <c r="A98" s="96"/>
    </row>
    <row r="99" spans="1:1" s="77" customFormat="1">
      <c r="A99" s="96"/>
    </row>
    <row r="100" spans="1:1" s="77" customFormat="1">
      <c r="A100" s="96"/>
    </row>
    <row r="101" spans="1:1" s="77" customFormat="1">
      <c r="A101" s="96"/>
    </row>
    <row r="102" spans="1:1" s="77" customFormat="1">
      <c r="A102" s="96"/>
    </row>
    <row r="103" spans="1:1" s="77" customFormat="1">
      <c r="A103" s="96"/>
    </row>
    <row r="104" spans="1:1" s="77" customFormat="1">
      <c r="A104" s="96"/>
    </row>
    <row r="105" spans="1:1" s="77" customFormat="1">
      <c r="A105" s="96"/>
    </row>
    <row r="106" spans="1:1" s="77" customFormat="1">
      <c r="A106" s="96"/>
    </row>
    <row r="107" spans="1:1" s="77" customFormat="1">
      <c r="A107" s="96"/>
    </row>
    <row r="108" spans="1:1" s="77" customFormat="1">
      <c r="A108" s="96"/>
    </row>
    <row r="109" spans="1:1" s="77" customFormat="1">
      <c r="A109" s="96"/>
    </row>
    <row r="110" spans="1:1" s="77" customFormat="1">
      <c r="A110" s="96"/>
    </row>
    <row r="111" spans="1:1" s="77" customFormat="1">
      <c r="A111" s="96"/>
    </row>
    <row r="112" spans="1:1" s="77" customFormat="1">
      <c r="A112" s="96"/>
    </row>
    <row r="113" spans="1:1" s="77" customFormat="1">
      <c r="A113" s="96"/>
    </row>
    <row r="114" spans="1:1" s="77" customFormat="1">
      <c r="A114" s="96"/>
    </row>
    <row r="115" spans="1:1" s="77" customFormat="1">
      <c r="A115" s="96"/>
    </row>
    <row r="116" spans="1:1" s="77" customFormat="1">
      <c r="A116" s="96"/>
    </row>
    <row r="117" spans="1:1" s="77" customFormat="1">
      <c r="A117" s="96"/>
    </row>
    <row r="118" spans="1:1" s="77" customFormat="1">
      <c r="A118" s="96"/>
    </row>
    <row r="119" spans="1:1" s="77" customFormat="1">
      <c r="A119" s="96"/>
    </row>
    <row r="120" spans="1:1" s="77" customFormat="1">
      <c r="A120" s="96"/>
    </row>
    <row r="121" spans="1:1" s="77" customFormat="1">
      <c r="A121" s="96"/>
    </row>
    <row r="122" spans="1:1" s="77" customFormat="1">
      <c r="A122" s="96"/>
    </row>
    <row r="123" spans="1:1" s="77" customFormat="1">
      <c r="A123" s="96"/>
    </row>
    <row r="124" spans="1:1" s="77" customFormat="1">
      <c r="A124" s="96"/>
    </row>
    <row r="125" spans="1:1" s="77" customFormat="1">
      <c r="A125" s="96"/>
    </row>
    <row r="126" spans="1:1" s="77" customFormat="1">
      <c r="A126" s="96"/>
    </row>
    <row r="127" spans="1:1" s="77" customFormat="1">
      <c r="A127" s="96"/>
    </row>
    <row r="128" spans="1:1" s="77" customFormat="1">
      <c r="A128" s="96"/>
    </row>
    <row r="129" spans="1:1" s="77" customFormat="1">
      <c r="A129" s="96"/>
    </row>
    <row r="130" spans="1:1" s="77" customFormat="1">
      <c r="A130" s="96"/>
    </row>
    <row r="131" spans="1:1" s="77" customFormat="1">
      <c r="A131" s="96"/>
    </row>
    <row r="132" spans="1:1" s="77" customFormat="1">
      <c r="A132" s="96"/>
    </row>
    <row r="133" spans="1:1" s="77" customFormat="1">
      <c r="A133" s="96"/>
    </row>
    <row r="134" spans="1:1" s="77" customFormat="1">
      <c r="A134" s="96"/>
    </row>
    <row r="135" spans="1:1" s="77" customFormat="1">
      <c r="A135" s="96"/>
    </row>
    <row r="136" spans="1:1" s="77" customFormat="1">
      <c r="A136" s="96"/>
    </row>
    <row r="137" spans="1:1" s="77" customFormat="1">
      <c r="A137" s="96"/>
    </row>
    <row r="138" spans="1:1" s="77" customFormat="1">
      <c r="A138" s="96"/>
    </row>
    <row r="139" spans="1:1" s="77" customFormat="1">
      <c r="A139" s="96"/>
    </row>
    <row r="140" spans="1:1" s="77" customFormat="1">
      <c r="A140" s="96"/>
    </row>
    <row r="141" spans="1:1" s="77" customFormat="1">
      <c r="A141" s="96"/>
    </row>
    <row r="142" spans="1:1" s="77" customFormat="1">
      <c r="A142" s="96"/>
    </row>
    <row r="143" spans="1:1" s="77" customFormat="1">
      <c r="A143" s="96"/>
    </row>
    <row r="144" spans="1:1" s="77" customFormat="1">
      <c r="A144" s="96"/>
    </row>
    <row r="145" spans="1:1" s="77" customFormat="1">
      <c r="A145" s="96"/>
    </row>
    <row r="146" spans="1:1" s="77" customFormat="1">
      <c r="A146" s="96"/>
    </row>
    <row r="147" spans="1:1" s="77" customFormat="1">
      <c r="A147" s="96"/>
    </row>
    <row r="148" spans="1:1" s="77" customFormat="1">
      <c r="A148" s="96"/>
    </row>
    <row r="149" spans="1:1" s="77" customFormat="1">
      <c r="A149" s="96"/>
    </row>
    <row r="150" spans="1:1" s="77" customFormat="1">
      <c r="A150" s="96"/>
    </row>
    <row r="151" spans="1:1" s="77" customFormat="1">
      <c r="A151" s="96"/>
    </row>
    <row r="152" spans="1:1" s="77" customFormat="1">
      <c r="A152" s="96"/>
    </row>
    <row r="153" spans="1:1" s="77" customFormat="1">
      <c r="A153" s="96"/>
    </row>
    <row r="154" spans="1:1" s="77" customFormat="1">
      <c r="A154" s="96"/>
    </row>
    <row r="155" spans="1:1" s="77" customFormat="1">
      <c r="A155" s="96"/>
    </row>
    <row r="156" spans="1:1" s="77" customFormat="1">
      <c r="A156" s="96"/>
    </row>
    <row r="157" spans="1:1" s="77" customFormat="1">
      <c r="A157" s="96"/>
    </row>
    <row r="158" spans="1:1" s="77" customFormat="1">
      <c r="A158" s="96"/>
    </row>
    <row r="159" spans="1:1" s="77" customFormat="1">
      <c r="A159" s="96"/>
    </row>
    <row r="160" spans="1:1" s="77" customFormat="1">
      <c r="A160" s="96"/>
    </row>
    <row r="161" spans="1:1" s="77" customFormat="1">
      <c r="A161" s="96"/>
    </row>
    <row r="162" spans="1:1" s="77" customFormat="1">
      <c r="A162" s="96"/>
    </row>
    <row r="163" spans="1:1" s="77" customFormat="1">
      <c r="A163" s="96"/>
    </row>
    <row r="164" spans="1:1" s="77" customFormat="1">
      <c r="A164" s="96"/>
    </row>
    <row r="165" spans="1:1" s="77" customFormat="1">
      <c r="A165" s="96"/>
    </row>
    <row r="166" spans="1:1" s="77" customFormat="1">
      <c r="A166" s="96"/>
    </row>
    <row r="167" spans="1:1" s="77" customFormat="1">
      <c r="A167" s="96"/>
    </row>
    <row r="168" spans="1:1" s="77" customFormat="1">
      <c r="A168" s="96"/>
    </row>
    <row r="169" spans="1:1" s="77" customFormat="1">
      <c r="A169" s="96"/>
    </row>
    <row r="170" spans="1:1" s="77" customFormat="1">
      <c r="A170" s="96"/>
    </row>
    <row r="171" spans="1:1" s="77" customFormat="1">
      <c r="A171" s="96"/>
    </row>
    <row r="172" spans="1:1" s="77" customFormat="1">
      <c r="A172" s="96"/>
    </row>
    <row r="173" spans="1:1" s="77" customFormat="1">
      <c r="A173" s="96"/>
    </row>
    <row r="174" spans="1:1" s="77" customFormat="1">
      <c r="A174" s="96"/>
    </row>
    <row r="175" spans="1:1" s="77" customFormat="1">
      <c r="A175" s="96"/>
    </row>
    <row r="176" spans="1:1" s="77" customFormat="1">
      <c r="A176" s="96"/>
    </row>
    <row r="177" spans="1:1" s="77" customFormat="1">
      <c r="A177" s="96"/>
    </row>
    <row r="178" spans="1:1" s="77" customFormat="1">
      <c r="A178" s="96"/>
    </row>
    <row r="179" spans="1:1" s="77" customFormat="1">
      <c r="A179" s="96"/>
    </row>
    <row r="180" spans="1:1" s="77" customFormat="1">
      <c r="A180" s="96"/>
    </row>
    <row r="181" spans="1:1" s="77" customFormat="1">
      <c r="A181" s="96"/>
    </row>
    <row r="182" spans="1:1" s="77" customFormat="1">
      <c r="A182" s="96"/>
    </row>
    <row r="183" spans="1:1" s="77" customFormat="1">
      <c r="A183" s="96"/>
    </row>
    <row r="184" spans="1:1" s="77" customFormat="1">
      <c r="A184" s="96"/>
    </row>
    <row r="185" spans="1:1" s="77" customFormat="1">
      <c r="A185" s="96"/>
    </row>
    <row r="186" spans="1:1" s="77" customFormat="1">
      <c r="A186" s="96"/>
    </row>
    <row r="187" spans="1:1" s="77" customFormat="1">
      <c r="A187" s="96"/>
    </row>
    <row r="188" spans="1:1" s="77" customFormat="1">
      <c r="A188" s="96"/>
    </row>
    <row r="189" spans="1:1" s="77" customFormat="1">
      <c r="A189" s="96"/>
    </row>
    <row r="190" spans="1:1" s="77" customFormat="1">
      <c r="A190" s="96"/>
    </row>
    <row r="191" spans="1:1" s="77" customFormat="1">
      <c r="A191" s="96"/>
    </row>
    <row r="192" spans="1:1" s="77" customFormat="1">
      <c r="A192" s="96"/>
    </row>
    <row r="193" spans="1:1" s="77" customFormat="1">
      <c r="A193" s="96"/>
    </row>
    <row r="194" spans="1:1" s="77" customFormat="1">
      <c r="A194" s="96"/>
    </row>
    <row r="195" spans="1:1" s="77" customFormat="1">
      <c r="A195" s="96"/>
    </row>
    <row r="196" spans="1:1" s="77" customFormat="1">
      <c r="A196" s="96"/>
    </row>
    <row r="197" spans="1:1" s="77" customFormat="1">
      <c r="A197" s="96"/>
    </row>
    <row r="198" spans="1:1" s="77" customFormat="1">
      <c r="A198" s="96"/>
    </row>
    <row r="199" spans="1:1" s="77" customFormat="1">
      <c r="A199" s="96"/>
    </row>
    <row r="200" spans="1:1" s="77" customFormat="1">
      <c r="A200" s="96"/>
    </row>
    <row r="201" spans="1:1" s="77" customFormat="1">
      <c r="A201" s="96"/>
    </row>
    <row r="202" spans="1:1" s="77" customFormat="1">
      <c r="A202" s="96"/>
    </row>
    <row r="203" spans="1:1" s="77" customFormat="1">
      <c r="A203" s="96"/>
    </row>
    <row r="204" spans="1:1" s="77" customFormat="1">
      <c r="A204" s="96"/>
    </row>
    <row r="205" spans="1:1" s="77" customFormat="1">
      <c r="A205" s="96"/>
    </row>
    <row r="206" spans="1:1" s="77" customFormat="1">
      <c r="A206" s="96"/>
    </row>
    <row r="207" spans="1:1" s="77" customFormat="1">
      <c r="A207" s="96"/>
    </row>
    <row r="208" spans="1:1" s="77" customFormat="1">
      <c r="A208" s="96"/>
    </row>
    <row r="209" spans="1:1" s="77" customFormat="1">
      <c r="A209" s="96"/>
    </row>
    <row r="210" spans="1:1" s="77" customFormat="1">
      <c r="A210" s="96"/>
    </row>
    <row r="211" spans="1:1" s="77" customFormat="1">
      <c r="A211" s="96"/>
    </row>
    <row r="212" spans="1:1" s="77" customFormat="1">
      <c r="A212" s="96"/>
    </row>
    <row r="213" spans="1:1" s="77" customFormat="1">
      <c r="A213" s="96"/>
    </row>
    <row r="214" spans="1:1" s="77" customFormat="1">
      <c r="A214" s="96"/>
    </row>
    <row r="215" spans="1:1" s="77" customFormat="1">
      <c r="A215" s="96"/>
    </row>
    <row r="216" spans="1:1" s="77" customFormat="1">
      <c r="A216" s="96"/>
    </row>
    <row r="217" spans="1:1" s="77" customFormat="1">
      <c r="A217" s="96"/>
    </row>
    <row r="218" spans="1:1" s="77" customFormat="1">
      <c r="A218" s="96"/>
    </row>
    <row r="219" spans="1:1" s="77" customFormat="1">
      <c r="A219" s="96"/>
    </row>
    <row r="220" spans="1:1" s="77" customFormat="1">
      <c r="A220" s="96"/>
    </row>
    <row r="221" spans="1:1" s="77" customFormat="1">
      <c r="A221" s="96"/>
    </row>
    <row r="222" spans="1:1" s="77" customFormat="1">
      <c r="A222" s="96"/>
    </row>
    <row r="223" spans="1:1" s="77" customFormat="1">
      <c r="A223" s="96"/>
    </row>
    <row r="224" spans="1:1" s="77" customFormat="1">
      <c r="A224" s="96"/>
    </row>
    <row r="225" spans="1:1" s="77" customFormat="1">
      <c r="A225" s="96"/>
    </row>
    <row r="226" spans="1:1" s="77" customFormat="1">
      <c r="A226" s="96"/>
    </row>
    <row r="227" spans="1:1" s="77" customFormat="1">
      <c r="A227" s="96"/>
    </row>
    <row r="228" spans="1:1" s="77" customFormat="1">
      <c r="A228" s="96"/>
    </row>
    <row r="229" spans="1:1" s="77" customFormat="1">
      <c r="A229" s="96"/>
    </row>
    <row r="230" spans="1:1" s="77" customFormat="1">
      <c r="A230" s="96"/>
    </row>
    <row r="231" spans="1:1" s="77" customFormat="1">
      <c r="A231" s="96"/>
    </row>
    <row r="232" spans="1:1" s="77" customFormat="1">
      <c r="A232" s="96"/>
    </row>
    <row r="233" spans="1:1" s="77" customFormat="1">
      <c r="A233" s="96"/>
    </row>
    <row r="234" spans="1:1" s="77" customFormat="1">
      <c r="A234" s="96"/>
    </row>
    <row r="235" spans="1:1" s="77" customFormat="1">
      <c r="A235" s="96"/>
    </row>
    <row r="236" spans="1:1" s="77" customFormat="1">
      <c r="A236" s="96"/>
    </row>
    <row r="237" spans="1:1" s="77" customFormat="1">
      <c r="A237" s="96"/>
    </row>
    <row r="238" spans="1:1" s="77" customFormat="1">
      <c r="A238" s="96"/>
    </row>
    <row r="239" spans="1:1" s="77" customFormat="1">
      <c r="A239" s="96"/>
    </row>
    <row r="240" spans="1:1" s="77" customFormat="1">
      <c r="A240" s="96"/>
    </row>
    <row r="241" spans="1:1" s="77" customFormat="1">
      <c r="A241" s="96"/>
    </row>
    <row r="242" spans="1:1" s="77" customFormat="1">
      <c r="A242" s="96"/>
    </row>
    <row r="243" spans="1:1" s="77" customFormat="1">
      <c r="A243" s="96"/>
    </row>
    <row r="244" spans="1:1" s="77" customFormat="1">
      <c r="A244" s="96"/>
    </row>
    <row r="245" spans="1:1" s="77" customFormat="1">
      <c r="A245" s="96"/>
    </row>
    <row r="246" spans="1:1" s="77" customFormat="1">
      <c r="A246" s="96"/>
    </row>
    <row r="247" spans="1:1" s="77" customFormat="1">
      <c r="A247" s="96"/>
    </row>
    <row r="248" spans="1:1" s="77" customFormat="1">
      <c r="A248" s="96"/>
    </row>
    <row r="249" spans="1:1" s="77" customFormat="1">
      <c r="A249" s="96"/>
    </row>
    <row r="250" spans="1:1" s="77" customFormat="1">
      <c r="A250" s="96"/>
    </row>
    <row r="251" spans="1:1" s="77" customFormat="1">
      <c r="A251" s="96"/>
    </row>
    <row r="252" spans="1:1" s="77" customFormat="1">
      <c r="A252" s="96"/>
    </row>
    <row r="253" spans="1:1" s="77" customFormat="1">
      <c r="A253" s="96"/>
    </row>
    <row r="254" spans="1:1" s="77" customFormat="1">
      <c r="A254" s="96"/>
    </row>
    <row r="255" spans="1:1" s="77" customFormat="1">
      <c r="A255" s="96"/>
    </row>
    <row r="256" spans="1:1" s="77" customFormat="1">
      <c r="A256" s="96"/>
    </row>
    <row r="257" spans="1:1" s="77" customFormat="1">
      <c r="A257" s="96"/>
    </row>
    <row r="258" spans="1:1" s="77" customFormat="1">
      <c r="A258" s="96"/>
    </row>
    <row r="259" spans="1:1" s="77" customFormat="1">
      <c r="A259" s="96"/>
    </row>
    <row r="260" spans="1:1" s="77" customFormat="1">
      <c r="A260" s="96"/>
    </row>
    <row r="261" spans="1:1" s="77" customFormat="1">
      <c r="A261" s="96"/>
    </row>
    <row r="262" spans="1:1" s="77" customFormat="1">
      <c r="A262" s="96"/>
    </row>
    <row r="263" spans="1:1" s="77" customFormat="1">
      <c r="A263" s="96"/>
    </row>
    <row r="264" spans="1:1" s="77" customFormat="1">
      <c r="A264" s="96"/>
    </row>
    <row r="265" spans="1:1" s="77" customFormat="1">
      <c r="A265" s="96"/>
    </row>
    <row r="266" spans="1:1" s="77" customFormat="1">
      <c r="A266" s="96"/>
    </row>
    <row r="267" spans="1:1" s="77" customFormat="1">
      <c r="A267" s="96"/>
    </row>
    <row r="268" spans="1:1" s="77" customFormat="1">
      <c r="A268" s="96"/>
    </row>
    <row r="269" spans="1:1" s="77" customFormat="1">
      <c r="A269" s="96"/>
    </row>
    <row r="270" spans="1:1" s="77" customFormat="1">
      <c r="A270" s="96"/>
    </row>
    <row r="271" spans="1:1" s="77" customFormat="1">
      <c r="A271" s="96"/>
    </row>
    <row r="272" spans="1:1" s="77" customFormat="1">
      <c r="A272" s="96"/>
    </row>
    <row r="273" spans="1:1" s="77" customFormat="1">
      <c r="A273" s="96"/>
    </row>
    <row r="274" spans="1:1" s="77" customFormat="1">
      <c r="A274" s="96"/>
    </row>
    <row r="275" spans="1:1" s="77" customFormat="1">
      <c r="A275" s="96"/>
    </row>
    <row r="276" spans="1:1" s="77" customFormat="1">
      <c r="A276" s="96"/>
    </row>
    <row r="277" spans="1:1" s="77" customFormat="1">
      <c r="A277" s="96"/>
    </row>
    <row r="278" spans="1:1" s="77" customFormat="1">
      <c r="A278" s="96"/>
    </row>
    <row r="279" spans="1:1" s="77" customFormat="1">
      <c r="A279" s="96"/>
    </row>
    <row r="280" spans="1:1" s="77" customFormat="1">
      <c r="A280" s="96"/>
    </row>
    <row r="281" spans="1:1" s="77" customFormat="1">
      <c r="A281" s="96"/>
    </row>
    <row r="282" spans="1:1" s="77" customFormat="1">
      <c r="A282" s="96"/>
    </row>
    <row r="283" spans="1:1" s="77" customFormat="1">
      <c r="A283" s="96"/>
    </row>
    <row r="284" spans="1:1" s="77" customFormat="1">
      <c r="A284" s="96"/>
    </row>
    <row r="285" spans="1:1" s="77" customFormat="1">
      <c r="A285" s="96"/>
    </row>
    <row r="286" spans="1:1" s="77" customFormat="1">
      <c r="A286" s="96"/>
    </row>
    <row r="287" spans="1:1" s="77" customFormat="1">
      <c r="A287" s="96"/>
    </row>
    <row r="288" spans="1:1" s="77" customFormat="1">
      <c r="A288" s="96"/>
    </row>
    <row r="289" spans="1:1" s="77" customFormat="1">
      <c r="A289" s="96"/>
    </row>
    <row r="290" spans="1:1" s="77" customFormat="1">
      <c r="A290" s="96"/>
    </row>
    <row r="291" spans="1:1" s="77" customFormat="1">
      <c r="A291" s="96"/>
    </row>
    <row r="292" spans="1:1" s="77" customFormat="1">
      <c r="A292" s="96"/>
    </row>
    <row r="293" spans="1:1" s="77" customFormat="1">
      <c r="A293" s="96"/>
    </row>
    <row r="294" spans="1:1" s="77" customFormat="1">
      <c r="A294" s="96"/>
    </row>
    <row r="295" spans="1:1" s="77" customFormat="1">
      <c r="A295" s="96"/>
    </row>
    <row r="296" spans="1:1" s="77" customFormat="1">
      <c r="A296" s="96"/>
    </row>
    <row r="297" spans="1:1" s="77" customFormat="1">
      <c r="A297" s="96"/>
    </row>
    <row r="298" spans="1:1" s="77" customFormat="1">
      <c r="A298" s="96"/>
    </row>
    <row r="299" spans="1:1" s="77" customFormat="1">
      <c r="A299" s="96"/>
    </row>
    <row r="300" spans="1:1" s="77" customFormat="1">
      <c r="A300" s="96"/>
    </row>
    <row r="301" spans="1:1" s="77" customFormat="1">
      <c r="A301" s="96"/>
    </row>
    <row r="302" spans="1:1" s="77" customFormat="1">
      <c r="A302" s="96"/>
    </row>
    <row r="303" spans="1:1" s="77" customFormat="1">
      <c r="A303" s="96"/>
    </row>
    <row r="304" spans="1:1" s="77" customFormat="1">
      <c r="A304" s="96"/>
    </row>
    <row r="305" spans="1:1" s="77" customFormat="1">
      <c r="A305" s="96"/>
    </row>
    <row r="306" spans="1:1" s="77" customFormat="1">
      <c r="A306" s="96"/>
    </row>
    <row r="307" spans="1:1" s="77" customFormat="1">
      <c r="A307" s="96"/>
    </row>
    <row r="308" spans="1:1" s="77" customFormat="1">
      <c r="A308" s="96"/>
    </row>
    <row r="309" spans="1:1" s="77" customFormat="1">
      <c r="A309" s="96"/>
    </row>
    <row r="310" spans="1:1" s="77" customFormat="1">
      <c r="A310" s="96"/>
    </row>
    <row r="311" spans="1:1" s="77" customFormat="1">
      <c r="A311" s="96"/>
    </row>
    <row r="312" spans="1:1" s="77" customFormat="1">
      <c r="A312" s="96"/>
    </row>
    <row r="313" spans="1:1" s="77" customFormat="1">
      <c r="A313" s="96"/>
    </row>
    <row r="314" spans="1:1" s="77" customFormat="1">
      <c r="A314" s="96"/>
    </row>
    <row r="315" spans="1:1" s="77" customFormat="1">
      <c r="A315" s="96"/>
    </row>
    <row r="316" spans="1:1" s="77" customFormat="1">
      <c r="A316" s="96"/>
    </row>
    <row r="317" spans="1:1" s="77" customFormat="1">
      <c r="A317" s="96"/>
    </row>
    <row r="318" spans="1:1" s="77" customFormat="1">
      <c r="A318" s="96"/>
    </row>
    <row r="319" spans="1:1" s="77" customFormat="1">
      <c r="A319" s="96"/>
    </row>
    <row r="320" spans="1:1" s="77" customFormat="1">
      <c r="A320" s="96"/>
    </row>
    <row r="321" spans="1:1" s="77" customFormat="1">
      <c r="A321" s="96"/>
    </row>
    <row r="322" spans="1:1" s="77" customFormat="1">
      <c r="A322" s="96"/>
    </row>
    <row r="323" spans="1:1" s="77" customFormat="1">
      <c r="A323" s="96"/>
    </row>
    <row r="324" spans="1:1" s="77" customFormat="1">
      <c r="A324" s="96"/>
    </row>
    <row r="325" spans="1:1" s="77" customFormat="1">
      <c r="A325" s="96"/>
    </row>
    <row r="326" spans="1:1" s="77" customFormat="1">
      <c r="A326" s="96"/>
    </row>
    <row r="327" spans="1:1" s="77" customFormat="1">
      <c r="A327" s="96"/>
    </row>
    <row r="328" spans="1:1" s="77" customFormat="1">
      <c r="A328" s="96"/>
    </row>
    <row r="329" spans="1:1" s="77" customFormat="1">
      <c r="A329" s="96"/>
    </row>
    <row r="330" spans="1:1" s="77" customFormat="1">
      <c r="A330" s="96"/>
    </row>
    <row r="331" spans="1:1" s="77" customFormat="1">
      <c r="A331" s="96"/>
    </row>
    <row r="332" spans="1:1" s="77" customFormat="1">
      <c r="A332" s="96"/>
    </row>
    <row r="333" spans="1:1" s="77" customFormat="1">
      <c r="A333" s="96"/>
    </row>
    <row r="334" spans="1:1" s="77" customFormat="1">
      <c r="A334" s="96"/>
    </row>
    <row r="335" spans="1:1" s="77" customFormat="1">
      <c r="A335" s="96"/>
    </row>
    <row r="336" spans="1:1" s="77" customFormat="1">
      <c r="A336" s="96"/>
    </row>
    <row r="337" spans="1:1" s="77" customFormat="1">
      <c r="A337" s="96"/>
    </row>
    <row r="338" spans="1:1" s="77" customFormat="1">
      <c r="A338" s="96"/>
    </row>
    <row r="339" spans="1:1" s="77" customFormat="1">
      <c r="A339" s="96"/>
    </row>
    <row r="340" spans="1:1" s="77" customFormat="1">
      <c r="A340" s="96"/>
    </row>
    <row r="341" spans="1:1" s="77" customFormat="1">
      <c r="A341" s="96"/>
    </row>
    <row r="342" spans="1:1" s="77" customFormat="1">
      <c r="A342" s="96"/>
    </row>
    <row r="343" spans="1:1" s="77" customFormat="1">
      <c r="A343" s="96"/>
    </row>
    <row r="344" spans="1:1" s="77" customFormat="1">
      <c r="A344" s="96"/>
    </row>
    <row r="345" spans="1:1" s="77" customFormat="1">
      <c r="A345" s="96"/>
    </row>
    <row r="346" spans="1:1" s="77" customFormat="1">
      <c r="A346" s="96"/>
    </row>
    <row r="347" spans="1:1" s="77" customFormat="1">
      <c r="A347" s="96"/>
    </row>
    <row r="348" spans="1:1" s="77" customFormat="1">
      <c r="A348" s="96"/>
    </row>
    <row r="349" spans="1:1" s="77" customFormat="1">
      <c r="A349" s="96"/>
    </row>
    <row r="350" spans="1:1" s="77" customFormat="1">
      <c r="A350" s="96"/>
    </row>
    <row r="351" spans="1:1" s="77" customFormat="1">
      <c r="A351" s="96"/>
    </row>
    <row r="352" spans="1:1" s="77" customFormat="1">
      <c r="A352" s="96"/>
    </row>
    <row r="353" spans="1:1" s="77" customFormat="1">
      <c r="A353" s="96"/>
    </row>
    <row r="354" spans="1:1" s="77" customFormat="1">
      <c r="A354" s="96"/>
    </row>
    <row r="355" spans="1:1" s="77" customFormat="1">
      <c r="A355" s="96"/>
    </row>
    <row r="356" spans="1:1" s="77" customFormat="1">
      <c r="A356" s="96"/>
    </row>
    <row r="357" spans="1:1" s="77" customFormat="1">
      <c r="A357" s="96"/>
    </row>
    <row r="358" spans="1:1" s="77" customFormat="1">
      <c r="A358" s="96"/>
    </row>
    <row r="359" spans="1:1" s="77" customFormat="1">
      <c r="A359" s="96"/>
    </row>
    <row r="360" spans="1:1" s="77" customFormat="1">
      <c r="A360" s="96"/>
    </row>
    <row r="361" spans="1:1" s="77" customFormat="1">
      <c r="A361" s="96"/>
    </row>
    <row r="362" spans="1:1" s="77" customFormat="1">
      <c r="A362" s="96"/>
    </row>
    <row r="363" spans="1:1" s="77" customFormat="1">
      <c r="A363" s="96"/>
    </row>
    <row r="364" spans="1:1" s="77" customFormat="1">
      <c r="A364" s="96"/>
    </row>
    <row r="365" spans="1:1" s="77" customFormat="1">
      <c r="A365" s="96"/>
    </row>
    <row r="366" spans="1:1" s="77" customFormat="1">
      <c r="A366" s="96"/>
    </row>
    <row r="367" spans="1:1" s="77" customFormat="1">
      <c r="A367" s="96"/>
    </row>
    <row r="368" spans="1:1" s="77" customFormat="1">
      <c r="A368" s="96"/>
    </row>
    <row r="369" spans="1:1" s="77" customFormat="1">
      <c r="A369" s="96"/>
    </row>
    <row r="370" spans="1:1" s="77" customFormat="1">
      <c r="A370" s="96"/>
    </row>
    <row r="371" spans="1:1" s="77" customFormat="1">
      <c r="A371" s="96"/>
    </row>
    <row r="372" spans="1:1" s="77" customFormat="1">
      <c r="A372" s="96"/>
    </row>
    <row r="373" spans="1:1" s="77" customFormat="1">
      <c r="A373" s="96"/>
    </row>
    <row r="374" spans="1:1" s="77" customFormat="1">
      <c r="A374" s="96"/>
    </row>
    <row r="375" spans="1:1" s="77" customFormat="1">
      <c r="A375" s="96"/>
    </row>
    <row r="376" spans="1:1" s="77" customFormat="1">
      <c r="A376" s="96"/>
    </row>
    <row r="377" spans="1:1" s="77" customFormat="1">
      <c r="A377" s="96"/>
    </row>
    <row r="378" spans="1:1" s="77" customFormat="1">
      <c r="A378" s="96"/>
    </row>
    <row r="379" spans="1:1" s="77" customFormat="1">
      <c r="A379" s="96"/>
    </row>
    <row r="380" spans="1:1" s="77" customFormat="1">
      <c r="A380" s="96"/>
    </row>
    <row r="381" spans="1:1" s="77" customFormat="1">
      <c r="A381" s="96"/>
    </row>
    <row r="382" spans="1:1" s="77" customFormat="1">
      <c r="A382" s="96"/>
    </row>
    <row r="383" spans="1:1" s="77" customFormat="1">
      <c r="A383" s="96"/>
    </row>
    <row r="384" spans="1:1" s="77" customFormat="1">
      <c r="A384" s="96"/>
    </row>
    <row r="385" spans="1:1" s="77" customFormat="1">
      <c r="A385" s="96"/>
    </row>
    <row r="386" spans="1:1" s="77" customFormat="1">
      <c r="A386" s="96"/>
    </row>
    <row r="387" spans="1:1" s="77" customFormat="1">
      <c r="A387" s="96"/>
    </row>
    <row r="388" spans="1:1" s="77" customFormat="1">
      <c r="A388" s="96"/>
    </row>
    <row r="389" spans="1:1" s="77" customFormat="1">
      <c r="A389" s="96"/>
    </row>
    <row r="390" spans="1:1" s="77" customFormat="1">
      <c r="A390" s="96"/>
    </row>
    <row r="391" spans="1:1" s="77" customFormat="1">
      <c r="A391" s="96"/>
    </row>
    <row r="392" spans="1:1" s="77" customFormat="1">
      <c r="A392" s="96"/>
    </row>
    <row r="393" spans="1:1" s="77" customFormat="1">
      <c r="A393" s="96"/>
    </row>
    <row r="394" spans="1:1" s="77" customFormat="1">
      <c r="A394" s="96"/>
    </row>
    <row r="395" spans="1:1" s="77" customFormat="1">
      <c r="A395" s="96"/>
    </row>
    <row r="396" spans="1:1" s="77" customFormat="1">
      <c r="A396" s="96"/>
    </row>
    <row r="397" spans="1:1" s="77" customFormat="1">
      <c r="A397" s="96"/>
    </row>
    <row r="398" spans="1:1" s="77" customFormat="1">
      <c r="A398" s="96"/>
    </row>
    <row r="399" spans="1:1" s="77" customFormat="1">
      <c r="A399" s="96"/>
    </row>
    <row r="400" spans="1:1" s="77" customFormat="1">
      <c r="A400" s="96"/>
    </row>
    <row r="401" spans="1:1" s="77" customFormat="1">
      <c r="A401" s="96"/>
    </row>
    <row r="402" spans="1:1" s="77" customFormat="1">
      <c r="A402" s="96"/>
    </row>
    <row r="403" spans="1:1" s="77" customFormat="1">
      <c r="A403" s="96"/>
    </row>
    <row r="404" spans="1:1" s="77" customFormat="1">
      <c r="A404" s="96"/>
    </row>
    <row r="405" spans="1:1" s="77" customFormat="1">
      <c r="A405" s="96"/>
    </row>
    <row r="406" spans="1:1" s="77" customFormat="1">
      <c r="A406" s="96"/>
    </row>
    <row r="407" spans="1:1" s="77" customFormat="1">
      <c r="A407" s="96"/>
    </row>
    <row r="408" spans="1:1" s="77" customFormat="1">
      <c r="A408" s="96"/>
    </row>
    <row r="409" spans="1:1" s="77" customFormat="1">
      <c r="A409" s="96"/>
    </row>
    <row r="410" spans="1:1" s="77" customFormat="1">
      <c r="A410" s="96"/>
    </row>
    <row r="411" spans="1:1" s="77" customFormat="1">
      <c r="A411" s="96"/>
    </row>
    <row r="412" spans="1:1" s="77" customFormat="1">
      <c r="A412" s="96"/>
    </row>
    <row r="413" spans="1:1" s="77" customFormat="1">
      <c r="A413" s="96"/>
    </row>
    <row r="414" spans="1:1" s="77" customFormat="1">
      <c r="A414" s="96"/>
    </row>
    <row r="415" spans="1:1" s="77" customFormat="1">
      <c r="A415" s="96"/>
    </row>
    <row r="416" spans="1:1" s="77" customFormat="1">
      <c r="A416" s="96"/>
    </row>
    <row r="417" spans="1:1" s="77" customFormat="1">
      <c r="A417" s="96"/>
    </row>
    <row r="418" spans="1:1" s="77" customFormat="1">
      <c r="A418" s="96"/>
    </row>
    <row r="419" spans="1:1" s="77" customFormat="1">
      <c r="A419" s="96"/>
    </row>
    <row r="420" spans="1:1" s="77" customFormat="1">
      <c r="A420" s="96"/>
    </row>
    <row r="421" spans="1:1" s="77" customFormat="1">
      <c r="A421" s="96"/>
    </row>
    <row r="422" spans="1:1" s="77" customFormat="1">
      <c r="A422" s="96"/>
    </row>
    <row r="423" spans="1:1" s="77" customFormat="1">
      <c r="A423" s="96"/>
    </row>
    <row r="424" spans="1:1" s="77" customFormat="1">
      <c r="A424" s="96"/>
    </row>
    <row r="425" spans="1:1" s="77" customFormat="1">
      <c r="A425" s="96"/>
    </row>
    <row r="426" spans="1:1" s="77" customFormat="1">
      <c r="A426" s="96"/>
    </row>
    <row r="427" spans="1:1" s="77" customFormat="1">
      <c r="A427" s="96"/>
    </row>
    <row r="428" spans="1:1" s="77" customFormat="1">
      <c r="A428" s="96"/>
    </row>
    <row r="429" spans="1:1" s="77" customFormat="1">
      <c r="A429" s="96"/>
    </row>
    <row r="430" spans="1:1" s="77" customFormat="1">
      <c r="A430" s="96"/>
    </row>
    <row r="431" spans="1:1" s="77" customFormat="1">
      <c r="A431" s="96"/>
    </row>
    <row r="432" spans="1:1" s="77" customFormat="1">
      <c r="A432" s="96"/>
    </row>
    <row r="433" spans="1:1" s="77" customFormat="1">
      <c r="A433" s="96"/>
    </row>
    <row r="434" spans="1:1" s="77" customFormat="1">
      <c r="A434" s="96"/>
    </row>
    <row r="435" spans="1:1" s="77" customFormat="1">
      <c r="A435" s="96"/>
    </row>
    <row r="436" spans="1:1" s="77" customFormat="1">
      <c r="A436" s="96"/>
    </row>
    <row r="437" spans="1:1" s="77" customFormat="1">
      <c r="A437" s="96"/>
    </row>
    <row r="438" spans="1:1" s="77" customFormat="1">
      <c r="A438" s="96"/>
    </row>
    <row r="439" spans="1:1" s="77" customFormat="1">
      <c r="A439" s="96"/>
    </row>
    <row r="440" spans="1:1" s="77" customFormat="1">
      <c r="A440" s="96"/>
    </row>
    <row r="441" spans="1:1" s="77" customFormat="1">
      <c r="A441" s="96"/>
    </row>
    <row r="442" spans="1:1" s="77" customFormat="1">
      <c r="A442" s="96"/>
    </row>
    <row r="443" spans="1:1" s="77" customFormat="1">
      <c r="A443" s="96"/>
    </row>
    <row r="444" spans="1:1" s="77" customFormat="1">
      <c r="A444" s="96"/>
    </row>
    <row r="445" spans="1:1" s="77" customFormat="1">
      <c r="A445" s="96"/>
    </row>
    <row r="446" spans="1:1" s="77" customFormat="1">
      <c r="A446" s="96"/>
    </row>
    <row r="447" spans="1:1" s="77" customFormat="1">
      <c r="A447" s="96"/>
    </row>
    <row r="448" spans="1:1" s="77" customFormat="1">
      <c r="A448" s="96"/>
    </row>
    <row r="449" spans="1:1" s="77" customFormat="1">
      <c r="A449" s="96"/>
    </row>
    <row r="450" spans="1:1" s="77" customFormat="1">
      <c r="A450" s="96"/>
    </row>
    <row r="451" spans="1:1" s="77" customFormat="1">
      <c r="A451" s="96"/>
    </row>
    <row r="452" spans="1:1" s="77" customFormat="1">
      <c r="A452" s="96"/>
    </row>
    <row r="453" spans="1:1" s="77" customFormat="1">
      <c r="A453" s="96"/>
    </row>
    <row r="454" spans="1:1" s="77" customFormat="1">
      <c r="A454" s="96"/>
    </row>
    <row r="455" spans="1:1" s="77" customFormat="1">
      <c r="A455" s="96"/>
    </row>
    <row r="456" spans="1:1" s="77" customFormat="1">
      <c r="A456" s="96"/>
    </row>
    <row r="457" spans="1:1" s="77" customFormat="1">
      <c r="A457" s="96"/>
    </row>
    <row r="458" spans="1:1" s="77" customFormat="1">
      <c r="A458" s="96"/>
    </row>
    <row r="459" spans="1:1" s="77" customFormat="1">
      <c r="A459" s="96"/>
    </row>
    <row r="460" spans="1:1" s="77" customFormat="1">
      <c r="A460" s="96"/>
    </row>
    <row r="461" spans="1:1" s="77" customFormat="1">
      <c r="A461" s="96"/>
    </row>
  </sheetData>
  <mergeCells count="1">
    <mergeCell ref="A29:A35"/>
  </mergeCell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3" tint="0.79998168889431442"/>
  </sheetPr>
  <dimension ref="A1:BZ322"/>
  <sheetViews>
    <sheetView topLeftCell="E1" zoomScale="90" zoomScaleNormal="90" workbookViewId="0">
      <selection activeCell="P1" sqref="P1:P1048576"/>
    </sheetView>
  </sheetViews>
  <sheetFormatPr baseColWidth="10" defaultColWidth="9.21875" defaultRowHeight="11.4"/>
  <cols>
    <col min="1" max="1" width="64.77734375" style="95" customWidth="1"/>
    <col min="2" max="5" width="11.77734375" style="79" bestFit="1" customWidth="1"/>
    <col min="6" max="6" width="13.77734375" style="79" bestFit="1" customWidth="1"/>
    <col min="7" max="7" width="11.77734375" style="79" bestFit="1" customWidth="1"/>
    <col min="8" max="8" width="13" style="79" bestFit="1" customWidth="1"/>
    <col min="9" max="11" width="11.77734375" style="79" bestFit="1" customWidth="1"/>
    <col min="12" max="12" width="10.21875" style="79" bestFit="1" customWidth="1"/>
    <col min="13" max="14" width="10" style="79" bestFit="1" customWidth="1"/>
    <col min="15" max="15" width="11.21875" style="79" bestFit="1" customWidth="1"/>
    <col min="16" max="16" width="10" style="79" bestFit="1" customWidth="1"/>
    <col min="17" max="17" width="8.44140625" style="79" bestFit="1" customWidth="1"/>
    <col min="18" max="18" width="13.5546875" style="77" bestFit="1" customWidth="1"/>
    <col min="19" max="78" width="9.21875" style="77"/>
    <col min="79" max="16384" width="9.21875" style="79"/>
  </cols>
  <sheetData>
    <row r="1" spans="1:19" ht="24.75" customHeight="1">
      <c r="A1" s="93" t="s">
        <v>132</v>
      </c>
      <c r="B1" s="8" t="s">
        <v>21</v>
      </c>
      <c r="C1" s="8" t="s">
        <v>22</v>
      </c>
      <c r="D1" s="8" t="s">
        <v>38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32</v>
      </c>
      <c r="N1" s="8" t="s">
        <v>33</v>
      </c>
      <c r="O1" s="8" t="s">
        <v>34</v>
      </c>
      <c r="P1" s="8" t="s">
        <v>36</v>
      </c>
      <c r="Q1" s="8" t="s">
        <v>37</v>
      </c>
      <c r="R1" s="9" t="s">
        <v>71</v>
      </c>
    </row>
    <row r="2" spans="1:19">
      <c r="A2" s="12" t="s">
        <v>40</v>
      </c>
      <c r="B2" s="35">
        <v>145289</v>
      </c>
      <c r="C2" s="35">
        <v>335021</v>
      </c>
      <c r="D2" s="35">
        <v>199348</v>
      </c>
      <c r="E2" s="35">
        <v>175694</v>
      </c>
      <c r="F2" s="35">
        <v>259330</v>
      </c>
      <c r="G2" s="35">
        <v>314554</v>
      </c>
      <c r="H2" s="35">
        <v>321379</v>
      </c>
      <c r="I2" s="35">
        <v>117339</v>
      </c>
      <c r="J2" s="35">
        <v>158306</v>
      </c>
      <c r="K2" s="35">
        <v>254789</v>
      </c>
      <c r="L2" s="35">
        <v>45743</v>
      </c>
      <c r="M2" s="35">
        <v>12809</v>
      </c>
      <c r="N2" s="35">
        <v>30983</v>
      </c>
      <c r="O2" s="35">
        <v>18718</v>
      </c>
      <c r="P2" s="35">
        <v>11499</v>
      </c>
      <c r="Q2" s="35">
        <v>5399</v>
      </c>
      <c r="R2" s="48">
        <f>SUM(B2:Q2)</f>
        <v>2406200</v>
      </c>
    </row>
    <row r="3" spans="1:19">
      <c r="A3" s="12" t="s">
        <v>41</v>
      </c>
      <c r="B3" s="35">
        <v>32630</v>
      </c>
      <c r="C3" s="35">
        <v>49058</v>
      </c>
      <c r="D3" s="35">
        <v>52973</v>
      </c>
      <c r="E3" s="35">
        <v>34342</v>
      </c>
      <c r="F3" s="35">
        <v>43778</v>
      </c>
      <c r="G3" s="35">
        <v>71585</v>
      </c>
      <c r="H3" s="35">
        <v>56920</v>
      </c>
      <c r="I3" s="35">
        <v>35502</v>
      </c>
      <c r="J3" s="35">
        <v>40406</v>
      </c>
      <c r="K3" s="35">
        <v>36810</v>
      </c>
      <c r="L3" s="35">
        <v>5985</v>
      </c>
      <c r="M3" s="35">
        <v>1642</v>
      </c>
      <c r="N3" s="35">
        <v>5137</v>
      </c>
      <c r="O3" s="35">
        <v>3693</v>
      </c>
      <c r="P3" s="35">
        <v>3656</v>
      </c>
      <c r="Q3" s="35">
        <v>2860</v>
      </c>
      <c r="R3" s="48">
        <f>SUM(B3:Q3)</f>
        <v>476977</v>
      </c>
    </row>
    <row r="4" spans="1:19">
      <c r="A4" s="12" t="s">
        <v>42</v>
      </c>
      <c r="B4" s="35">
        <v>62908</v>
      </c>
      <c r="C4" s="35">
        <v>30130</v>
      </c>
      <c r="D4" s="35">
        <v>31292</v>
      </c>
      <c r="E4" s="35">
        <v>13741</v>
      </c>
      <c r="F4" s="35">
        <v>19290</v>
      </c>
      <c r="G4" s="35">
        <v>74415</v>
      </c>
      <c r="H4" s="35">
        <v>19711</v>
      </c>
      <c r="I4" s="35">
        <v>9437</v>
      </c>
      <c r="J4" s="35">
        <v>9424</v>
      </c>
      <c r="K4" s="35">
        <v>24358</v>
      </c>
      <c r="L4" s="35">
        <v>2312</v>
      </c>
      <c r="M4" s="35">
        <v>756</v>
      </c>
      <c r="N4" s="35">
        <v>2327</v>
      </c>
      <c r="O4" s="35">
        <v>1476</v>
      </c>
      <c r="P4" s="35">
        <v>13</v>
      </c>
      <c r="Q4" s="35">
        <v>682</v>
      </c>
      <c r="R4" s="48">
        <f>SUM(B4:Q4)</f>
        <v>302272</v>
      </c>
    </row>
    <row r="5" spans="1:19">
      <c r="A5" s="12" t="s">
        <v>43</v>
      </c>
      <c r="B5" s="35">
        <v>11489</v>
      </c>
      <c r="C5" s="35">
        <v>16656</v>
      </c>
      <c r="D5" s="35">
        <v>5732</v>
      </c>
      <c r="E5" s="35">
        <v>12173</v>
      </c>
      <c r="F5" s="35">
        <v>25280</v>
      </c>
      <c r="G5" s="35">
        <v>9557</v>
      </c>
      <c r="H5" s="35">
        <v>9305</v>
      </c>
      <c r="I5" s="35">
        <v>7743</v>
      </c>
      <c r="J5" s="35">
        <v>3824</v>
      </c>
      <c r="K5" s="35">
        <v>1731</v>
      </c>
      <c r="L5" s="35">
        <v>9282</v>
      </c>
      <c r="M5" s="35">
        <v>1061</v>
      </c>
      <c r="N5" s="35">
        <v>1795</v>
      </c>
      <c r="O5" s="35">
        <v>374</v>
      </c>
      <c r="P5" s="35">
        <v>0</v>
      </c>
      <c r="Q5" s="35">
        <v>0</v>
      </c>
      <c r="R5" s="48">
        <f>SUM(B5:Q5)</f>
        <v>116002</v>
      </c>
    </row>
    <row r="6" spans="1:19">
      <c r="A6" s="73" t="s">
        <v>44</v>
      </c>
      <c r="B6" s="36">
        <f>SUM(B2:B5)</f>
        <v>252316</v>
      </c>
      <c r="C6" s="36">
        <f t="shared" ref="C6:Q6" si="0">SUM(C2:C5)</f>
        <v>430865</v>
      </c>
      <c r="D6" s="36">
        <f t="shared" si="0"/>
        <v>289345</v>
      </c>
      <c r="E6" s="36">
        <f t="shared" si="0"/>
        <v>235950</v>
      </c>
      <c r="F6" s="36">
        <f t="shared" si="0"/>
        <v>347678</v>
      </c>
      <c r="G6" s="36">
        <f t="shared" si="0"/>
        <v>470111</v>
      </c>
      <c r="H6" s="36">
        <f t="shared" si="0"/>
        <v>407315</v>
      </c>
      <c r="I6" s="36">
        <f t="shared" si="0"/>
        <v>170021</v>
      </c>
      <c r="J6" s="36">
        <f t="shared" si="0"/>
        <v>211960</v>
      </c>
      <c r="K6" s="36">
        <f t="shared" si="0"/>
        <v>317688</v>
      </c>
      <c r="L6" s="36">
        <f t="shared" si="0"/>
        <v>63322</v>
      </c>
      <c r="M6" s="36">
        <f t="shared" si="0"/>
        <v>16268</v>
      </c>
      <c r="N6" s="36">
        <f t="shared" si="0"/>
        <v>40242</v>
      </c>
      <c r="O6" s="36">
        <f t="shared" si="0"/>
        <v>24261</v>
      </c>
      <c r="P6" s="36">
        <f t="shared" si="0"/>
        <v>15168</v>
      </c>
      <c r="Q6" s="36">
        <f t="shared" si="0"/>
        <v>8941</v>
      </c>
      <c r="R6" s="81">
        <f>SUM(B6:Q6)</f>
        <v>3301451</v>
      </c>
    </row>
    <row r="7" spans="1:19">
      <c r="A7" s="12" t="s">
        <v>45</v>
      </c>
      <c r="B7" s="35">
        <v>100431</v>
      </c>
      <c r="C7" s="35">
        <v>170279</v>
      </c>
      <c r="D7" s="35">
        <v>105044</v>
      </c>
      <c r="E7" s="35">
        <v>81756</v>
      </c>
      <c r="F7" s="35">
        <v>172092</v>
      </c>
      <c r="G7" s="35">
        <v>127821</v>
      </c>
      <c r="H7" s="35">
        <v>182117</v>
      </c>
      <c r="I7" s="35">
        <v>46262</v>
      </c>
      <c r="J7" s="35">
        <v>68940</v>
      </c>
      <c r="K7" s="35">
        <v>124859</v>
      </c>
      <c r="L7" s="35">
        <v>28204</v>
      </c>
      <c r="M7" s="35">
        <v>3897</v>
      </c>
      <c r="N7" s="35">
        <v>16990</v>
      </c>
      <c r="O7" s="35">
        <v>8668</v>
      </c>
      <c r="P7" s="35">
        <v>0</v>
      </c>
      <c r="Q7" s="35">
        <v>1549</v>
      </c>
      <c r="R7" s="48">
        <f>SUM(B7:Q7)</f>
        <v>1238909</v>
      </c>
    </row>
    <row r="8" spans="1:19">
      <c r="A8" s="12" t="s">
        <v>46</v>
      </c>
      <c r="B8" s="35">
        <v>6103</v>
      </c>
      <c r="C8" s="35">
        <v>1450</v>
      </c>
      <c r="D8" s="35">
        <v>2883</v>
      </c>
      <c r="E8" s="35">
        <v>1050</v>
      </c>
      <c r="F8" s="35">
        <v>4570</v>
      </c>
      <c r="G8" s="35">
        <v>3155</v>
      </c>
      <c r="H8" s="35">
        <v>3842</v>
      </c>
      <c r="I8" s="35">
        <v>2347</v>
      </c>
      <c r="J8" s="35">
        <v>2764</v>
      </c>
      <c r="K8" s="35">
        <v>4591</v>
      </c>
      <c r="L8" s="35">
        <v>262</v>
      </c>
      <c r="M8" s="35">
        <v>88</v>
      </c>
      <c r="N8" s="35">
        <v>253</v>
      </c>
      <c r="O8" s="35">
        <v>320</v>
      </c>
      <c r="P8" s="35">
        <v>1357</v>
      </c>
      <c r="Q8" s="35">
        <v>170</v>
      </c>
      <c r="R8" s="48">
        <f>SUM(B8:Q8)</f>
        <v>35205</v>
      </c>
    </row>
    <row r="9" spans="1:19">
      <c r="A9" s="12" t="s">
        <v>47</v>
      </c>
      <c r="B9" s="35">
        <v>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11</v>
      </c>
      <c r="Q9" s="35">
        <v>0</v>
      </c>
      <c r="R9" s="48">
        <f>SUM(B9:Q9)</f>
        <v>11</v>
      </c>
    </row>
    <row r="10" spans="1:19">
      <c r="A10" s="73" t="s">
        <v>48</v>
      </c>
      <c r="B10" s="36">
        <f>SUM(B7:B9)</f>
        <v>106534</v>
      </c>
      <c r="C10" s="36">
        <f t="shared" ref="C10:Q10" si="1">SUM(C7:C9)</f>
        <v>171729</v>
      </c>
      <c r="D10" s="36">
        <f t="shared" si="1"/>
        <v>107927</v>
      </c>
      <c r="E10" s="36">
        <f t="shared" si="1"/>
        <v>82806</v>
      </c>
      <c r="F10" s="36">
        <f t="shared" si="1"/>
        <v>176662</v>
      </c>
      <c r="G10" s="36">
        <f t="shared" si="1"/>
        <v>130976</v>
      </c>
      <c r="H10" s="36">
        <f t="shared" si="1"/>
        <v>185959</v>
      </c>
      <c r="I10" s="36">
        <f t="shared" si="1"/>
        <v>48609</v>
      </c>
      <c r="J10" s="36">
        <f t="shared" si="1"/>
        <v>71704</v>
      </c>
      <c r="K10" s="36">
        <f t="shared" si="1"/>
        <v>129450</v>
      </c>
      <c r="L10" s="36">
        <f t="shared" si="1"/>
        <v>28466</v>
      </c>
      <c r="M10" s="36">
        <f t="shared" si="1"/>
        <v>3985</v>
      </c>
      <c r="N10" s="36">
        <f t="shared" si="1"/>
        <v>17243</v>
      </c>
      <c r="O10" s="36">
        <f t="shared" si="1"/>
        <v>8988</v>
      </c>
      <c r="P10" s="36">
        <f t="shared" si="1"/>
        <v>1368</v>
      </c>
      <c r="Q10" s="36">
        <f t="shared" si="1"/>
        <v>1719</v>
      </c>
      <c r="R10" s="81">
        <f>SUM(B10:Q10)</f>
        <v>1274125</v>
      </c>
    </row>
    <row r="11" spans="1:19">
      <c r="A11" s="73" t="s">
        <v>49</v>
      </c>
      <c r="B11" s="36">
        <v>145782</v>
      </c>
      <c r="C11" s="36">
        <v>259136</v>
      </c>
      <c r="D11" s="36">
        <v>181418</v>
      </c>
      <c r="E11" s="36">
        <v>153144</v>
      </c>
      <c r="F11" s="36">
        <v>171016</v>
      </c>
      <c r="G11" s="36">
        <v>339135</v>
      </c>
      <c r="H11" s="36">
        <v>221356</v>
      </c>
      <c r="I11" s="36">
        <v>121412</v>
      </c>
      <c r="J11" s="36">
        <v>140256</v>
      </c>
      <c r="K11" s="36">
        <v>188238</v>
      </c>
      <c r="L11" s="36">
        <v>34856</v>
      </c>
      <c r="M11" s="36">
        <v>12283</v>
      </c>
      <c r="N11" s="36">
        <v>22999</v>
      </c>
      <c r="O11" s="36">
        <v>15273</v>
      </c>
      <c r="P11" s="36">
        <v>13800</v>
      </c>
      <c r="Q11" s="36">
        <v>7222</v>
      </c>
      <c r="R11" s="81">
        <f>SUM(B11:Q11)</f>
        <v>2027326</v>
      </c>
    </row>
    <row r="12" spans="1:19" ht="22.8">
      <c r="A12" s="12" t="s">
        <v>50</v>
      </c>
      <c r="B12" s="35">
        <v>-32992</v>
      </c>
      <c r="C12" s="35">
        <v>-80105</v>
      </c>
      <c r="D12" s="35">
        <v>-31739</v>
      </c>
      <c r="E12" s="35">
        <v>-39604</v>
      </c>
      <c r="F12" s="35">
        <v>-28544</v>
      </c>
      <c r="G12" s="35">
        <v>-61674</v>
      </c>
      <c r="H12" s="35">
        <v>-82345</v>
      </c>
      <c r="I12" s="35">
        <v>-13724</v>
      </c>
      <c r="J12" s="35">
        <v>-31999</v>
      </c>
      <c r="K12" s="35">
        <v>-74919</v>
      </c>
      <c r="L12" s="35">
        <v>-14679</v>
      </c>
      <c r="M12" s="35">
        <v>-3473</v>
      </c>
      <c r="N12" s="35">
        <v>-5903</v>
      </c>
      <c r="O12" s="35">
        <v>-866</v>
      </c>
      <c r="P12" s="35">
        <v>-4463</v>
      </c>
      <c r="Q12" s="35">
        <v>-194</v>
      </c>
      <c r="R12" s="48">
        <f>SUM(B12:Q12)</f>
        <v>-507223</v>
      </c>
    </row>
    <row r="13" spans="1:19" ht="22.8">
      <c r="A13" s="12" t="s">
        <v>51</v>
      </c>
      <c r="B13" s="35">
        <v>-1732</v>
      </c>
      <c r="C13" s="35">
        <v>-378</v>
      </c>
      <c r="D13" s="35">
        <v>1333</v>
      </c>
      <c r="E13" s="35">
        <v>669</v>
      </c>
      <c r="F13" s="35">
        <v>238</v>
      </c>
      <c r="G13" s="35">
        <v>-3296</v>
      </c>
      <c r="H13" s="35">
        <v>-955</v>
      </c>
      <c r="I13" s="35">
        <v>-167</v>
      </c>
      <c r="J13" s="35">
        <v>-616</v>
      </c>
      <c r="K13" s="35">
        <v>-7064</v>
      </c>
      <c r="L13" s="35">
        <v>-910</v>
      </c>
      <c r="M13" s="35">
        <v>18</v>
      </c>
      <c r="N13" s="35">
        <v>-534</v>
      </c>
      <c r="O13" s="35">
        <v>-3504</v>
      </c>
      <c r="P13" s="35">
        <v>0</v>
      </c>
      <c r="Q13" s="35">
        <v>0</v>
      </c>
      <c r="R13" s="48">
        <f>SUM(B13:Q13)</f>
        <v>-16898</v>
      </c>
    </row>
    <row r="14" spans="1:19">
      <c r="A14" s="12" t="s">
        <v>52</v>
      </c>
      <c r="B14" s="35">
        <v>92</v>
      </c>
      <c r="C14" s="35">
        <v>471</v>
      </c>
      <c r="D14" s="35">
        <v>2430</v>
      </c>
      <c r="E14" s="35">
        <v>596</v>
      </c>
      <c r="F14" s="35">
        <v>1793</v>
      </c>
      <c r="G14" s="35">
        <v>3760</v>
      </c>
      <c r="H14" s="35">
        <v>3387</v>
      </c>
      <c r="I14" s="35">
        <v>2741</v>
      </c>
      <c r="J14" s="35">
        <v>51</v>
      </c>
      <c r="K14" s="35">
        <v>11451</v>
      </c>
      <c r="L14" s="35">
        <v>1185</v>
      </c>
      <c r="M14" s="35">
        <v>77</v>
      </c>
      <c r="N14" s="35">
        <v>208</v>
      </c>
      <c r="O14" s="35">
        <v>148</v>
      </c>
      <c r="P14" s="35">
        <v>2</v>
      </c>
      <c r="Q14" s="35">
        <v>160</v>
      </c>
      <c r="R14" s="48">
        <f>SUM(B14:Q14)</f>
        <v>28552</v>
      </c>
      <c r="S14" s="256">
        <v>-1</v>
      </c>
    </row>
    <row r="15" spans="1:19">
      <c r="A15" s="12" t="s">
        <v>53</v>
      </c>
      <c r="B15" s="35">
        <v>-43290</v>
      </c>
      <c r="C15" s="35">
        <v>-108688</v>
      </c>
      <c r="D15" s="35">
        <v>-65805</v>
      </c>
      <c r="E15" s="35">
        <v>-28934</v>
      </c>
      <c r="F15" s="35">
        <v>-52631</v>
      </c>
      <c r="G15" s="35">
        <v>-142408</v>
      </c>
      <c r="H15" s="35">
        <v>-94215</v>
      </c>
      <c r="I15" s="35">
        <v>-51113</v>
      </c>
      <c r="J15" s="35">
        <v>-58306</v>
      </c>
      <c r="K15" s="35">
        <v>-72846</v>
      </c>
      <c r="L15" s="35">
        <v>-13700</v>
      </c>
      <c r="M15" s="35">
        <v>-4584</v>
      </c>
      <c r="N15" s="35">
        <v>-8428</v>
      </c>
      <c r="O15" s="35">
        <v>-12553</v>
      </c>
      <c r="P15" s="35">
        <v>-9107</v>
      </c>
      <c r="Q15" s="35">
        <v>-3928</v>
      </c>
      <c r="R15" s="256">
        <f>(SUM(B15:Q15))*-1</f>
        <v>770536</v>
      </c>
    </row>
    <row r="16" spans="1:19">
      <c r="A16" s="12" t="s">
        <v>54</v>
      </c>
      <c r="B16" s="35">
        <v>-23700</v>
      </c>
      <c r="C16" s="35">
        <v>-24805</v>
      </c>
      <c r="D16" s="35">
        <v>-26438</v>
      </c>
      <c r="E16" s="35">
        <v>-10712</v>
      </c>
      <c r="F16" s="35">
        <v>-12910</v>
      </c>
      <c r="G16" s="35">
        <v>-41350</v>
      </c>
      <c r="H16" s="35">
        <v>-20295</v>
      </c>
      <c r="I16" s="35">
        <v>-23913</v>
      </c>
      <c r="J16" s="35">
        <v>-18734</v>
      </c>
      <c r="K16" s="35">
        <v>-17941</v>
      </c>
      <c r="L16" s="35">
        <v>-5439</v>
      </c>
      <c r="M16" s="35">
        <v>-1770</v>
      </c>
      <c r="N16" s="35">
        <v>-3543</v>
      </c>
      <c r="O16" s="35">
        <v>-5532</v>
      </c>
      <c r="P16" s="35">
        <v>-3131</v>
      </c>
      <c r="Q16" s="35">
        <v>-2543</v>
      </c>
      <c r="R16" s="256">
        <f>(SUM(B16:Q16))*-1</f>
        <v>242756</v>
      </c>
    </row>
    <row r="17" spans="1:18">
      <c r="A17" s="12" t="s">
        <v>55</v>
      </c>
      <c r="B17" s="35">
        <v>-10092</v>
      </c>
      <c r="C17" s="35">
        <v>-6228</v>
      </c>
      <c r="D17" s="35">
        <v>-11902</v>
      </c>
      <c r="E17" s="35">
        <v>-6397</v>
      </c>
      <c r="F17" s="35">
        <v>-5473</v>
      </c>
      <c r="G17" s="35">
        <v>-14963</v>
      </c>
      <c r="H17" s="35">
        <v>-6511</v>
      </c>
      <c r="I17" s="35">
        <v>-8926</v>
      </c>
      <c r="J17" s="35">
        <v>-6014</v>
      </c>
      <c r="K17" s="35">
        <v>-7453</v>
      </c>
      <c r="L17" s="35">
        <v>-1773</v>
      </c>
      <c r="M17" s="35">
        <v>-619</v>
      </c>
      <c r="N17" s="35">
        <v>-1021</v>
      </c>
      <c r="O17" s="35">
        <v>-7607</v>
      </c>
      <c r="P17" s="35">
        <v>-740</v>
      </c>
      <c r="Q17" s="35">
        <v>-646</v>
      </c>
      <c r="R17" s="256">
        <f>(SUM(B17:Q17))*-1</f>
        <v>96365</v>
      </c>
    </row>
    <row r="18" spans="1:18">
      <c r="A18" s="73" t="s">
        <v>56</v>
      </c>
      <c r="B18" s="36">
        <v>34068</v>
      </c>
      <c r="C18" s="36">
        <v>39403</v>
      </c>
      <c r="D18" s="36">
        <v>49297</v>
      </c>
      <c r="E18" s="36">
        <v>68762</v>
      </c>
      <c r="F18" s="36">
        <v>73489</v>
      </c>
      <c r="G18" s="36">
        <v>79204</v>
      </c>
      <c r="H18" s="36">
        <v>20422</v>
      </c>
      <c r="I18" s="36">
        <v>26310</v>
      </c>
      <c r="J18" s="36">
        <v>24638</v>
      </c>
      <c r="K18" s="36">
        <v>19466</v>
      </c>
      <c r="L18" s="36">
        <v>-460</v>
      </c>
      <c r="M18" s="36">
        <v>1932</v>
      </c>
      <c r="N18" s="36">
        <v>3778</v>
      </c>
      <c r="O18" s="36">
        <v>-14641</v>
      </c>
      <c r="P18" s="36">
        <v>-3639</v>
      </c>
      <c r="Q18" s="36">
        <v>71</v>
      </c>
      <c r="R18" s="81">
        <f>SUM(B18:Q18)</f>
        <v>422100</v>
      </c>
    </row>
    <row r="19" spans="1:18">
      <c r="A19" s="12" t="s">
        <v>57</v>
      </c>
      <c r="B19" s="35">
        <v>309</v>
      </c>
      <c r="C19" s="35">
        <v>2705</v>
      </c>
      <c r="D19" s="35">
        <v>-307</v>
      </c>
      <c r="E19" s="35">
        <v>714</v>
      </c>
      <c r="F19" s="35">
        <v>256</v>
      </c>
      <c r="G19" s="35">
        <v>586</v>
      </c>
      <c r="H19" s="35">
        <v>-546</v>
      </c>
      <c r="I19" s="35">
        <v>3516</v>
      </c>
      <c r="J19" s="35">
        <v>112</v>
      </c>
      <c r="K19" s="35">
        <v>-1080</v>
      </c>
      <c r="L19" s="35">
        <v>553</v>
      </c>
      <c r="M19" s="35">
        <v>0</v>
      </c>
      <c r="N19" s="35">
        <v>-312</v>
      </c>
      <c r="O19" s="35">
        <v>0</v>
      </c>
      <c r="P19" s="35">
        <v>240</v>
      </c>
      <c r="Q19" s="35">
        <v>4</v>
      </c>
      <c r="R19" s="48">
        <f>SUM(B19:Q19)</f>
        <v>6750</v>
      </c>
    </row>
    <row r="20" spans="1:18">
      <c r="A20" s="12" t="s">
        <v>58</v>
      </c>
      <c r="B20" s="35">
        <v>-1200</v>
      </c>
      <c r="C20" s="35">
        <v>-6139</v>
      </c>
      <c r="D20" s="35">
        <v>-17469</v>
      </c>
      <c r="E20" s="35">
        <v>-11810</v>
      </c>
      <c r="F20" s="35">
        <v>-9235</v>
      </c>
      <c r="G20" s="35">
        <v>-31593</v>
      </c>
      <c r="H20" s="35">
        <v>-8489</v>
      </c>
      <c r="I20" s="35">
        <v>-6974</v>
      </c>
      <c r="J20" s="35">
        <v>-220</v>
      </c>
      <c r="K20" s="35">
        <v>-4154</v>
      </c>
      <c r="L20" s="35">
        <v>-70</v>
      </c>
      <c r="M20" s="35">
        <v>-21</v>
      </c>
      <c r="N20" s="35">
        <v>-508</v>
      </c>
      <c r="O20" s="35">
        <v>-28</v>
      </c>
      <c r="P20" s="35">
        <v>-16</v>
      </c>
      <c r="Q20" s="35">
        <v>-7</v>
      </c>
      <c r="R20" s="256">
        <f>(SUM(B20:Q20))*-1</f>
        <v>97933</v>
      </c>
    </row>
    <row r="21" spans="1:18">
      <c r="A21" s="73" t="s">
        <v>59</v>
      </c>
      <c r="B21" s="36">
        <v>33177</v>
      </c>
      <c r="C21" s="36">
        <v>35969</v>
      </c>
      <c r="D21" s="36">
        <v>31521</v>
      </c>
      <c r="E21" s="36">
        <v>57666</v>
      </c>
      <c r="F21" s="36">
        <v>64510</v>
      </c>
      <c r="G21" s="36">
        <v>48197</v>
      </c>
      <c r="H21" s="36">
        <v>11387</v>
      </c>
      <c r="I21" s="36">
        <v>22852</v>
      </c>
      <c r="J21" s="36">
        <v>24530</v>
      </c>
      <c r="K21" s="36">
        <v>14232</v>
      </c>
      <c r="L21" s="36">
        <v>23</v>
      </c>
      <c r="M21" s="36">
        <v>1911</v>
      </c>
      <c r="N21" s="36">
        <v>2958</v>
      </c>
      <c r="O21" s="36">
        <v>-14669</v>
      </c>
      <c r="P21" s="36">
        <v>-3415</v>
      </c>
      <c r="Q21" s="36">
        <v>68</v>
      </c>
      <c r="R21" s="81">
        <f>SUM(B21:Q21)</f>
        <v>330917</v>
      </c>
    </row>
    <row r="22" spans="1:18">
      <c r="A22" s="12" t="s">
        <v>60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-1210</v>
      </c>
      <c r="K22" s="35">
        <v>0</v>
      </c>
      <c r="L22" s="35">
        <v>0</v>
      </c>
      <c r="M22" s="35">
        <v>0</v>
      </c>
      <c r="N22" s="35">
        <v>0</v>
      </c>
      <c r="O22" s="35">
        <v>-274</v>
      </c>
      <c r="P22" s="35">
        <v>0</v>
      </c>
      <c r="Q22" s="35">
        <v>0</v>
      </c>
      <c r="R22" s="48">
        <f>SUM(B22:Q22)</f>
        <v>-1484</v>
      </c>
    </row>
    <row r="23" spans="1:18">
      <c r="A23" s="73" t="s">
        <v>61</v>
      </c>
      <c r="B23" s="36">
        <f>B21-B22</f>
        <v>33177</v>
      </c>
      <c r="C23" s="36">
        <f t="shared" ref="C23:Q23" si="2">C21-C22</f>
        <v>35969</v>
      </c>
      <c r="D23" s="36">
        <f t="shared" si="2"/>
        <v>31521</v>
      </c>
      <c r="E23" s="36">
        <f t="shared" si="2"/>
        <v>57666</v>
      </c>
      <c r="F23" s="36">
        <f t="shared" si="2"/>
        <v>64510</v>
      </c>
      <c r="G23" s="36">
        <f t="shared" si="2"/>
        <v>48197</v>
      </c>
      <c r="H23" s="36">
        <f t="shared" si="2"/>
        <v>11387</v>
      </c>
      <c r="I23" s="36">
        <f t="shared" si="2"/>
        <v>22852</v>
      </c>
      <c r="J23" s="36">
        <f>J21+J22</f>
        <v>23320</v>
      </c>
      <c r="K23" s="36">
        <f t="shared" si="2"/>
        <v>14232</v>
      </c>
      <c r="L23" s="36">
        <f t="shared" si="2"/>
        <v>23</v>
      </c>
      <c r="M23" s="36">
        <f t="shared" si="2"/>
        <v>1911</v>
      </c>
      <c r="N23" s="36">
        <f t="shared" si="2"/>
        <v>2958</v>
      </c>
      <c r="O23" s="36">
        <f>O21+O22</f>
        <v>-14943</v>
      </c>
      <c r="P23" s="36">
        <f t="shared" si="2"/>
        <v>-3415</v>
      </c>
      <c r="Q23" s="36">
        <f t="shared" si="2"/>
        <v>68</v>
      </c>
      <c r="R23" s="81">
        <f>SUM(B23:Q23)</f>
        <v>329433</v>
      </c>
    </row>
    <row r="24" spans="1:18">
      <c r="A24" s="12" t="s">
        <v>62</v>
      </c>
      <c r="B24" s="35">
        <v>0</v>
      </c>
      <c r="C24" s="35">
        <v>0</v>
      </c>
      <c r="D24" s="35">
        <v>12100</v>
      </c>
      <c r="E24" s="35">
        <v>0</v>
      </c>
      <c r="F24" s="35">
        <v>0</v>
      </c>
      <c r="G24" s="35">
        <v>0</v>
      </c>
      <c r="H24" s="35">
        <v>-117277</v>
      </c>
      <c r="I24" s="35">
        <v>-2114</v>
      </c>
      <c r="J24" s="35">
        <v>0</v>
      </c>
      <c r="K24" s="35">
        <v>4630</v>
      </c>
      <c r="L24" s="35">
        <v>0</v>
      </c>
      <c r="M24" s="35">
        <v>0</v>
      </c>
      <c r="N24" s="35">
        <v>0</v>
      </c>
      <c r="O24" s="35">
        <v>0</v>
      </c>
      <c r="P24" s="35">
        <v>-309</v>
      </c>
      <c r="Q24" s="35">
        <v>0</v>
      </c>
      <c r="R24" s="35">
        <f>SUM(B24:Q24)</f>
        <v>-102970</v>
      </c>
    </row>
    <row r="25" spans="1:18">
      <c r="A25" s="73" t="s">
        <v>63</v>
      </c>
      <c r="B25" s="36">
        <v>33177</v>
      </c>
      <c r="C25" s="36">
        <v>35969</v>
      </c>
      <c r="D25" s="36">
        <v>43621</v>
      </c>
      <c r="E25" s="36">
        <v>57666</v>
      </c>
      <c r="F25" s="36">
        <v>64510</v>
      </c>
      <c r="G25" s="36">
        <v>48197</v>
      </c>
      <c r="H25" s="36">
        <v>-105890</v>
      </c>
      <c r="I25" s="36">
        <v>20738</v>
      </c>
      <c r="J25" s="36">
        <v>23320</v>
      </c>
      <c r="K25" s="36">
        <v>18862</v>
      </c>
      <c r="L25" s="36">
        <v>23</v>
      </c>
      <c r="M25" s="36">
        <v>1911</v>
      </c>
      <c r="N25" s="36">
        <v>2958</v>
      </c>
      <c r="O25" s="36">
        <v>-14943</v>
      </c>
      <c r="P25" s="36">
        <v>-3724</v>
      </c>
      <c r="Q25" s="36">
        <v>68</v>
      </c>
      <c r="R25" s="81">
        <f>SUM(B25:Q25)</f>
        <v>226463</v>
      </c>
    </row>
    <row r="26" spans="1:18" s="77" customFormat="1">
      <c r="A26" s="94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</row>
    <row r="27" spans="1:18" s="77" customFormat="1">
      <c r="A27" s="94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</row>
    <row r="28" spans="1:18">
      <c r="A28" s="420" t="s">
        <v>65</v>
      </c>
      <c r="B28" s="91">
        <f t="shared" ref="B28:R28" si="3">SUM(B2:B5)</f>
        <v>252316</v>
      </c>
      <c r="C28" s="91">
        <f t="shared" si="3"/>
        <v>430865</v>
      </c>
      <c r="D28" s="91">
        <f t="shared" si="3"/>
        <v>289345</v>
      </c>
      <c r="E28" s="91">
        <f t="shared" si="3"/>
        <v>235950</v>
      </c>
      <c r="F28" s="91">
        <f t="shared" si="3"/>
        <v>347678</v>
      </c>
      <c r="G28" s="91">
        <f t="shared" si="3"/>
        <v>470111</v>
      </c>
      <c r="H28" s="91">
        <f t="shared" si="3"/>
        <v>407315</v>
      </c>
      <c r="I28" s="91">
        <f t="shared" si="3"/>
        <v>170021</v>
      </c>
      <c r="J28" s="91">
        <f t="shared" si="3"/>
        <v>211960</v>
      </c>
      <c r="K28" s="91">
        <f t="shared" si="3"/>
        <v>317688</v>
      </c>
      <c r="L28" s="91">
        <f t="shared" si="3"/>
        <v>63322</v>
      </c>
      <c r="M28" s="91">
        <f t="shared" si="3"/>
        <v>16268</v>
      </c>
      <c r="N28" s="91">
        <f t="shared" si="3"/>
        <v>40242</v>
      </c>
      <c r="O28" s="91">
        <f t="shared" si="3"/>
        <v>24261</v>
      </c>
      <c r="P28" s="91">
        <f t="shared" si="3"/>
        <v>15168</v>
      </c>
      <c r="Q28" s="91">
        <f t="shared" si="3"/>
        <v>8941</v>
      </c>
      <c r="R28" s="91">
        <f t="shared" si="3"/>
        <v>3301451</v>
      </c>
    </row>
    <row r="29" spans="1:18">
      <c r="A29" s="420"/>
      <c r="B29" s="92">
        <f t="shared" ref="B29:R29" si="4">B28-B6</f>
        <v>0</v>
      </c>
      <c r="C29" s="92">
        <f t="shared" si="4"/>
        <v>0</v>
      </c>
      <c r="D29" s="92">
        <f t="shared" si="4"/>
        <v>0</v>
      </c>
      <c r="E29" s="92">
        <f t="shared" si="4"/>
        <v>0</v>
      </c>
      <c r="F29" s="92">
        <f t="shared" si="4"/>
        <v>0</v>
      </c>
      <c r="G29" s="92">
        <f t="shared" si="4"/>
        <v>0</v>
      </c>
      <c r="H29" s="92">
        <f t="shared" si="4"/>
        <v>0</v>
      </c>
      <c r="I29" s="92">
        <f t="shared" si="4"/>
        <v>0</v>
      </c>
      <c r="J29" s="92">
        <f t="shared" si="4"/>
        <v>0</v>
      </c>
      <c r="K29" s="92">
        <f t="shared" si="4"/>
        <v>0</v>
      </c>
      <c r="L29" s="92">
        <f t="shared" si="4"/>
        <v>0</v>
      </c>
      <c r="M29" s="92">
        <f t="shared" si="4"/>
        <v>0</v>
      </c>
      <c r="N29" s="92">
        <f t="shared" si="4"/>
        <v>0</v>
      </c>
      <c r="O29" s="92">
        <f t="shared" si="4"/>
        <v>0</v>
      </c>
      <c r="P29" s="92">
        <f t="shared" si="4"/>
        <v>0</v>
      </c>
      <c r="Q29" s="92">
        <f t="shared" si="4"/>
        <v>0</v>
      </c>
      <c r="R29" s="92">
        <f t="shared" si="4"/>
        <v>0</v>
      </c>
    </row>
    <row r="30" spans="1:18">
      <c r="A30" s="420"/>
      <c r="B30" s="257">
        <f t="shared" ref="B30:R30" si="5">SUM(B7:B9)</f>
        <v>106534</v>
      </c>
      <c r="C30" s="257">
        <f t="shared" si="5"/>
        <v>171729</v>
      </c>
      <c r="D30" s="257">
        <f t="shared" si="5"/>
        <v>107927</v>
      </c>
      <c r="E30" s="257">
        <f t="shared" si="5"/>
        <v>82806</v>
      </c>
      <c r="F30" s="257">
        <f t="shared" si="5"/>
        <v>176662</v>
      </c>
      <c r="G30" s="257">
        <f t="shared" si="5"/>
        <v>130976</v>
      </c>
      <c r="H30" s="257">
        <f t="shared" si="5"/>
        <v>185959</v>
      </c>
      <c r="I30" s="257">
        <f t="shared" si="5"/>
        <v>48609</v>
      </c>
      <c r="J30" s="257">
        <f t="shared" si="5"/>
        <v>71704</v>
      </c>
      <c r="K30" s="257">
        <f t="shared" si="5"/>
        <v>129450</v>
      </c>
      <c r="L30" s="257">
        <f t="shared" si="5"/>
        <v>28466</v>
      </c>
      <c r="M30" s="257">
        <f t="shared" si="5"/>
        <v>3985</v>
      </c>
      <c r="N30" s="257">
        <f t="shared" si="5"/>
        <v>17243</v>
      </c>
      <c r="O30" s="257">
        <f t="shared" si="5"/>
        <v>8988</v>
      </c>
      <c r="P30" s="257">
        <f t="shared" si="5"/>
        <v>1368</v>
      </c>
      <c r="Q30" s="257">
        <f t="shared" si="5"/>
        <v>1719</v>
      </c>
      <c r="R30" s="257">
        <f t="shared" si="5"/>
        <v>1274125</v>
      </c>
    </row>
    <row r="31" spans="1:18">
      <c r="A31" s="420"/>
      <c r="B31" s="92">
        <f t="shared" ref="B31:R31" si="6">B30-B10</f>
        <v>0</v>
      </c>
      <c r="C31" s="92">
        <f t="shared" si="6"/>
        <v>0</v>
      </c>
      <c r="D31" s="92">
        <f t="shared" si="6"/>
        <v>0</v>
      </c>
      <c r="E31" s="92">
        <f t="shared" si="6"/>
        <v>0</v>
      </c>
      <c r="F31" s="92">
        <f t="shared" si="6"/>
        <v>0</v>
      </c>
      <c r="G31" s="92">
        <f t="shared" si="6"/>
        <v>0</v>
      </c>
      <c r="H31" s="92">
        <f t="shared" si="6"/>
        <v>0</v>
      </c>
      <c r="I31" s="92">
        <f t="shared" si="6"/>
        <v>0</v>
      </c>
      <c r="J31" s="92">
        <f t="shared" si="6"/>
        <v>0</v>
      </c>
      <c r="K31" s="92">
        <f t="shared" si="6"/>
        <v>0</v>
      </c>
      <c r="L31" s="92">
        <f t="shared" si="6"/>
        <v>0</v>
      </c>
      <c r="M31" s="92">
        <f t="shared" si="6"/>
        <v>0</v>
      </c>
      <c r="N31" s="92">
        <f t="shared" si="6"/>
        <v>0</v>
      </c>
      <c r="O31" s="92">
        <f t="shared" si="6"/>
        <v>0</v>
      </c>
      <c r="P31" s="92">
        <f t="shared" si="6"/>
        <v>0</v>
      </c>
      <c r="Q31" s="92">
        <f t="shared" si="6"/>
        <v>0</v>
      </c>
      <c r="R31" s="92">
        <f t="shared" si="6"/>
        <v>0</v>
      </c>
    </row>
    <row r="32" spans="1:18">
      <c r="A32" s="420"/>
      <c r="B32" s="91">
        <f t="shared" ref="B32:R32" si="7">B6-B10</f>
        <v>145782</v>
      </c>
      <c r="C32" s="91">
        <f t="shared" si="7"/>
        <v>259136</v>
      </c>
      <c r="D32" s="91">
        <f t="shared" si="7"/>
        <v>181418</v>
      </c>
      <c r="E32" s="91">
        <f t="shared" si="7"/>
        <v>153144</v>
      </c>
      <c r="F32" s="91">
        <f t="shared" si="7"/>
        <v>171016</v>
      </c>
      <c r="G32" s="91">
        <f t="shared" si="7"/>
        <v>339135</v>
      </c>
      <c r="H32" s="91">
        <f t="shared" si="7"/>
        <v>221356</v>
      </c>
      <c r="I32" s="91">
        <f t="shared" si="7"/>
        <v>121412</v>
      </c>
      <c r="J32" s="91">
        <f t="shared" si="7"/>
        <v>140256</v>
      </c>
      <c r="K32" s="91">
        <f t="shared" si="7"/>
        <v>188238</v>
      </c>
      <c r="L32" s="91">
        <f t="shared" si="7"/>
        <v>34856</v>
      </c>
      <c r="M32" s="91">
        <f t="shared" si="7"/>
        <v>12283</v>
      </c>
      <c r="N32" s="91">
        <f t="shared" si="7"/>
        <v>22999</v>
      </c>
      <c r="O32" s="91">
        <f t="shared" si="7"/>
        <v>15273</v>
      </c>
      <c r="P32" s="91">
        <f t="shared" si="7"/>
        <v>13800</v>
      </c>
      <c r="Q32" s="91">
        <f t="shared" si="7"/>
        <v>7222</v>
      </c>
      <c r="R32" s="91">
        <f t="shared" si="7"/>
        <v>2027326</v>
      </c>
    </row>
    <row r="33" spans="1:18">
      <c r="A33" s="420"/>
      <c r="B33" s="92">
        <f t="shared" ref="B33:R33" si="8">B11-B32</f>
        <v>0</v>
      </c>
      <c r="C33" s="92">
        <f t="shared" si="8"/>
        <v>0</v>
      </c>
      <c r="D33" s="92">
        <f t="shared" si="8"/>
        <v>0</v>
      </c>
      <c r="E33" s="92">
        <f t="shared" si="8"/>
        <v>0</v>
      </c>
      <c r="F33" s="92">
        <f t="shared" si="8"/>
        <v>0</v>
      </c>
      <c r="G33" s="92">
        <f t="shared" si="8"/>
        <v>0</v>
      </c>
      <c r="H33" s="92">
        <f t="shared" si="8"/>
        <v>0</v>
      </c>
      <c r="I33" s="92">
        <f t="shared" si="8"/>
        <v>0</v>
      </c>
      <c r="J33" s="92">
        <f t="shared" si="8"/>
        <v>0</v>
      </c>
      <c r="K33" s="92">
        <f t="shared" si="8"/>
        <v>0</v>
      </c>
      <c r="L33" s="92">
        <f t="shared" si="8"/>
        <v>0</v>
      </c>
      <c r="M33" s="92">
        <f t="shared" si="8"/>
        <v>0</v>
      </c>
      <c r="N33" s="92">
        <f t="shared" si="8"/>
        <v>0</v>
      </c>
      <c r="O33" s="92">
        <f t="shared" si="8"/>
        <v>0</v>
      </c>
      <c r="P33" s="92">
        <f t="shared" si="8"/>
        <v>0</v>
      </c>
      <c r="Q33" s="92">
        <f t="shared" si="8"/>
        <v>0</v>
      </c>
      <c r="R33" s="92">
        <f t="shared" si="8"/>
        <v>0</v>
      </c>
    </row>
    <row r="34" spans="1:18">
      <c r="A34" s="420"/>
      <c r="B34" s="91">
        <f t="shared" ref="B34:R34" si="9">SUM(B11:B17)</f>
        <v>34068</v>
      </c>
      <c r="C34" s="91">
        <f t="shared" si="9"/>
        <v>39403</v>
      </c>
      <c r="D34" s="91">
        <f t="shared" si="9"/>
        <v>49297</v>
      </c>
      <c r="E34" s="91">
        <f t="shared" si="9"/>
        <v>68762</v>
      </c>
      <c r="F34" s="91">
        <f t="shared" si="9"/>
        <v>73489</v>
      </c>
      <c r="G34" s="91">
        <f t="shared" si="9"/>
        <v>79204</v>
      </c>
      <c r="H34" s="91">
        <f t="shared" si="9"/>
        <v>20422</v>
      </c>
      <c r="I34" s="91">
        <f t="shared" si="9"/>
        <v>26310</v>
      </c>
      <c r="J34" s="91">
        <f t="shared" si="9"/>
        <v>24638</v>
      </c>
      <c r="K34" s="91">
        <f t="shared" si="9"/>
        <v>19466</v>
      </c>
      <c r="L34" s="91">
        <f t="shared" si="9"/>
        <v>-460</v>
      </c>
      <c r="M34" s="91">
        <f t="shared" si="9"/>
        <v>1932</v>
      </c>
      <c r="N34" s="91">
        <f t="shared" si="9"/>
        <v>3778</v>
      </c>
      <c r="O34" s="91">
        <f t="shared" si="9"/>
        <v>-14641</v>
      </c>
      <c r="P34" s="91">
        <f t="shared" si="9"/>
        <v>-3639</v>
      </c>
      <c r="Q34" s="91">
        <f t="shared" si="9"/>
        <v>71</v>
      </c>
      <c r="R34" s="91">
        <f t="shared" si="9"/>
        <v>2641414</v>
      </c>
    </row>
    <row r="35" spans="1:18">
      <c r="A35" s="420"/>
      <c r="B35" s="92">
        <f t="shared" ref="B35:R35" si="10">B34-B18</f>
        <v>0</v>
      </c>
      <c r="C35" s="92">
        <f t="shared" si="10"/>
        <v>0</v>
      </c>
      <c r="D35" s="92">
        <f t="shared" si="10"/>
        <v>0</v>
      </c>
      <c r="E35" s="92">
        <f t="shared" si="10"/>
        <v>0</v>
      </c>
      <c r="F35" s="92">
        <f t="shared" si="10"/>
        <v>0</v>
      </c>
      <c r="G35" s="92">
        <f t="shared" si="10"/>
        <v>0</v>
      </c>
      <c r="H35" s="92">
        <f t="shared" si="10"/>
        <v>0</v>
      </c>
      <c r="I35" s="92">
        <f t="shared" si="10"/>
        <v>0</v>
      </c>
      <c r="J35" s="92">
        <f t="shared" si="10"/>
        <v>0</v>
      </c>
      <c r="K35" s="92">
        <f t="shared" si="10"/>
        <v>0</v>
      </c>
      <c r="L35" s="92">
        <f t="shared" si="10"/>
        <v>0</v>
      </c>
      <c r="M35" s="92">
        <f t="shared" si="10"/>
        <v>0</v>
      </c>
      <c r="N35" s="92">
        <f t="shared" si="10"/>
        <v>0</v>
      </c>
      <c r="O35" s="92">
        <f t="shared" si="10"/>
        <v>0</v>
      </c>
      <c r="P35" s="92">
        <f t="shared" si="10"/>
        <v>0</v>
      </c>
      <c r="Q35" s="92">
        <f t="shared" si="10"/>
        <v>0</v>
      </c>
      <c r="R35" s="92">
        <f t="shared" si="10"/>
        <v>2219314</v>
      </c>
    </row>
    <row r="36" spans="1:18">
      <c r="A36" s="420"/>
      <c r="B36" s="257">
        <f t="shared" ref="B36:R36" si="11">SUM(B18:B20)</f>
        <v>33177</v>
      </c>
      <c r="C36" s="257">
        <f t="shared" si="11"/>
        <v>35969</v>
      </c>
      <c r="D36" s="257">
        <f t="shared" si="11"/>
        <v>31521</v>
      </c>
      <c r="E36" s="257">
        <f t="shared" si="11"/>
        <v>57666</v>
      </c>
      <c r="F36" s="257">
        <f t="shared" si="11"/>
        <v>64510</v>
      </c>
      <c r="G36" s="257">
        <f t="shared" si="11"/>
        <v>48197</v>
      </c>
      <c r="H36" s="257">
        <f t="shared" si="11"/>
        <v>11387</v>
      </c>
      <c r="I36" s="257">
        <f t="shared" si="11"/>
        <v>22852</v>
      </c>
      <c r="J36" s="257">
        <f t="shared" si="11"/>
        <v>24530</v>
      </c>
      <c r="K36" s="257">
        <f t="shared" si="11"/>
        <v>14232</v>
      </c>
      <c r="L36" s="257">
        <f t="shared" si="11"/>
        <v>23</v>
      </c>
      <c r="M36" s="257">
        <f t="shared" si="11"/>
        <v>1911</v>
      </c>
      <c r="N36" s="257">
        <f t="shared" si="11"/>
        <v>2958</v>
      </c>
      <c r="O36" s="257">
        <f t="shared" si="11"/>
        <v>-14669</v>
      </c>
      <c r="P36" s="257">
        <f t="shared" si="11"/>
        <v>-3415</v>
      </c>
      <c r="Q36" s="257">
        <f t="shared" si="11"/>
        <v>68</v>
      </c>
      <c r="R36" s="257">
        <f t="shared" si="11"/>
        <v>526783</v>
      </c>
    </row>
    <row r="37" spans="1:18" s="77" customFormat="1">
      <c r="A37" s="420"/>
      <c r="B37" s="258">
        <f t="shared" ref="B37:R37" si="12">B21-B36</f>
        <v>0</v>
      </c>
      <c r="C37" s="258">
        <f t="shared" si="12"/>
        <v>0</v>
      </c>
      <c r="D37" s="258">
        <f t="shared" si="12"/>
        <v>0</v>
      </c>
      <c r="E37" s="258">
        <f t="shared" si="12"/>
        <v>0</v>
      </c>
      <c r="F37" s="258">
        <f t="shared" si="12"/>
        <v>0</v>
      </c>
      <c r="G37" s="258">
        <f t="shared" si="12"/>
        <v>0</v>
      </c>
      <c r="H37" s="258">
        <f t="shared" si="12"/>
        <v>0</v>
      </c>
      <c r="I37" s="258">
        <f t="shared" si="12"/>
        <v>0</v>
      </c>
      <c r="J37" s="258">
        <f t="shared" si="12"/>
        <v>0</v>
      </c>
      <c r="K37" s="258">
        <f t="shared" si="12"/>
        <v>0</v>
      </c>
      <c r="L37" s="258">
        <f t="shared" si="12"/>
        <v>0</v>
      </c>
      <c r="M37" s="258">
        <f t="shared" si="12"/>
        <v>0</v>
      </c>
      <c r="N37" s="258">
        <f t="shared" si="12"/>
        <v>0</v>
      </c>
      <c r="O37" s="258">
        <f t="shared" si="12"/>
        <v>0</v>
      </c>
      <c r="P37" s="258">
        <f t="shared" si="12"/>
        <v>0</v>
      </c>
      <c r="Q37" s="258">
        <f t="shared" si="12"/>
        <v>0</v>
      </c>
      <c r="R37" s="258">
        <f t="shared" si="12"/>
        <v>-195866</v>
      </c>
    </row>
    <row r="38" spans="1:18" s="77" customFormat="1">
      <c r="A38" s="420"/>
      <c r="B38" s="259">
        <f t="shared" ref="B38:R38" si="13">B23+B24</f>
        <v>33177</v>
      </c>
      <c r="C38" s="259">
        <f t="shared" si="13"/>
        <v>35969</v>
      </c>
      <c r="D38" s="259">
        <f t="shared" si="13"/>
        <v>43621</v>
      </c>
      <c r="E38" s="259">
        <f t="shared" si="13"/>
        <v>57666</v>
      </c>
      <c r="F38" s="259">
        <f t="shared" si="13"/>
        <v>64510</v>
      </c>
      <c r="G38" s="259">
        <f t="shared" si="13"/>
        <v>48197</v>
      </c>
      <c r="H38" s="259">
        <f t="shared" si="13"/>
        <v>-105890</v>
      </c>
      <c r="I38" s="259">
        <f t="shared" si="13"/>
        <v>20738</v>
      </c>
      <c r="J38" s="259">
        <f t="shared" si="13"/>
        <v>23320</v>
      </c>
      <c r="K38" s="259">
        <f t="shared" si="13"/>
        <v>18862</v>
      </c>
      <c r="L38" s="259">
        <f t="shared" si="13"/>
        <v>23</v>
      </c>
      <c r="M38" s="259">
        <f t="shared" si="13"/>
        <v>1911</v>
      </c>
      <c r="N38" s="259">
        <f t="shared" si="13"/>
        <v>2958</v>
      </c>
      <c r="O38" s="259">
        <f t="shared" si="13"/>
        <v>-14943</v>
      </c>
      <c r="P38" s="259">
        <f t="shared" si="13"/>
        <v>-3724</v>
      </c>
      <c r="Q38" s="259">
        <f t="shared" si="13"/>
        <v>68</v>
      </c>
      <c r="R38" s="259">
        <f t="shared" si="13"/>
        <v>226463</v>
      </c>
    </row>
    <row r="39" spans="1:18" s="77" customFormat="1">
      <c r="A39" s="420"/>
      <c r="B39" s="258">
        <f t="shared" ref="B39:R39" si="14">B25-B38</f>
        <v>0</v>
      </c>
      <c r="C39" s="258">
        <f t="shared" si="14"/>
        <v>0</v>
      </c>
      <c r="D39" s="258">
        <f t="shared" si="14"/>
        <v>0</v>
      </c>
      <c r="E39" s="258">
        <f t="shared" si="14"/>
        <v>0</v>
      </c>
      <c r="F39" s="258">
        <f t="shared" si="14"/>
        <v>0</v>
      </c>
      <c r="G39" s="258">
        <f t="shared" si="14"/>
        <v>0</v>
      </c>
      <c r="H39" s="258">
        <f t="shared" si="14"/>
        <v>0</v>
      </c>
      <c r="I39" s="258">
        <f t="shared" si="14"/>
        <v>0</v>
      </c>
      <c r="J39" s="258">
        <f t="shared" si="14"/>
        <v>0</v>
      </c>
      <c r="K39" s="258">
        <f t="shared" si="14"/>
        <v>0</v>
      </c>
      <c r="L39" s="258">
        <f t="shared" si="14"/>
        <v>0</v>
      </c>
      <c r="M39" s="258">
        <f t="shared" si="14"/>
        <v>0</v>
      </c>
      <c r="N39" s="258">
        <f t="shared" si="14"/>
        <v>0</v>
      </c>
      <c r="O39" s="258">
        <f t="shared" si="14"/>
        <v>0</v>
      </c>
      <c r="P39" s="258">
        <f t="shared" si="14"/>
        <v>0</v>
      </c>
      <c r="Q39" s="258">
        <f t="shared" si="14"/>
        <v>0</v>
      </c>
      <c r="R39" s="258">
        <f t="shared" si="14"/>
        <v>0</v>
      </c>
    </row>
    <row r="40" spans="1:18" s="77" customFormat="1">
      <c r="A40" s="94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</row>
    <row r="41" spans="1:18" s="77" customFormat="1">
      <c r="A41" s="94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</row>
    <row r="42" spans="1:18" s="77" customFormat="1">
      <c r="A42" s="94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</row>
    <row r="43" spans="1:18" s="77" customFormat="1">
      <c r="A43" s="94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</row>
    <row r="44" spans="1:18" s="77" customFormat="1">
      <c r="A44" s="94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</row>
    <row r="45" spans="1:18" s="77" customFormat="1">
      <c r="A45" s="94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</row>
    <row r="46" spans="1:18" s="77" customFormat="1">
      <c r="A46" s="94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</row>
    <row r="47" spans="1:18" s="77" customFormat="1">
      <c r="A47" s="94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</row>
    <row r="48" spans="1:18" s="77" customFormat="1">
      <c r="A48" s="94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</row>
    <row r="49" spans="1:18" s="77" customFormat="1">
      <c r="A49" s="94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</row>
    <row r="50" spans="1:18" s="77" customFormat="1">
      <c r="A50" s="94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</row>
    <row r="51" spans="1:18" s="77" customFormat="1">
      <c r="A51" s="94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</row>
    <row r="52" spans="1:18" s="77" customFormat="1">
      <c r="A52" s="94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</row>
    <row r="53" spans="1:18" s="77" customFormat="1">
      <c r="A53" s="94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</row>
    <row r="54" spans="1:18" s="77" customFormat="1">
      <c r="A54" s="94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</row>
    <row r="55" spans="1:18" s="77" customFormat="1">
      <c r="A55" s="94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</row>
    <row r="56" spans="1:18" s="77" customFormat="1">
      <c r="A56" s="94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</row>
    <row r="57" spans="1:18" s="77" customFormat="1">
      <c r="A57" s="94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</row>
    <row r="58" spans="1:18" s="77" customFormat="1">
      <c r="A58" s="94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</row>
    <row r="59" spans="1:18" s="77" customFormat="1">
      <c r="A59" s="94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</row>
    <row r="60" spans="1:18" s="77" customFormat="1">
      <c r="A60" s="94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</row>
    <row r="61" spans="1:18" s="77" customFormat="1">
      <c r="A61" s="94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</row>
    <row r="62" spans="1:18" s="77" customFormat="1">
      <c r="A62" s="94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</row>
    <row r="63" spans="1:18" s="77" customFormat="1">
      <c r="A63" s="94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</row>
    <row r="64" spans="1:18" s="77" customFormat="1">
      <c r="A64" s="94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</row>
    <row r="65" spans="1:18" s="77" customFormat="1">
      <c r="A65" s="94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</row>
    <row r="66" spans="1:18" s="77" customFormat="1">
      <c r="A66" s="94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</row>
    <row r="67" spans="1:18" s="77" customFormat="1">
      <c r="A67" s="94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</row>
    <row r="68" spans="1:18" s="77" customFormat="1">
      <c r="A68" s="94"/>
    </row>
    <row r="69" spans="1:18" s="77" customFormat="1">
      <c r="A69" s="94"/>
    </row>
    <row r="70" spans="1:18" s="77" customFormat="1">
      <c r="A70" s="94"/>
    </row>
    <row r="71" spans="1:18" s="77" customFormat="1">
      <c r="A71" s="94"/>
    </row>
    <row r="72" spans="1:18" s="77" customFormat="1">
      <c r="A72" s="94"/>
    </row>
    <row r="73" spans="1:18" s="77" customFormat="1">
      <c r="A73" s="94"/>
    </row>
    <row r="74" spans="1:18" s="77" customFormat="1">
      <c r="A74" s="94"/>
    </row>
    <row r="75" spans="1:18" s="77" customFormat="1">
      <c r="A75" s="94"/>
    </row>
    <row r="76" spans="1:18" s="77" customFormat="1">
      <c r="A76" s="94"/>
    </row>
    <row r="77" spans="1:18" s="77" customFormat="1">
      <c r="A77" s="94"/>
    </row>
    <row r="78" spans="1:18" s="77" customFormat="1">
      <c r="A78" s="94"/>
    </row>
    <row r="79" spans="1:18" s="77" customFormat="1">
      <c r="A79" s="94"/>
    </row>
    <row r="80" spans="1:18" s="77" customFormat="1">
      <c r="A80" s="94"/>
    </row>
    <row r="81" spans="1:1" s="77" customFormat="1">
      <c r="A81" s="94"/>
    </row>
    <row r="82" spans="1:1" s="77" customFormat="1">
      <c r="A82" s="94"/>
    </row>
    <row r="83" spans="1:1" s="77" customFormat="1">
      <c r="A83" s="94"/>
    </row>
    <row r="84" spans="1:1" s="77" customFormat="1">
      <c r="A84" s="94"/>
    </row>
    <row r="85" spans="1:1" s="77" customFormat="1">
      <c r="A85" s="94"/>
    </row>
    <row r="86" spans="1:1" s="77" customFormat="1">
      <c r="A86" s="94"/>
    </row>
    <row r="87" spans="1:1" s="77" customFormat="1">
      <c r="A87" s="94"/>
    </row>
    <row r="88" spans="1:1" s="77" customFormat="1">
      <c r="A88" s="94"/>
    </row>
    <row r="89" spans="1:1" s="77" customFormat="1">
      <c r="A89" s="94"/>
    </row>
    <row r="90" spans="1:1" s="77" customFormat="1">
      <c r="A90" s="94"/>
    </row>
    <row r="91" spans="1:1" s="77" customFormat="1">
      <c r="A91" s="94"/>
    </row>
    <row r="92" spans="1:1" s="77" customFormat="1">
      <c r="A92" s="94"/>
    </row>
    <row r="93" spans="1:1" s="77" customFormat="1">
      <c r="A93" s="94"/>
    </row>
    <row r="94" spans="1:1" s="77" customFormat="1">
      <c r="A94" s="94"/>
    </row>
    <row r="95" spans="1:1" s="77" customFormat="1">
      <c r="A95" s="94"/>
    </row>
    <row r="96" spans="1:1" s="77" customFormat="1">
      <c r="A96" s="94"/>
    </row>
    <row r="97" spans="1:1" s="77" customFormat="1">
      <c r="A97" s="94"/>
    </row>
    <row r="98" spans="1:1" s="77" customFormat="1">
      <c r="A98" s="94"/>
    </row>
    <row r="99" spans="1:1" s="77" customFormat="1">
      <c r="A99" s="94"/>
    </row>
    <row r="100" spans="1:1" s="77" customFormat="1">
      <c r="A100" s="94"/>
    </row>
    <row r="101" spans="1:1" s="77" customFormat="1">
      <c r="A101" s="94"/>
    </row>
    <row r="102" spans="1:1" s="77" customFormat="1">
      <c r="A102" s="94"/>
    </row>
    <row r="103" spans="1:1" s="77" customFormat="1">
      <c r="A103" s="94"/>
    </row>
    <row r="104" spans="1:1" s="77" customFormat="1">
      <c r="A104" s="94"/>
    </row>
    <row r="105" spans="1:1" s="77" customFormat="1">
      <c r="A105" s="94"/>
    </row>
    <row r="106" spans="1:1" s="77" customFormat="1">
      <c r="A106" s="94"/>
    </row>
    <row r="107" spans="1:1" s="77" customFormat="1">
      <c r="A107" s="94"/>
    </row>
    <row r="108" spans="1:1" s="77" customFormat="1">
      <c r="A108" s="94"/>
    </row>
    <row r="109" spans="1:1" s="77" customFormat="1">
      <c r="A109" s="94"/>
    </row>
    <row r="110" spans="1:1" s="77" customFormat="1">
      <c r="A110" s="94"/>
    </row>
    <row r="111" spans="1:1" s="77" customFormat="1">
      <c r="A111" s="94"/>
    </row>
    <row r="112" spans="1:1" s="77" customFormat="1">
      <c r="A112" s="94"/>
    </row>
    <row r="113" spans="1:1" s="77" customFormat="1">
      <c r="A113" s="94"/>
    </row>
    <row r="114" spans="1:1" s="77" customFormat="1">
      <c r="A114" s="94"/>
    </row>
    <row r="115" spans="1:1" s="77" customFormat="1">
      <c r="A115" s="94"/>
    </row>
    <row r="116" spans="1:1" s="77" customFormat="1">
      <c r="A116" s="94"/>
    </row>
    <row r="117" spans="1:1" s="77" customFormat="1">
      <c r="A117" s="94"/>
    </row>
    <row r="118" spans="1:1" s="77" customFormat="1">
      <c r="A118" s="94"/>
    </row>
    <row r="119" spans="1:1" s="77" customFormat="1">
      <c r="A119" s="94"/>
    </row>
    <row r="120" spans="1:1" s="77" customFormat="1">
      <c r="A120" s="94"/>
    </row>
    <row r="121" spans="1:1" s="77" customFormat="1">
      <c r="A121" s="94"/>
    </row>
    <row r="122" spans="1:1" s="77" customFormat="1">
      <c r="A122" s="94"/>
    </row>
    <row r="123" spans="1:1" s="77" customFormat="1">
      <c r="A123" s="94"/>
    </row>
    <row r="124" spans="1:1" s="77" customFormat="1">
      <c r="A124" s="94"/>
    </row>
    <row r="125" spans="1:1" s="77" customFormat="1">
      <c r="A125" s="94"/>
    </row>
    <row r="126" spans="1:1" s="77" customFormat="1">
      <c r="A126" s="94"/>
    </row>
    <row r="127" spans="1:1" s="77" customFormat="1">
      <c r="A127" s="94"/>
    </row>
    <row r="128" spans="1:1" s="77" customFormat="1">
      <c r="A128" s="94"/>
    </row>
    <row r="129" spans="1:1" s="77" customFormat="1">
      <c r="A129" s="94"/>
    </row>
    <row r="130" spans="1:1" s="77" customFormat="1">
      <c r="A130" s="94"/>
    </row>
    <row r="131" spans="1:1" s="77" customFormat="1">
      <c r="A131" s="94"/>
    </row>
    <row r="132" spans="1:1" s="77" customFormat="1">
      <c r="A132" s="94"/>
    </row>
    <row r="133" spans="1:1" s="77" customFormat="1">
      <c r="A133" s="94"/>
    </row>
    <row r="134" spans="1:1" s="77" customFormat="1">
      <c r="A134" s="94"/>
    </row>
    <row r="135" spans="1:1" s="77" customFormat="1">
      <c r="A135" s="94"/>
    </row>
    <row r="136" spans="1:1" s="77" customFormat="1">
      <c r="A136" s="94"/>
    </row>
    <row r="137" spans="1:1" s="77" customFormat="1">
      <c r="A137" s="94"/>
    </row>
    <row r="138" spans="1:1" s="77" customFormat="1">
      <c r="A138" s="94"/>
    </row>
    <row r="139" spans="1:1" s="77" customFormat="1">
      <c r="A139" s="94"/>
    </row>
    <row r="140" spans="1:1" s="77" customFormat="1">
      <c r="A140" s="94"/>
    </row>
    <row r="141" spans="1:1" s="77" customFormat="1">
      <c r="A141" s="94"/>
    </row>
    <row r="142" spans="1:1" s="77" customFormat="1">
      <c r="A142" s="94"/>
    </row>
    <row r="143" spans="1:1" s="77" customFormat="1">
      <c r="A143" s="94"/>
    </row>
    <row r="144" spans="1:1" s="77" customFormat="1">
      <c r="A144" s="94"/>
    </row>
    <row r="145" spans="1:1" s="77" customFormat="1">
      <c r="A145" s="94"/>
    </row>
    <row r="146" spans="1:1" s="77" customFormat="1">
      <c r="A146" s="94"/>
    </row>
    <row r="147" spans="1:1" s="77" customFormat="1">
      <c r="A147" s="94"/>
    </row>
    <row r="148" spans="1:1" s="77" customFormat="1">
      <c r="A148" s="94"/>
    </row>
    <row r="149" spans="1:1" s="77" customFormat="1">
      <c r="A149" s="94"/>
    </row>
    <row r="150" spans="1:1" s="77" customFormat="1">
      <c r="A150" s="94"/>
    </row>
    <row r="151" spans="1:1" s="77" customFormat="1">
      <c r="A151" s="94"/>
    </row>
    <row r="152" spans="1:1" s="77" customFormat="1">
      <c r="A152" s="94"/>
    </row>
    <row r="153" spans="1:1" s="77" customFormat="1">
      <c r="A153" s="94"/>
    </row>
    <row r="154" spans="1:1" s="77" customFormat="1">
      <c r="A154" s="94"/>
    </row>
    <row r="155" spans="1:1" s="77" customFormat="1">
      <c r="A155" s="94"/>
    </row>
    <row r="156" spans="1:1" s="77" customFormat="1">
      <c r="A156" s="94"/>
    </row>
    <row r="157" spans="1:1" s="77" customFormat="1">
      <c r="A157" s="94"/>
    </row>
    <row r="158" spans="1:1" s="77" customFormat="1">
      <c r="A158" s="94"/>
    </row>
    <row r="159" spans="1:1" s="77" customFormat="1">
      <c r="A159" s="94"/>
    </row>
    <row r="160" spans="1:1" s="77" customFormat="1">
      <c r="A160" s="94"/>
    </row>
    <row r="161" spans="1:1" s="77" customFormat="1">
      <c r="A161" s="94"/>
    </row>
    <row r="162" spans="1:1" s="77" customFormat="1">
      <c r="A162" s="94"/>
    </row>
    <row r="163" spans="1:1" s="77" customFormat="1">
      <c r="A163" s="94"/>
    </row>
    <row r="164" spans="1:1" s="77" customFormat="1">
      <c r="A164" s="94"/>
    </row>
    <row r="165" spans="1:1" s="77" customFormat="1">
      <c r="A165" s="94"/>
    </row>
    <row r="166" spans="1:1" s="77" customFormat="1">
      <c r="A166" s="94"/>
    </row>
    <row r="167" spans="1:1" s="77" customFormat="1">
      <c r="A167" s="94"/>
    </row>
    <row r="168" spans="1:1" s="77" customFormat="1">
      <c r="A168" s="94"/>
    </row>
    <row r="169" spans="1:1" s="77" customFormat="1">
      <c r="A169" s="94"/>
    </row>
    <row r="170" spans="1:1" s="77" customFormat="1">
      <c r="A170" s="94"/>
    </row>
    <row r="171" spans="1:1" s="77" customFormat="1">
      <c r="A171" s="94"/>
    </row>
    <row r="172" spans="1:1" s="77" customFormat="1">
      <c r="A172" s="94"/>
    </row>
    <row r="173" spans="1:1" s="77" customFormat="1">
      <c r="A173" s="94"/>
    </row>
    <row r="174" spans="1:1" s="77" customFormat="1">
      <c r="A174" s="94"/>
    </row>
    <row r="175" spans="1:1" s="77" customFormat="1">
      <c r="A175" s="94"/>
    </row>
    <row r="176" spans="1:1" s="77" customFormat="1">
      <c r="A176" s="94"/>
    </row>
    <row r="177" spans="1:1" s="77" customFormat="1">
      <c r="A177" s="94"/>
    </row>
    <row r="178" spans="1:1" s="77" customFormat="1">
      <c r="A178" s="94"/>
    </row>
    <row r="179" spans="1:1" s="77" customFormat="1">
      <c r="A179" s="94"/>
    </row>
    <row r="180" spans="1:1" s="77" customFormat="1">
      <c r="A180" s="94"/>
    </row>
    <row r="181" spans="1:1" s="77" customFormat="1">
      <c r="A181" s="94"/>
    </row>
    <row r="182" spans="1:1" s="77" customFormat="1">
      <c r="A182" s="94"/>
    </row>
    <row r="183" spans="1:1" s="77" customFormat="1">
      <c r="A183" s="94"/>
    </row>
    <row r="184" spans="1:1" s="77" customFormat="1">
      <c r="A184" s="94"/>
    </row>
    <row r="185" spans="1:1" s="77" customFormat="1">
      <c r="A185" s="94"/>
    </row>
    <row r="186" spans="1:1" s="77" customFormat="1">
      <c r="A186" s="94"/>
    </row>
    <row r="187" spans="1:1" s="77" customFormat="1">
      <c r="A187" s="94"/>
    </row>
    <row r="188" spans="1:1" s="77" customFormat="1">
      <c r="A188" s="94"/>
    </row>
    <row r="189" spans="1:1" s="77" customFormat="1">
      <c r="A189" s="94"/>
    </row>
    <row r="190" spans="1:1" s="77" customFormat="1">
      <c r="A190" s="94"/>
    </row>
    <row r="191" spans="1:1" s="77" customFormat="1">
      <c r="A191" s="94"/>
    </row>
    <row r="192" spans="1:1" s="77" customFormat="1">
      <c r="A192" s="94"/>
    </row>
    <row r="193" spans="1:1" s="77" customFormat="1">
      <c r="A193" s="94"/>
    </row>
    <row r="194" spans="1:1" s="77" customFormat="1">
      <c r="A194" s="94"/>
    </row>
    <row r="195" spans="1:1" s="77" customFormat="1">
      <c r="A195" s="94"/>
    </row>
    <row r="196" spans="1:1" s="77" customFormat="1">
      <c r="A196" s="94"/>
    </row>
    <row r="197" spans="1:1" s="77" customFormat="1">
      <c r="A197" s="94"/>
    </row>
    <row r="198" spans="1:1" s="77" customFormat="1">
      <c r="A198" s="94"/>
    </row>
    <row r="199" spans="1:1" s="77" customFormat="1">
      <c r="A199" s="94"/>
    </row>
    <row r="200" spans="1:1" s="77" customFormat="1">
      <c r="A200" s="94"/>
    </row>
    <row r="201" spans="1:1" s="77" customFormat="1">
      <c r="A201" s="94"/>
    </row>
    <row r="202" spans="1:1" s="77" customFormat="1">
      <c r="A202" s="94"/>
    </row>
    <row r="203" spans="1:1" s="77" customFormat="1">
      <c r="A203" s="94"/>
    </row>
    <row r="204" spans="1:1" s="77" customFormat="1">
      <c r="A204" s="94"/>
    </row>
    <row r="205" spans="1:1" s="77" customFormat="1">
      <c r="A205" s="94"/>
    </row>
    <row r="206" spans="1:1" s="77" customFormat="1">
      <c r="A206" s="94"/>
    </row>
    <row r="207" spans="1:1" s="77" customFormat="1">
      <c r="A207" s="94"/>
    </row>
    <row r="208" spans="1:1" s="77" customFormat="1">
      <c r="A208" s="94"/>
    </row>
    <row r="209" spans="1:1" s="77" customFormat="1">
      <c r="A209" s="94"/>
    </row>
    <row r="210" spans="1:1" s="77" customFormat="1">
      <c r="A210" s="94"/>
    </row>
    <row r="211" spans="1:1" s="77" customFormat="1">
      <c r="A211" s="94"/>
    </row>
    <row r="212" spans="1:1" s="77" customFormat="1">
      <c r="A212" s="94"/>
    </row>
    <row r="213" spans="1:1" s="77" customFormat="1">
      <c r="A213" s="94"/>
    </row>
    <row r="214" spans="1:1" s="77" customFormat="1">
      <c r="A214" s="94"/>
    </row>
    <row r="215" spans="1:1" s="77" customFormat="1">
      <c r="A215" s="94"/>
    </row>
    <row r="216" spans="1:1" s="77" customFormat="1">
      <c r="A216" s="94"/>
    </row>
    <row r="217" spans="1:1" s="77" customFormat="1">
      <c r="A217" s="94"/>
    </row>
    <row r="218" spans="1:1" s="77" customFormat="1">
      <c r="A218" s="94"/>
    </row>
    <row r="219" spans="1:1" s="77" customFormat="1">
      <c r="A219" s="94"/>
    </row>
    <row r="220" spans="1:1" s="77" customFormat="1">
      <c r="A220" s="94"/>
    </row>
    <row r="221" spans="1:1" s="77" customFormat="1">
      <c r="A221" s="94"/>
    </row>
    <row r="222" spans="1:1" s="77" customFormat="1">
      <c r="A222" s="94"/>
    </row>
    <row r="223" spans="1:1" s="77" customFormat="1">
      <c r="A223" s="94"/>
    </row>
    <row r="224" spans="1:1" s="77" customFormat="1">
      <c r="A224" s="94"/>
    </row>
    <row r="225" spans="1:1" s="77" customFormat="1">
      <c r="A225" s="94"/>
    </row>
    <row r="226" spans="1:1" s="77" customFormat="1">
      <c r="A226" s="94"/>
    </row>
    <row r="227" spans="1:1" s="77" customFormat="1">
      <c r="A227" s="94"/>
    </row>
    <row r="228" spans="1:1" s="77" customFormat="1">
      <c r="A228" s="94"/>
    </row>
    <row r="229" spans="1:1" s="77" customFormat="1">
      <c r="A229" s="94"/>
    </row>
    <row r="230" spans="1:1" s="77" customFormat="1">
      <c r="A230" s="94"/>
    </row>
    <row r="231" spans="1:1" s="77" customFormat="1">
      <c r="A231" s="94"/>
    </row>
    <row r="232" spans="1:1" s="77" customFormat="1">
      <c r="A232" s="94"/>
    </row>
    <row r="233" spans="1:1" s="77" customFormat="1">
      <c r="A233" s="94"/>
    </row>
    <row r="234" spans="1:1" s="77" customFormat="1">
      <c r="A234" s="94"/>
    </row>
    <row r="235" spans="1:1" s="77" customFormat="1">
      <c r="A235" s="94"/>
    </row>
    <row r="236" spans="1:1" s="77" customFormat="1">
      <c r="A236" s="94"/>
    </row>
    <row r="237" spans="1:1" s="77" customFormat="1">
      <c r="A237" s="94"/>
    </row>
    <row r="238" spans="1:1" s="77" customFormat="1">
      <c r="A238" s="94"/>
    </row>
    <row r="239" spans="1:1" s="77" customFormat="1">
      <c r="A239" s="94"/>
    </row>
    <row r="240" spans="1:1" s="77" customFormat="1">
      <c r="A240" s="94"/>
    </row>
    <row r="241" spans="1:1" s="77" customFormat="1">
      <c r="A241" s="94"/>
    </row>
    <row r="242" spans="1:1" s="77" customFormat="1">
      <c r="A242" s="94"/>
    </row>
    <row r="243" spans="1:1" s="77" customFormat="1">
      <c r="A243" s="94"/>
    </row>
    <row r="244" spans="1:1" s="77" customFormat="1">
      <c r="A244" s="94"/>
    </row>
    <row r="245" spans="1:1" s="77" customFormat="1">
      <c r="A245" s="94"/>
    </row>
    <row r="246" spans="1:1" s="77" customFormat="1">
      <c r="A246" s="94"/>
    </row>
    <row r="247" spans="1:1" s="77" customFormat="1">
      <c r="A247" s="94"/>
    </row>
    <row r="248" spans="1:1" s="77" customFormat="1">
      <c r="A248" s="94"/>
    </row>
    <row r="249" spans="1:1" s="77" customFormat="1">
      <c r="A249" s="94"/>
    </row>
    <row r="250" spans="1:1" s="77" customFormat="1">
      <c r="A250" s="94"/>
    </row>
    <row r="251" spans="1:1" s="77" customFormat="1">
      <c r="A251" s="94"/>
    </row>
    <row r="252" spans="1:1" s="77" customFormat="1">
      <c r="A252" s="94"/>
    </row>
    <row r="253" spans="1:1" s="77" customFormat="1">
      <c r="A253" s="94"/>
    </row>
    <row r="254" spans="1:1" s="77" customFormat="1">
      <c r="A254" s="94"/>
    </row>
    <row r="255" spans="1:1" s="77" customFormat="1">
      <c r="A255" s="94"/>
    </row>
    <row r="256" spans="1:1" s="77" customFormat="1">
      <c r="A256" s="94"/>
    </row>
    <row r="257" spans="1:1" s="77" customFormat="1">
      <c r="A257" s="94"/>
    </row>
    <row r="258" spans="1:1" s="77" customFormat="1">
      <c r="A258" s="94"/>
    </row>
    <row r="259" spans="1:1" s="77" customFormat="1">
      <c r="A259" s="94"/>
    </row>
    <row r="260" spans="1:1" s="77" customFormat="1">
      <c r="A260" s="94"/>
    </row>
    <row r="261" spans="1:1" s="77" customFormat="1">
      <c r="A261" s="94"/>
    </row>
    <row r="262" spans="1:1" s="77" customFormat="1">
      <c r="A262" s="94"/>
    </row>
    <row r="263" spans="1:1" s="77" customFormat="1">
      <c r="A263" s="94"/>
    </row>
    <row r="264" spans="1:1" s="77" customFormat="1">
      <c r="A264" s="94"/>
    </row>
    <row r="265" spans="1:1" s="77" customFormat="1">
      <c r="A265" s="94"/>
    </row>
    <row r="266" spans="1:1" s="77" customFormat="1">
      <c r="A266" s="94"/>
    </row>
    <row r="267" spans="1:1" s="77" customFormat="1">
      <c r="A267" s="94"/>
    </row>
    <row r="268" spans="1:1" s="77" customFormat="1">
      <c r="A268" s="94"/>
    </row>
    <row r="269" spans="1:1" s="77" customFormat="1">
      <c r="A269" s="94"/>
    </row>
    <row r="270" spans="1:1" s="77" customFormat="1">
      <c r="A270" s="94"/>
    </row>
    <row r="271" spans="1:1" s="77" customFormat="1">
      <c r="A271" s="94"/>
    </row>
    <row r="272" spans="1:1" s="77" customFormat="1">
      <c r="A272" s="94"/>
    </row>
    <row r="273" spans="1:1" s="77" customFormat="1">
      <c r="A273" s="94"/>
    </row>
    <row r="274" spans="1:1" s="77" customFormat="1">
      <c r="A274" s="94"/>
    </row>
    <row r="275" spans="1:1" s="77" customFormat="1">
      <c r="A275" s="94"/>
    </row>
    <row r="276" spans="1:1" s="77" customFormat="1">
      <c r="A276" s="94"/>
    </row>
    <row r="277" spans="1:1" s="77" customFormat="1">
      <c r="A277" s="94"/>
    </row>
    <row r="278" spans="1:1" s="77" customFormat="1">
      <c r="A278" s="94"/>
    </row>
    <row r="279" spans="1:1" s="77" customFormat="1">
      <c r="A279" s="94"/>
    </row>
    <row r="280" spans="1:1" s="77" customFormat="1">
      <c r="A280" s="94"/>
    </row>
    <row r="281" spans="1:1" s="77" customFormat="1">
      <c r="A281" s="94"/>
    </row>
    <row r="282" spans="1:1" s="77" customFormat="1">
      <c r="A282" s="94"/>
    </row>
    <row r="283" spans="1:1" s="77" customFormat="1">
      <c r="A283" s="94"/>
    </row>
    <row r="284" spans="1:1" s="77" customFormat="1">
      <c r="A284" s="94"/>
    </row>
    <row r="285" spans="1:1" s="77" customFormat="1">
      <c r="A285" s="94"/>
    </row>
    <row r="286" spans="1:1" s="77" customFormat="1">
      <c r="A286" s="94"/>
    </row>
    <row r="287" spans="1:1" s="77" customFormat="1">
      <c r="A287" s="94"/>
    </row>
    <row r="288" spans="1:1" s="77" customFormat="1">
      <c r="A288" s="94"/>
    </row>
    <row r="289" spans="1:1" s="77" customFormat="1">
      <c r="A289" s="94"/>
    </row>
    <row r="290" spans="1:1" s="77" customFormat="1">
      <c r="A290" s="94"/>
    </row>
    <row r="291" spans="1:1" s="77" customFormat="1">
      <c r="A291" s="94"/>
    </row>
    <row r="292" spans="1:1" s="77" customFormat="1">
      <c r="A292" s="94"/>
    </row>
    <row r="293" spans="1:1" s="77" customFormat="1">
      <c r="A293" s="94"/>
    </row>
    <row r="294" spans="1:1" s="77" customFormat="1">
      <c r="A294" s="94"/>
    </row>
    <row r="295" spans="1:1" s="77" customFormat="1">
      <c r="A295" s="94"/>
    </row>
    <row r="296" spans="1:1" s="77" customFormat="1">
      <c r="A296" s="94"/>
    </row>
    <row r="297" spans="1:1" s="77" customFormat="1">
      <c r="A297" s="94"/>
    </row>
    <row r="298" spans="1:1" s="77" customFormat="1">
      <c r="A298" s="94"/>
    </row>
    <row r="299" spans="1:1" s="77" customFormat="1">
      <c r="A299" s="94"/>
    </row>
    <row r="300" spans="1:1" s="77" customFormat="1">
      <c r="A300" s="94"/>
    </row>
    <row r="301" spans="1:1" s="77" customFormat="1">
      <c r="A301" s="94"/>
    </row>
    <row r="302" spans="1:1" s="77" customFormat="1">
      <c r="A302" s="94"/>
    </row>
    <row r="303" spans="1:1" s="77" customFormat="1">
      <c r="A303" s="94"/>
    </row>
    <row r="304" spans="1:1" s="77" customFormat="1">
      <c r="A304" s="94"/>
    </row>
    <row r="305" spans="1:1" s="77" customFormat="1">
      <c r="A305" s="94"/>
    </row>
    <row r="306" spans="1:1" s="77" customFormat="1">
      <c r="A306" s="94"/>
    </row>
    <row r="307" spans="1:1" s="77" customFormat="1">
      <c r="A307" s="94"/>
    </row>
    <row r="308" spans="1:1" s="77" customFormat="1">
      <c r="A308" s="94"/>
    </row>
    <row r="309" spans="1:1" s="77" customFormat="1">
      <c r="A309" s="94"/>
    </row>
    <row r="310" spans="1:1" s="77" customFormat="1">
      <c r="A310" s="94"/>
    </row>
    <row r="311" spans="1:1" s="77" customFormat="1">
      <c r="A311" s="94"/>
    </row>
    <row r="312" spans="1:1" s="77" customFormat="1">
      <c r="A312" s="94"/>
    </row>
    <row r="313" spans="1:1" s="77" customFormat="1">
      <c r="A313" s="94"/>
    </row>
    <row r="314" spans="1:1" s="77" customFormat="1">
      <c r="A314" s="94"/>
    </row>
    <row r="315" spans="1:1" s="77" customFormat="1">
      <c r="A315" s="94"/>
    </row>
    <row r="316" spans="1:1" s="77" customFormat="1">
      <c r="A316" s="94"/>
    </row>
    <row r="317" spans="1:1" s="77" customFormat="1">
      <c r="A317" s="94"/>
    </row>
    <row r="318" spans="1:1" s="77" customFormat="1">
      <c r="A318" s="94"/>
    </row>
    <row r="319" spans="1:1" s="77" customFormat="1">
      <c r="A319" s="94"/>
    </row>
    <row r="320" spans="1:1" s="77" customFormat="1">
      <c r="A320" s="94"/>
    </row>
    <row r="321" spans="1:1" s="77" customFormat="1">
      <c r="A321" s="94"/>
    </row>
    <row r="322" spans="1:1" s="77" customFormat="1">
      <c r="A322" s="94"/>
    </row>
  </sheetData>
  <mergeCells count="1">
    <mergeCell ref="A28:A39"/>
  </mergeCell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3"/>
  </sheetPr>
  <dimension ref="A1:DF380"/>
  <sheetViews>
    <sheetView topLeftCell="F1" zoomScale="85" zoomScaleNormal="85" workbookViewId="0">
      <selection activeCell="M1" sqref="M1:M1048576"/>
    </sheetView>
  </sheetViews>
  <sheetFormatPr baseColWidth="10" defaultColWidth="11.44140625" defaultRowHeight="11.4"/>
  <cols>
    <col min="1" max="1" width="57.44140625" style="89" bestFit="1" customWidth="1"/>
    <col min="2" max="12" width="13.44140625" style="34" bestFit="1" customWidth="1"/>
    <col min="13" max="17" width="11.5546875" style="34" bestFit="1" customWidth="1"/>
    <col min="18" max="18" width="15.21875" style="28" bestFit="1" customWidth="1"/>
    <col min="19" max="110" width="11.44140625" style="28"/>
    <col min="111" max="16384" width="11.44140625" style="29"/>
  </cols>
  <sheetData>
    <row r="1" spans="1:18" ht="23.25" customHeight="1">
      <c r="A1" s="7" t="s">
        <v>132</v>
      </c>
      <c r="B1" s="8" t="s">
        <v>21</v>
      </c>
      <c r="C1" s="8" t="s">
        <v>22</v>
      </c>
      <c r="D1" s="8" t="s">
        <v>38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32</v>
      </c>
      <c r="N1" s="8" t="s">
        <v>33</v>
      </c>
      <c r="O1" s="8" t="s">
        <v>34</v>
      </c>
      <c r="P1" s="8" t="s">
        <v>36</v>
      </c>
      <c r="Q1" s="8" t="s">
        <v>37</v>
      </c>
      <c r="R1" s="9" t="s">
        <v>71</v>
      </c>
    </row>
    <row r="2" spans="1:18">
      <c r="A2" s="45" t="s">
        <v>0</v>
      </c>
      <c r="B2" s="35">
        <v>144041</v>
      </c>
      <c r="C2" s="35">
        <v>386386</v>
      </c>
      <c r="D2" s="35">
        <v>191208</v>
      </c>
      <c r="E2" s="35">
        <v>81445</v>
      </c>
      <c r="F2" s="35">
        <v>349684</v>
      </c>
      <c r="G2" s="35">
        <v>151821</v>
      </c>
      <c r="H2" s="35">
        <v>506827</v>
      </c>
      <c r="I2" s="35">
        <v>85705</v>
      </c>
      <c r="J2" s="35">
        <v>79753</v>
      </c>
      <c r="K2" s="35">
        <v>375406</v>
      </c>
      <c r="L2" s="35">
        <v>33274</v>
      </c>
      <c r="M2" s="35">
        <v>9110</v>
      </c>
      <c r="N2" s="35">
        <v>6813</v>
      </c>
      <c r="O2" s="35">
        <v>67223</v>
      </c>
      <c r="P2" s="35">
        <v>7860</v>
      </c>
      <c r="Q2" s="35">
        <v>282073</v>
      </c>
      <c r="R2" s="71">
        <f>SUM(B2:Q2)</f>
        <v>2758629</v>
      </c>
    </row>
    <row r="3" spans="1:18">
      <c r="A3" s="45" t="s">
        <v>1</v>
      </c>
      <c r="B3" s="35">
        <v>659622</v>
      </c>
      <c r="C3" s="35">
        <v>83277</v>
      </c>
      <c r="D3" s="35">
        <v>299862</v>
      </c>
      <c r="E3" s="35">
        <v>276605</v>
      </c>
      <c r="F3" s="35">
        <v>267217</v>
      </c>
      <c r="G3" s="35">
        <v>1244144</v>
      </c>
      <c r="H3" s="35">
        <v>281878</v>
      </c>
      <c r="I3" s="35">
        <v>197392</v>
      </c>
      <c r="J3" s="35">
        <v>104710</v>
      </c>
      <c r="K3" s="35">
        <v>189574</v>
      </c>
      <c r="L3" s="35">
        <v>66021</v>
      </c>
      <c r="M3" s="35">
        <v>139662</v>
      </c>
      <c r="N3" s="35">
        <v>119155</v>
      </c>
      <c r="O3" s="35">
        <v>123356</v>
      </c>
      <c r="P3" s="35">
        <v>19029</v>
      </c>
      <c r="Q3" s="35">
        <v>355230</v>
      </c>
      <c r="R3" s="71">
        <f>SUM(B3:Q3)</f>
        <v>4426734</v>
      </c>
    </row>
    <row r="4" spans="1:18">
      <c r="A4" s="45" t="s">
        <v>2</v>
      </c>
      <c r="B4" s="35">
        <v>2499065</v>
      </c>
      <c r="C4" s="35">
        <v>6368316</v>
      </c>
      <c r="D4" s="35">
        <v>3247711</v>
      </c>
      <c r="E4" s="35">
        <v>2961617</v>
      </c>
      <c r="F4" s="35">
        <v>4959713</v>
      </c>
      <c r="G4" s="35">
        <v>5201106</v>
      </c>
      <c r="H4" s="35">
        <v>5653418</v>
      </c>
      <c r="I4" s="35">
        <v>2049947</v>
      </c>
      <c r="J4" s="35">
        <v>3051542</v>
      </c>
      <c r="K4" s="35">
        <v>4291555</v>
      </c>
      <c r="L4" s="35">
        <v>993315</v>
      </c>
      <c r="M4" s="35">
        <v>354707</v>
      </c>
      <c r="N4" s="35">
        <v>500233</v>
      </c>
      <c r="O4" s="35">
        <v>430192</v>
      </c>
      <c r="P4" s="35">
        <v>678686</v>
      </c>
      <c r="Q4" s="35">
        <v>56754</v>
      </c>
      <c r="R4" s="71">
        <f>SUM(B4:Q4)</f>
        <v>43297877</v>
      </c>
    </row>
    <row r="5" spans="1:18">
      <c r="A5" s="45" t="s">
        <v>3</v>
      </c>
      <c r="B5" s="35">
        <v>886386</v>
      </c>
      <c r="C5" s="35">
        <v>333893</v>
      </c>
      <c r="D5" s="35">
        <v>327977</v>
      </c>
      <c r="E5" s="35">
        <v>145420</v>
      </c>
      <c r="F5" s="35">
        <v>290711</v>
      </c>
      <c r="G5" s="35">
        <v>713993</v>
      </c>
      <c r="H5" s="35">
        <v>209547</v>
      </c>
      <c r="I5" s="35">
        <v>2231</v>
      </c>
      <c r="J5" s="35">
        <v>0</v>
      </c>
      <c r="K5" s="35">
        <v>147989</v>
      </c>
      <c r="L5" s="35">
        <v>21400</v>
      </c>
      <c r="M5" s="35">
        <v>478</v>
      </c>
      <c r="N5" s="35">
        <v>0</v>
      </c>
      <c r="O5" s="35">
        <v>160</v>
      </c>
      <c r="P5" s="35">
        <v>0</v>
      </c>
      <c r="Q5" s="35">
        <v>0</v>
      </c>
      <c r="R5" s="71">
        <f>SUM(B5:Q5)</f>
        <v>3080185</v>
      </c>
    </row>
    <row r="6" spans="1:18">
      <c r="A6" s="45" t="s">
        <v>4</v>
      </c>
      <c r="B6" s="35">
        <v>304662</v>
      </c>
      <c r="C6" s="35">
        <v>457407</v>
      </c>
      <c r="D6" s="35">
        <v>70900</v>
      </c>
      <c r="E6" s="35">
        <v>218021</v>
      </c>
      <c r="F6" s="35">
        <v>499026</v>
      </c>
      <c r="G6" s="35">
        <v>215743</v>
      </c>
      <c r="H6" s="35">
        <v>279729</v>
      </c>
      <c r="I6" s="35">
        <v>138446</v>
      </c>
      <c r="J6" s="35">
        <v>50475</v>
      </c>
      <c r="K6" s="35">
        <v>242630</v>
      </c>
      <c r="L6" s="35">
        <v>41986</v>
      </c>
      <c r="M6" s="35">
        <v>43759</v>
      </c>
      <c r="N6" s="35">
        <v>61740</v>
      </c>
      <c r="O6" s="35">
        <v>4553</v>
      </c>
      <c r="P6" s="35">
        <v>2771</v>
      </c>
      <c r="Q6" s="35">
        <v>52</v>
      </c>
      <c r="R6" s="71">
        <f>SUM(B6:Q6)</f>
        <v>2631900</v>
      </c>
    </row>
    <row r="7" spans="1:18">
      <c r="A7" s="45" t="s">
        <v>5</v>
      </c>
      <c r="B7" s="35">
        <v>59243</v>
      </c>
      <c r="C7" s="35">
        <v>57180</v>
      </c>
      <c r="D7" s="35">
        <v>156290</v>
      </c>
      <c r="E7" s="35">
        <v>39554</v>
      </c>
      <c r="F7" s="35">
        <v>107914</v>
      </c>
      <c r="G7" s="35">
        <v>163129</v>
      </c>
      <c r="H7" s="35">
        <v>81797</v>
      </c>
      <c r="I7" s="35">
        <v>50419</v>
      </c>
      <c r="J7" s="35">
        <v>44534</v>
      </c>
      <c r="K7" s="35">
        <v>64181</v>
      </c>
      <c r="L7" s="35">
        <v>21139</v>
      </c>
      <c r="M7" s="35">
        <v>13814</v>
      </c>
      <c r="N7" s="35">
        <v>13621</v>
      </c>
      <c r="O7" s="35">
        <v>46891</v>
      </c>
      <c r="P7" s="35">
        <v>7081</v>
      </c>
      <c r="Q7" s="35">
        <v>1345</v>
      </c>
      <c r="R7" s="71">
        <f>SUM(B7:Q7)</f>
        <v>928132</v>
      </c>
    </row>
    <row r="8" spans="1:18">
      <c r="A8" s="45" t="s">
        <v>6</v>
      </c>
      <c r="B8" s="35">
        <v>50022</v>
      </c>
      <c r="C8" s="35">
        <v>147168</v>
      </c>
      <c r="D8" s="35">
        <v>145972</v>
      </c>
      <c r="E8" s="35">
        <v>22743</v>
      </c>
      <c r="F8" s="35">
        <v>92769</v>
      </c>
      <c r="G8" s="35">
        <v>228083</v>
      </c>
      <c r="H8" s="35">
        <v>530939</v>
      </c>
      <c r="I8" s="35">
        <v>28769</v>
      </c>
      <c r="J8" s="35">
        <v>37616</v>
      </c>
      <c r="K8" s="35">
        <v>400852</v>
      </c>
      <c r="L8" s="35">
        <v>28260</v>
      </c>
      <c r="M8" s="35">
        <v>9765</v>
      </c>
      <c r="N8" s="35">
        <v>11457</v>
      </c>
      <c r="O8" s="35">
        <v>18649</v>
      </c>
      <c r="P8" s="35">
        <v>19612</v>
      </c>
      <c r="Q8" s="35">
        <v>6945</v>
      </c>
      <c r="R8" s="71">
        <f>SUM(B8:Q8)</f>
        <v>1779621</v>
      </c>
    </row>
    <row r="9" spans="1:18">
      <c r="A9" s="76" t="s">
        <v>66</v>
      </c>
      <c r="B9" s="36">
        <v>4603041</v>
      </c>
      <c r="C9" s="36">
        <v>7833627</v>
      </c>
      <c r="D9" s="36">
        <v>4439920</v>
      </c>
      <c r="E9" s="36">
        <v>3745405</v>
      </c>
      <c r="F9" s="36">
        <v>6567034</v>
      </c>
      <c r="G9" s="36">
        <v>7918019</v>
      </c>
      <c r="H9" s="36">
        <v>7544135</v>
      </c>
      <c r="I9" s="36">
        <v>2552909</v>
      </c>
      <c r="J9" s="36">
        <v>3368630</v>
      </c>
      <c r="K9" s="36">
        <v>5712187</v>
      </c>
      <c r="L9" s="36">
        <v>1205395</v>
      </c>
      <c r="M9" s="36">
        <v>571295</v>
      </c>
      <c r="N9" s="36">
        <v>713019</v>
      </c>
      <c r="O9" s="36">
        <v>691024</v>
      </c>
      <c r="P9" s="36">
        <v>735039</v>
      </c>
      <c r="Q9" s="36">
        <v>702399</v>
      </c>
      <c r="R9" s="80">
        <f>SUM(B9:Q9)</f>
        <v>58903078</v>
      </c>
    </row>
    <row r="10" spans="1:18">
      <c r="A10" s="45" t="s">
        <v>7</v>
      </c>
      <c r="B10" s="35">
        <v>44279</v>
      </c>
      <c r="C10" s="35">
        <v>1098316</v>
      </c>
      <c r="D10" s="35">
        <v>226208</v>
      </c>
      <c r="E10" s="35">
        <v>0</v>
      </c>
      <c r="F10" s="35">
        <v>552593</v>
      </c>
      <c r="G10" s="35">
        <v>6633</v>
      </c>
      <c r="H10" s="35">
        <v>181625</v>
      </c>
      <c r="I10" s="35">
        <v>70118</v>
      </c>
      <c r="J10" s="35">
        <v>67158</v>
      </c>
      <c r="K10" s="35">
        <v>0</v>
      </c>
      <c r="L10" s="35">
        <v>41594</v>
      </c>
      <c r="M10" s="35">
        <v>0</v>
      </c>
      <c r="N10" s="35">
        <v>0</v>
      </c>
      <c r="O10" s="35">
        <v>0</v>
      </c>
      <c r="P10" s="35">
        <v>3549</v>
      </c>
      <c r="Q10" s="35">
        <v>248</v>
      </c>
      <c r="R10" s="71">
        <f>SUM(B10:Q10)</f>
        <v>2292321</v>
      </c>
    </row>
    <row r="11" spans="1:18">
      <c r="A11" s="45" t="s">
        <v>8</v>
      </c>
      <c r="B11" s="35">
        <v>370398</v>
      </c>
      <c r="C11" s="35">
        <v>204190</v>
      </c>
      <c r="D11" s="35">
        <v>12891</v>
      </c>
      <c r="E11" s="35">
        <v>608048</v>
      </c>
      <c r="F11" s="35">
        <v>214871</v>
      </c>
      <c r="G11" s="35">
        <v>629055</v>
      </c>
      <c r="H11" s="35">
        <v>178161</v>
      </c>
      <c r="I11" s="35">
        <v>180678</v>
      </c>
      <c r="J11" s="35">
        <v>28896</v>
      </c>
      <c r="K11" s="35">
        <v>209445</v>
      </c>
      <c r="L11" s="35">
        <v>45181</v>
      </c>
      <c r="M11" s="35">
        <v>69206</v>
      </c>
      <c r="N11" s="35">
        <v>52037</v>
      </c>
      <c r="O11" s="35">
        <v>1863</v>
      </c>
      <c r="P11" s="35">
        <v>1197</v>
      </c>
      <c r="Q11" s="35">
        <v>60865</v>
      </c>
      <c r="R11" s="71">
        <f>SUM(B11:Q11)</f>
        <v>2866982</v>
      </c>
    </row>
    <row r="12" spans="1:18">
      <c r="A12" s="45" t="s">
        <v>9</v>
      </c>
      <c r="B12" s="35">
        <v>3543631</v>
      </c>
      <c r="C12" s="35">
        <v>5217529</v>
      </c>
      <c r="D12" s="35">
        <v>3591232</v>
      </c>
      <c r="E12" s="35">
        <v>2438012</v>
      </c>
      <c r="F12" s="35">
        <v>4395112</v>
      </c>
      <c r="G12" s="35">
        <v>6339674</v>
      </c>
      <c r="H12" s="35">
        <v>5517309</v>
      </c>
      <c r="I12" s="35">
        <v>1847273</v>
      </c>
      <c r="J12" s="35">
        <v>2690451</v>
      </c>
      <c r="K12" s="35">
        <v>3758004</v>
      </c>
      <c r="L12" s="35">
        <v>784896</v>
      </c>
      <c r="M12" s="35">
        <v>418661</v>
      </c>
      <c r="N12" s="35">
        <v>341672</v>
      </c>
      <c r="O12" s="35">
        <v>595049</v>
      </c>
      <c r="P12" s="35">
        <v>42103</v>
      </c>
      <c r="Q12" s="35">
        <v>561326</v>
      </c>
      <c r="R12" s="71">
        <f>SUM(B12:Q12)</f>
        <v>42081934</v>
      </c>
    </row>
    <row r="13" spans="1:18">
      <c r="A13" s="45" t="s">
        <v>10</v>
      </c>
      <c r="B13" s="35">
        <v>149398</v>
      </c>
      <c r="C13" s="35">
        <v>447552</v>
      </c>
      <c r="D13" s="35">
        <v>76223</v>
      </c>
      <c r="E13" s="35">
        <v>56661</v>
      </c>
      <c r="F13" s="35">
        <v>730513</v>
      </c>
      <c r="G13" s="35">
        <v>111445</v>
      </c>
      <c r="H13" s="35">
        <v>562830</v>
      </c>
      <c r="I13" s="35">
        <v>87819</v>
      </c>
      <c r="J13" s="35">
        <v>338431</v>
      </c>
      <c r="K13" s="35">
        <v>475967</v>
      </c>
      <c r="L13" s="35">
        <v>125233</v>
      </c>
      <c r="M13" s="35">
        <v>11958</v>
      </c>
      <c r="N13" s="35">
        <v>164380</v>
      </c>
      <c r="O13" s="35">
        <v>11204</v>
      </c>
      <c r="P13" s="35">
        <v>630107</v>
      </c>
      <c r="Q13" s="35">
        <v>0</v>
      </c>
      <c r="R13" s="71">
        <f>SUM(B13:Q13)</f>
        <v>3979721</v>
      </c>
    </row>
    <row r="14" spans="1:18">
      <c r="A14" s="45" t="s">
        <v>11</v>
      </c>
      <c r="B14" s="35">
        <v>35256</v>
      </c>
      <c r="C14" s="35">
        <v>262050</v>
      </c>
      <c r="D14" s="35">
        <v>131619</v>
      </c>
      <c r="E14" s="35">
        <v>107891</v>
      </c>
      <c r="F14" s="35">
        <v>187166</v>
      </c>
      <c r="G14" s="35">
        <v>250980</v>
      </c>
      <c r="H14" s="35">
        <v>699898</v>
      </c>
      <c r="I14" s="35">
        <v>118728</v>
      </c>
      <c r="J14" s="35">
        <v>95178</v>
      </c>
      <c r="K14" s="35">
        <v>815457</v>
      </c>
      <c r="L14" s="35">
        <v>40687</v>
      </c>
      <c r="M14" s="35">
        <v>9769</v>
      </c>
      <c r="N14" s="35">
        <v>9674</v>
      </c>
      <c r="O14" s="35">
        <v>27644</v>
      </c>
      <c r="P14" s="35">
        <v>19175</v>
      </c>
      <c r="Q14" s="35">
        <v>51970</v>
      </c>
      <c r="R14" s="71">
        <f>SUM(B14:Q14)</f>
        <v>2863142</v>
      </c>
    </row>
    <row r="15" spans="1:18">
      <c r="A15" s="76" t="s">
        <v>153</v>
      </c>
      <c r="B15" s="36">
        <v>4142962</v>
      </c>
      <c r="C15" s="36">
        <v>7229637</v>
      </c>
      <c r="D15" s="36">
        <v>4038173</v>
      </c>
      <c r="E15" s="36">
        <v>3210612</v>
      </c>
      <c r="F15" s="36">
        <v>6080255</v>
      </c>
      <c r="G15" s="36">
        <v>7337787</v>
      </c>
      <c r="H15" s="36">
        <v>7139823</v>
      </c>
      <c r="I15" s="36">
        <v>2304616</v>
      </c>
      <c r="J15" s="36">
        <v>3220114</v>
      </c>
      <c r="K15" s="36">
        <v>5258873</v>
      </c>
      <c r="L15" s="36">
        <v>1037591</v>
      </c>
      <c r="M15" s="36">
        <v>509594</v>
      </c>
      <c r="N15" s="36">
        <v>567763</v>
      </c>
      <c r="O15" s="36">
        <v>635760</v>
      </c>
      <c r="P15" s="36">
        <v>696131</v>
      </c>
      <c r="Q15" s="36">
        <v>674409</v>
      </c>
      <c r="R15" s="80">
        <f>SUM(B15:Q15)</f>
        <v>54084100</v>
      </c>
    </row>
    <row r="16" spans="1:18">
      <c r="A16" s="45" t="s">
        <v>12</v>
      </c>
      <c r="B16" s="35">
        <v>100000</v>
      </c>
      <c r="C16" s="35">
        <v>160000</v>
      </c>
      <c r="D16" s="35">
        <v>198741</v>
      </c>
      <c r="E16" s="35">
        <v>112500</v>
      </c>
      <c r="F16" s="35">
        <v>100000</v>
      </c>
      <c r="G16" s="35">
        <v>170000</v>
      </c>
      <c r="H16" s="35">
        <v>124300</v>
      </c>
      <c r="I16" s="35">
        <v>80494</v>
      </c>
      <c r="J16" s="35">
        <v>196000</v>
      </c>
      <c r="K16" s="35">
        <v>90000</v>
      </c>
      <c r="L16" s="35">
        <v>100000</v>
      </c>
      <c r="M16" s="35">
        <v>60000</v>
      </c>
      <c r="N16" s="35">
        <v>90000</v>
      </c>
      <c r="O16" s="35">
        <v>70000</v>
      </c>
      <c r="P16" s="35">
        <v>40000</v>
      </c>
      <c r="Q16" s="35">
        <v>50000</v>
      </c>
      <c r="R16" s="71">
        <f>SUM(B16:Q16)</f>
        <v>1742035</v>
      </c>
    </row>
    <row r="17" spans="1:18">
      <c r="A17" s="45" t="s">
        <v>13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117000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71">
        <f>SUM(B17:Q17)</f>
        <v>117000</v>
      </c>
    </row>
    <row r="18" spans="1:18">
      <c r="A18" s="45" t="s">
        <v>68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10000</v>
      </c>
      <c r="P18" s="35">
        <v>0</v>
      </c>
      <c r="Q18" s="35">
        <v>0</v>
      </c>
      <c r="R18" s="71">
        <f>SUM(B18:Q18)</f>
        <v>10000</v>
      </c>
    </row>
    <row r="19" spans="1:18">
      <c r="A19" s="45" t="s">
        <v>14</v>
      </c>
      <c r="B19" s="35">
        <v>309958</v>
      </c>
      <c r="C19" s="35">
        <v>269069</v>
      </c>
      <c r="D19" s="35">
        <v>142988</v>
      </c>
      <c r="E19" s="35">
        <v>308722</v>
      </c>
      <c r="F19" s="35">
        <v>327864</v>
      </c>
      <c r="G19" s="35">
        <v>314408</v>
      </c>
      <c r="H19" s="35">
        <v>358756</v>
      </c>
      <c r="I19" s="35">
        <v>155205</v>
      </c>
      <c r="J19" s="35">
        <v>14368</v>
      </c>
      <c r="K19" s="35">
        <v>342057</v>
      </c>
      <c r="L19" s="35">
        <v>60515</v>
      </c>
      <c r="M19" s="35">
        <v>5646</v>
      </c>
      <c r="N19" s="35">
        <v>52507</v>
      </c>
      <c r="O19" s="35">
        <v>0</v>
      </c>
      <c r="P19" s="35">
        <v>3963</v>
      </c>
      <c r="Q19" s="35">
        <v>277</v>
      </c>
      <c r="R19" s="71">
        <f>SUM(B19:Q19)</f>
        <v>2666303</v>
      </c>
    </row>
    <row r="20" spans="1:18">
      <c r="A20" s="45" t="s">
        <v>15</v>
      </c>
      <c r="B20" s="35">
        <v>0</v>
      </c>
      <c r="C20" s="35">
        <v>-1367</v>
      </c>
      <c r="D20" s="35">
        <v>0</v>
      </c>
      <c r="E20" s="35">
        <v>0</v>
      </c>
      <c r="F20" s="35">
        <v>0</v>
      </c>
      <c r="G20" s="35">
        <v>0</v>
      </c>
      <c r="H20" s="35">
        <v>-2859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-840</v>
      </c>
      <c r="O20" s="35">
        <v>0</v>
      </c>
      <c r="P20" s="35">
        <v>0</v>
      </c>
      <c r="Q20" s="35">
        <v>0</v>
      </c>
      <c r="R20" s="71">
        <f>SUM(B20:Q20)</f>
        <v>-5066</v>
      </c>
    </row>
    <row r="21" spans="1:18">
      <c r="A21" s="45" t="s">
        <v>16</v>
      </c>
      <c r="B21" s="35">
        <v>0</v>
      </c>
      <c r="C21" s="35">
        <v>133000</v>
      </c>
      <c r="D21" s="35">
        <v>3646</v>
      </c>
      <c r="E21" s="35">
        <v>49277</v>
      </c>
      <c r="F21" s="35">
        <v>423</v>
      </c>
      <c r="G21" s="35">
        <v>15</v>
      </c>
      <c r="H21" s="35">
        <v>37324</v>
      </c>
      <c r="I21" s="35">
        <v>396</v>
      </c>
      <c r="J21" s="35">
        <v>0</v>
      </c>
      <c r="K21" s="35">
        <v>414</v>
      </c>
      <c r="L21" s="35">
        <v>3753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71">
        <f>SUM(B21:Q21)</f>
        <v>228248</v>
      </c>
    </row>
    <row r="22" spans="1:18">
      <c r="A22" s="45" t="s">
        <v>17</v>
      </c>
      <c r="B22" s="35">
        <v>14</v>
      </c>
      <c r="C22" s="35">
        <v>82</v>
      </c>
      <c r="D22" s="35">
        <v>725</v>
      </c>
      <c r="E22" s="35">
        <v>915</v>
      </c>
      <c r="F22" s="35">
        <v>1</v>
      </c>
      <c r="G22" s="35">
        <v>1113</v>
      </c>
      <c r="H22" s="35">
        <v>-225502</v>
      </c>
      <c r="I22" s="35">
        <v>1</v>
      </c>
      <c r="J22" s="35">
        <v>-88450</v>
      </c>
      <c r="K22" s="35">
        <v>3211</v>
      </c>
      <c r="L22" s="35">
        <v>133</v>
      </c>
      <c r="M22" s="35">
        <v>-5002</v>
      </c>
      <c r="N22" s="35">
        <v>1159</v>
      </c>
      <c r="O22" s="35">
        <v>-23568</v>
      </c>
      <c r="P22" s="35">
        <v>-2239</v>
      </c>
      <c r="Q22" s="35">
        <v>-23410</v>
      </c>
      <c r="R22" s="35">
        <f>SUM(B22:Q22)</f>
        <v>-360817</v>
      </c>
    </row>
    <row r="23" spans="1:18">
      <c r="A23" s="45" t="s">
        <v>18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175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f>SUM(B23:Q23)</f>
        <v>175</v>
      </c>
    </row>
    <row r="24" spans="1:18">
      <c r="A24" s="45" t="s">
        <v>19</v>
      </c>
      <c r="B24" s="35">
        <v>50107</v>
      </c>
      <c r="C24" s="35">
        <v>43206</v>
      </c>
      <c r="D24" s="35">
        <v>55647</v>
      </c>
      <c r="E24" s="35">
        <v>63379</v>
      </c>
      <c r="F24" s="35">
        <v>58491</v>
      </c>
      <c r="G24" s="35">
        <v>94696</v>
      </c>
      <c r="H24" s="35">
        <v>-4707</v>
      </c>
      <c r="I24" s="35">
        <v>12022</v>
      </c>
      <c r="J24" s="35">
        <v>26598</v>
      </c>
      <c r="K24" s="35">
        <v>17632</v>
      </c>
      <c r="L24" s="35">
        <v>3403</v>
      </c>
      <c r="M24" s="35">
        <v>1057</v>
      </c>
      <c r="N24" s="35">
        <v>2430</v>
      </c>
      <c r="O24" s="35">
        <v>-1168</v>
      </c>
      <c r="P24" s="35">
        <v>-2816</v>
      </c>
      <c r="Q24" s="35">
        <v>1123</v>
      </c>
      <c r="R24" s="35">
        <f>SUM(B24:Q24)</f>
        <v>421100</v>
      </c>
    </row>
    <row r="25" spans="1:18">
      <c r="A25" s="76" t="s">
        <v>20</v>
      </c>
      <c r="B25" s="36">
        <v>460079</v>
      </c>
      <c r="C25" s="36">
        <v>603990</v>
      </c>
      <c r="D25" s="36">
        <v>401747</v>
      </c>
      <c r="E25" s="36">
        <v>534793</v>
      </c>
      <c r="F25" s="36">
        <v>486779</v>
      </c>
      <c r="G25" s="36">
        <v>580232</v>
      </c>
      <c r="H25" s="36">
        <v>404312</v>
      </c>
      <c r="I25" s="36">
        <v>248293</v>
      </c>
      <c r="J25" s="36">
        <v>148516</v>
      </c>
      <c r="K25" s="36">
        <v>453314</v>
      </c>
      <c r="L25" s="36">
        <v>167804</v>
      </c>
      <c r="M25" s="36">
        <v>61701</v>
      </c>
      <c r="N25" s="36">
        <v>145256</v>
      </c>
      <c r="O25" s="36">
        <v>55264</v>
      </c>
      <c r="P25" s="36">
        <v>38908</v>
      </c>
      <c r="Q25" s="36">
        <v>27990</v>
      </c>
      <c r="R25" s="80">
        <f>SUM(B25:Q25)</f>
        <v>4818978</v>
      </c>
    </row>
    <row r="26" spans="1:18">
      <c r="A26" s="76" t="s">
        <v>154</v>
      </c>
      <c r="B26" s="36">
        <v>4603041</v>
      </c>
      <c r="C26" s="36">
        <v>7833627</v>
      </c>
      <c r="D26" s="36">
        <v>4439920</v>
      </c>
      <c r="E26" s="36">
        <v>3745405</v>
      </c>
      <c r="F26" s="36">
        <v>6567034</v>
      </c>
      <c r="G26" s="36">
        <v>7918019</v>
      </c>
      <c r="H26" s="36">
        <v>7544135</v>
      </c>
      <c r="I26" s="36">
        <v>2552909</v>
      </c>
      <c r="J26" s="36">
        <v>3368630</v>
      </c>
      <c r="K26" s="36">
        <v>5712187</v>
      </c>
      <c r="L26" s="36">
        <v>1205395</v>
      </c>
      <c r="M26" s="36">
        <v>571295</v>
      </c>
      <c r="N26" s="36">
        <v>713019</v>
      </c>
      <c r="O26" s="36">
        <v>691024</v>
      </c>
      <c r="P26" s="36">
        <v>735039</v>
      </c>
      <c r="Q26" s="36">
        <v>702399</v>
      </c>
      <c r="R26" s="80">
        <f>SUM(B26:Q26)</f>
        <v>58903078</v>
      </c>
    </row>
    <row r="27" spans="1:18" s="28" customFormat="1">
      <c r="A27" s="87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s="28" customFormat="1">
      <c r="A28" s="87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8">
      <c r="A29" s="421" t="s">
        <v>65</v>
      </c>
      <c r="B29" s="91">
        <f>+SUM(B2:B8)</f>
        <v>4603041</v>
      </c>
      <c r="C29" s="32">
        <f t="shared" ref="C29:Q29" si="0">+SUM(C2:C8)</f>
        <v>7833627</v>
      </c>
      <c r="D29" s="32">
        <f t="shared" si="0"/>
        <v>4439920</v>
      </c>
      <c r="E29" s="32">
        <f t="shared" si="0"/>
        <v>3745405</v>
      </c>
      <c r="F29" s="32">
        <f t="shared" si="0"/>
        <v>6567034</v>
      </c>
      <c r="G29" s="32">
        <f t="shared" si="0"/>
        <v>7918019</v>
      </c>
      <c r="H29" s="32">
        <f t="shared" si="0"/>
        <v>7544135</v>
      </c>
      <c r="I29" s="32">
        <f t="shared" si="0"/>
        <v>2552909</v>
      </c>
      <c r="J29" s="32">
        <f t="shared" si="0"/>
        <v>3368630</v>
      </c>
      <c r="K29" s="32">
        <f t="shared" si="0"/>
        <v>5712187</v>
      </c>
      <c r="L29" s="32">
        <f t="shared" si="0"/>
        <v>1205395</v>
      </c>
      <c r="M29" s="32">
        <f t="shared" si="0"/>
        <v>571295</v>
      </c>
      <c r="N29" s="32">
        <f t="shared" si="0"/>
        <v>713019</v>
      </c>
      <c r="O29" s="32">
        <f t="shared" si="0"/>
        <v>691024</v>
      </c>
      <c r="P29" s="32">
        <f t="shared" si="0"/>
        <v>735039</v>
      </c>
      <c r="Q29" s="32">
        <f t="shared" si="0"/>
        <v>702399</v>
      </c>
      <c r="R29" s="32">
        <f>+SUM(R2:R8)</f>
        <v>58903078</v>
      </c>
    </row>
    <row r="30" spans="1:18">
      <c r="A30" s="421"/>
      <c r="B30" s="33">
        <f>+B29-B9</f>
        <v>0</v>
      </c>
      <c r="C30" s="33">
        <f t="shared" ref="C30:Q30" si="1">+C29-C9</f>
        <v>0</v>
      </c>
      <c r="D30" s="33">
        <f t="shared" si="1"/>
        <v>0</v>
      </c>
      <c r="E30" s="33">
        <f t="shared" si="1"/>
        <v>0</v>
      </c>
      <c r="F30" s="33">
        <f t="shared" si="1"/>
        <v>0</v>
      </c>
      <c r="G30" s="33">
        <f t="shared" si="1"/>
        <v>0</v>
      </c>
      <c r="H30" s="33">
        <f t="shared" si="1"/>
        <v>0</v>
      </c>
      <c r="I30" s="33">
        <f t="shared" si="1"/>
        <v>0</v>
      </c>
      <c r="J30" s="33">
        <f t="shared" si="1"/>
        <v>0</v>
      </c>
      <c r="K30" s="33">
        <f t="shared" si="1"/>
        <v>0</v>
      </c>
      <c r="L30" s="33">
        <f t="shared" si="1"/>
        <v>0</v>
      </c>
      <c r="M30" s="33">
        <f t="shared" si="1"/>
        <v>0</v>
      </c>
      <c r="N30" s="33">
        <f t="shared" si="1"/>
        <v>0</v>
      </c>
      <c r="O30" s="33">
        <f t="shared" si="1"/>
        <v>0</v>
      </c>
      <c r="P30" s="33">
        <f t="shared" si="1"/>
        <v>0</v>
      </c>
      <c r="Q30" s="33">
        <f t="shared" si="1"/>
        <v>0</v>
      </c>
      <c r="R30" s="33">
        <f>+R29-R9</f>
        <v>0</v>
      </c>
    </row>
    <row r="31" spans="1:18">
      <c r="A31" s="421"/>
      <c r="B31" s="32">
        <f>SUM(B10:B14)</f>
        <v>4142962</v>
      </c>
      <c r="C31" s="32">
        <f t="shared" ref="C31:Q31" si="2">SUM(C10:C14)</f>
        <v>7229637</v>
      </c>
      <c r="D31" s="32">
        <f t="shared" si="2"/>
        <v>4038173</v>
      </c>
      <c r="E31" s="32">
        <f t="shared" si="2"/>
        <v>3210612</v>
      </c>
      <c r="F31" s="32">
        <f t="shared" si="2"/>
        <v>6080255</v>
      </c>
      <c r="G31" s="32">
        <f t="shared" si="2"/>
        <v>7337787</v>
      </c>
      <c r="H31" s="32">
        <f t="shared" si="2"/>
        <v>7139823</v>
      </c>
      <c r="I31" s="32">
        <f t="shared" si="2"/>
        <v>2304616</v>
      </c>
      <c r="J31" s="32">
        <f t="shared" si="2"/>
        <v>3220114</v>
      </c>
      <c r="K31" s="32">
        <f t="shared" si="2"/>
        <v>5258873</v>
      </c>
      <c r="L31" s="32">
        <f t="shared" si="2"/>
        <v>1037591</v>
      </c>
      <c r="M31" s="32">
        <f t="shared" si="2"/>
        <v>509594</v>
      </c>
      <c r="N31" s="32">
        <f t="shared" si="2"/>
        <v>567763</v>
      </c>
      <c r="O31" s="32">
        <f t="shared" si="2"/>
        <v>635760</v>
      </c>
      <c r="P31" s="32">
        <f t="shared" si="2"/>
        <v>696131</v>
      </c>
      <c r="Q31" s="32">
        <f t="shared" si="2"/>
        <v>674409</v>
      </c>
      <c r="R31" s="32">
        <f>SUM(R10:R14)</f>
        <v>54084100</v>
      </c>
    </row>
    <row r="32" spans="1:18">
      <c r="A32" s="421"/>
      <c r="B32" s="32">
        <f>B15-B31</f>
        <v>0</v>
      </c>
      <c r="C32" s="32">
        <f t="shared" ref="C32:Q32" si="3">C15-C31</f>
        <v>0</v>
      </c>
      <c r="D32" s="32">
        <f t="shared" si="3"/>
        <v>0</v>
      </c>
      <c r="E32" s="32">
        <f t="shared" si="3"/>
        <v>0</v>
      </c>
      <c r="F32" s="32">
        <f t="shared" si="3"/>
        <v>0</v>
      </c>
      <c r="G32" s="32">
        <f t="shared" si="3"/>
        <v>0</v>
      </c>
      <c r="H32" s="32">
        <f t="shared" si="3"/>
        <v>0</v>
      </c>
      <c r="I32" s="32">
        <f t="shared" si="3"/>
        <v>0</v>
      </c>
      <c r="J32" s="32">
        <f t="shared" si="3"/>
        <v>0</v>
      </c>
      <c r="K32" s="32">
        <f t="shared" si="3"/>
        <v>0</v>
      </c>
      <c r="L32" s="32">
        <f t="shared" si="3"/>
        <v>0</v>
      </c>
      <c r="M32" s="32">
        <f t="shared" si="3"/>
        <v>0</v>
      </c>
      <c r="N32" s="32">
        <f t="shared" si="3"/>
        <v>0</v>
      </c>
      <c r="O32" s="32">
        <f t="shared" si="3"/>
        <v>0</v>
      </c>
      <c r="P32" s="32">
        <f t="shared" si="3"/>
        <v>0</v>
      </c>
      <c r="Q32" s="32">
        <f t="shared" si="3"/>
        <v>0</v>
      </c>
      <c r="R32" s="32">
        <f>R15-R31</f>
        <v>0</v>
      </c>
    </row>
    <row r="33" spans="1:18">
      <c r="A33" s="421"/>
      <c r="B33" s="33">
        <f>SUM(B16:B24)</f>
        <v>460079</v>
      </c>
      <c r="C33" s="33">
        <f t="shared" ref="C33:Q33" si="4">SUM(C16:C24)</f>
        <v>603990</v>
      </c>
      <c r="D33" s="33">
        <f t="shared" si="4"/>
        <v>401747</v>
      </c>
      <c r="E33" s="33">
        <f t="shared" si="4"/>
        <v>534793</v>
      </c>
      <c r="F33" s="33">
        <f t="shared" si="4"/>
        <v>486779</v>
      </c>
      <c r="G33" s="33">
        <f t="shared" si="4"/>
        <v>580232</v>
      </c>
      <c r="H33" s="33">
        <f t="shared" si="4"/>
        <v>404312</v>
      </c>
      <c r="I33" s="33">
        <f t="shared" si="4"/>
        <v>248293</v>
      </c>
      <c r="J33" s="33">
        <f t="shared" si="4"/>
        <v>148516</v>
      </c>
      <c r="K33" s="33">
        <f t="shared" si="4"/>
        <v>453314</v>
      </c>
      <c r="L33" s="33">
        <f t="shared" si="4"/>
        <v>167804</v>
      </c>
      <c r="M33" s="33">
        <f t="shared" si="4"/>
        <v>61701</v>
      </c>
      <c r="N33" s="33">
        <f t="shared" si="4"/>
        <v>145256</v>
      </c>
      <c r="O33" s="33">
        <f t="shared" si="4"/>
        <v>55264</v>
      </c>
      <c r="P33" s="33">
        <f t="shared" si="4"/>
        <v>38908</v>
      </c>
      <c r="Q33" s="33">
        <f t="shared" si="4"/>
        <v>27990</v>
      </c>
      <c r="R33" s="33">
        <f>SUM(R16:R24)</f>
        <v>4818978</v>
      </c>
    </row>
    <row r="34" spans="1:18">
      <c r="A34" s="421"/>
      <c r="B34" s="32">
        <f>B33-B25</f>
        <v>0</v>
      </c>
      <c r="C34" s="32">
        <f t="shared" ref="C34:Q34" si="5">C33-C25</f>
        <v>0</v>
      </c>
      <c r="D34" s="32">
        <f t="shared" si="5"/>
        <v>0</v>
      </c>
      <c r="E34" s="32">
        <f t="shared" si="5"/>
        <v>0</v>
      </c>
      <c r="F34" s="32">
        <f t="shared" si="5"/>
        <v>0</v>
      </c>
      <c r="G34" s="32">
        <f t="shared" si="5"/>
        <v>0</v>
      </c>
      <c r="H34" s="32">
        <f t="shared" si="5"/>
        <v>0</v>
      </c>
      <c r="I34" s="32">
        <f t="shared" si="5"/>
        <v>0</v>
      </c>
      <c r="J34" s="32">
        <f t="shared" si="5"/>
        <v>0</v>
      </c>
      <c r="K34" s="32">
        <f t="shared" si="5"/>
        <v>0</v>
      </c>
      <c r="L34" s="32">
        <f t="shared" si="5"/>
        <v>0</v>
      </c>
      <c r="M34" s="32">
        <f t="shared" si="5"/>
        <v>0</v>
      </c>
      <c r="N34" s="32">
        <f t="shared" si="5"/>
        <v>0</v>
      </c>
      <c r="O34" s="32">
        <f t="shared" si="5"/>
        <v>0</v>
      </c>
      <c r="P34" s="32">
        <f t="shared" si="5"/>
        <v>0</v>
      </c>
      <c r="Q34" s="32">
        <f t="shared" si="5"/>
        <v>0</v>
      </c>
      <c r="R34" s="32">
        <f>R33-R25</f>
        <v>0</v>
      </c>
    </row>
    <row r="35" spans="1:18">
      <c r="A35" s="421"/>
      <c r="B35" s="32">
        <f>B26-B29</f>
        <v>0</v>
      </c>
      <c r="C35" s="32">
        <f t="shared" ref="C35:Q35" si="6">C26-C29</f>
        <v>0</v>
      </c>
      <c r="D35" s="32">
        <f t="shared" si="6"/>
        <v>0</v>
      </c>
      <c r="E35" s="32">
        <f t="shared" si="6"/>
        <v>0</v>
      </c>
      <c r="F35" s="32">
        <f t="shared" si="6"/>
        <v>0</v>
      </c>
      <c r="G35" s="32">
        <f t="shared" si="6"/>
        <v>0</v>
      </c>
      <c r="H35" s="32">
        <f t="shared" si="6"/>
        <v>0</v>
      </c>
      <c r="I35" s="32">
        <f t="shared" si="6"/>
        <v>0</v>
      </c>
      <c r="J35" s="32">
        <f t="shared" si="6"/>
        <v>0</v>
      </c>
      <c r="K35" s="32">
        <f t="shared" si="6"/>
        <v>0</v>
      </c>
      <c r="L35" s="32">
        <f t="shared" si="6"/>
        <v>0</v>
      </c>
      <c r="M35" s="32">
        <f t="shared" si="6"/>
        <v>0</v>
      </c>
      <c r="N35" s="32">
        <f t="shared" si="6"/>
        <v>0</v>
      </c>
      <c r="O35" s="32">
        <f t="shared" si="6"/>
        <v>0</v>
      </c>
      <c r="P35" s="32">
        <f t="shared" si="6"/>
        <v>0</v>
      </c>
      <c r="Q35" s="32">
        <f t="shared" si="6"/>
        <v>0</v>
      </c>
      <c r="R35" s="32">
        <f>R26-R29</f>
        <v>0</v>
      </c>
    </row>
    <row r="36" spans="1:18" s="28" customFormat="1">
      <c r="A36" s="87"/>
      <c r="B36" s="88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8" s="28" customFormat="1">
      <c r="A37" s="87"/>
      <c r="B37" s="88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8" s="28" customFormat="1">
      <c r="A38" s="87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1:18" s="28" customFormat="1">
      <c r="A39" s="87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1:18" s="28" customFormat="1">
      <c r="A40" s="87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1:18" s="28" customFormat="1">
      <c r="A41" s="87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1:18" s="28" customFormat="1">
      <c r="A42" s="87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1:18" s="28" customFormat="1">
      <c r="A43" s="87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1:18" s="28" customFormat="1">
      <c r="A44" s="87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1:18" s="28" customFormat="1">
      <c r="A45" s="87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1:18" s="28" customFormat="1">
      <c r="A46" s="87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8" s="28" customFormat="1">
      <c r="A47" s="87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8" s="28" customFormat="1">
      <c r="A48" s="87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s="28" customFormat="1">
      <c r="A49" s="8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s="28" customFormat="1">
      <c r="A50" s="87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 s="28" customFormat="1">
      <c r="A51" s="87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s="28" customFormat="1">
      <c r="A52" s="87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1:17" s="28" customFormat="1">
      <c r="A53" s="87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1:17" s="28" customFormat="1">
      <c r="A54" s="87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1:17" s="28" customFormat="1">
      <c r="A55" s="87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1:17" s="28" customFormat="1">
      <c r="A56" s="87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1:17" s="28" customFormat="1">
      <c r="A57" s="87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17" s="28" customFormat="1">
      <c r="A58" s="87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s="28" customFormat="1">
      <c r="A59" s="87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1:17" s="28" customFormat="1">
      <c r="A60" s="87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1:17" s="28" customFormat="1">
      <c r="A61" s="87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1:17" s="28" customFormat="1">
      <c r="A62" s="87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1:17" s="28" customFormat="1">
      <c r="A63" s="87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1:17" s="28" customFormat="1">
      <c r="A64" s="87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1:17" s="28" customFormat="1">
      <c r="A65" s="87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1:17" s="28" customFormat="1">
      <c r="A66" s="87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1:17" s="28" customFormat="1">
      <c r="A67" s="87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1:17" s="28" customFormat="1">
      <c r="A68" s="87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69" spans="1:17" s="28" customFormat="1">
      <c r="A69" s="87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  <row r="70" spans="1:17" s="28" customFormat="1">
      <c r="A70" s="87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</row>
    <row r="71" spans="1:17" s="28" customFormat="1">
      <c r="A71" s="87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</row>
    <row r="72" spans="1:17" s="28" customFormat="1">
      <c r="A72" s="87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</row>
    <row r="73" spans="1:17" s="28" customFormat="1">
      <c r="A73" s="87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</row>
    <row r="74" spans="1:17" s="28" customFormat="1">
      <c r="A74" s="87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</row>
    <row r="75" spans="1:17" s="28" customFormat="1">
      <c r="A75" s="87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</row>
    <row r="76" spans="1:17" s="28" customFormat="1">
      <c r="A76" s="87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</row>
    <row r="77" spans="1:17" s="28" customFormat="1">
      <c r="A77" s="8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</row>
    <row r="78" spans="1:17" s="28" customFormat="1">
      <c r="A78" s="87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</row>
    <row r="79" spans="1:17" s="28" customFormat="1">
      <c r="A79" s="87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</row>
    <row r="80" spans="1:17" s="28" customFormat="1">
      <c r="A80" s="87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</row>
    <row r="81" spans="1:17" s="28" customFormat="1">
      <c r="A81" s="87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7" s="28" customFormat="1">
      <c r="A82" s="87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</row>
    <row r="83" spans="1:17" s="28" customFormat="1">
      <c r="A83" s="87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7" s="28" customFormat="1">
      <c r="A84" s="87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</row>
    <row r="85" spans="1:17" s="28" customFormat="1">
      <c r="A85" s="87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</row>
    <row r="86" spans="1:17" s="28" customFormat="1">
      <c r="A86" s="87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</row>
    <row r="87" spans="1:17" s="28" customFormat="1">
      <c r="A87" s="87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7" s="28" customFormat="1">
      <c r="A88" s="87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</row>
    <row r="89" spans="1:17" s="28" customFormat="1">
      <c r="A89" s="8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7" s="28" customFormat="1">
      <c r="A90" s="87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</row>
    <row r="91" spans="1:17" s="28" customFormat="1">
      <c r="A91" s="87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</row>
    <row r="92" spans="1:17" s="28" customFormat="1">
      <c r="A92" s="87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</row>
    <row r="93" spans="1:17" s="28" customFormat="1">
      <c r="A93" s="87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</row>
    <row r="94" spans="1:17" s="28" customFormat="1">
      <c r="A94" s="87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</row>
    <row r="95" spans="1:17" s="28" customFormat="1">
      <c r="A95" s="87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</row>
    <row r="96" spans="1:17" s="28" customFormat="1">
      <c r="A96" s="87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</row>
    <row r="97" spans="1:17" s="28" customFormat="1">
      <c r="A97" s="87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</row>
    <row r="98" spans="1:17" s="28" customFormat="1">
      <c r="A98" s="87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</row>
    <row r="99" spans="1:17" s="28" customFormat="1">
      <c r="A99" s="87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</row>
    <row r="100" spans="1:17" s="28" customFormat="1">
      <c r="A100" s="87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</row>
    <row r="101" spans="1:17" s="28" customFormat="1">
      <c r="A101" s="87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</row>
    <row r="102" spans="1:17" s="28" customFormat="1">
      <c r="A102" s="87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7" s="28" customFormat="1">
      <c r="A103" s="87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</row>
    <row r="104" spans="1:17" s="28" customFormat="1">
      <c r="A104" s="87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7" s="28" customFormat="1">
      <c r="A105" s="87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</row>
    <row r="106" spans="1:17" s="28" customFormat="1">
      <c r="A106" s="87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7" s="28" customFormat="1">
      <c r="A107" s="87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</row>
    <row r="108" spans="1:17" s="28" customFormat="1">
      <c r="A108" s="87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7" s="28" customFormat="1">
      <c r="A109" s="87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</row>
    <row r="110" spans="1:17" s="28" customFormat="1">
      <c r="A110" s="87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7" s="28" customFormat="1">
      <c r="A111" s="87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</row>
    <row r="112" spans="1:17" s="28" customFormat="1">
      <c r="A112" s="87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</row>
    <row r="113" spans="1:17" s="28" customFormat="1">
      <c r="A113" s="87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</row>
    <row r="114" spans="1:17" s="28" customFormat="1">
      <c r="A114" s="87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</row>
    <row r="115" spans="1:17" s="28" customFormat="1">
      <c r="A115" s="8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</row>
    <row r="116" spans="1:17" s="28" customFormat="1">
      <c r="A116" s="87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</row>
    <row r="117" spans="1:17" s="28" customFormat="1">
      <c r="A117" s="87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</row>
    <row r="118" spans="1:17" s="28" customFormat="1">
      <c r="A118" s="87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</row>
    <row r="119" spans="1:17" s="28" customFormat="1">
      <c r="A119" s="87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</row>
    <row r="120" spans="1:17" s="28" customFormat="1">
      <c r="A120" s="87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</row>
    <row r="121" spans="1:17" s="28" customFormat="1">
      <c r="A121" s="87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22" spans="1:17" s="28" customFormat="1">
      <c r="A122" s="87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</row>
    <row r="123" spans="1:17" s="28" customFormat="1">
      <c r="A123" s="87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</row>
    <row r="124" spans="1:17" s="28" customFormat="1">
      <c r="A124" s="87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</row>
    <row r="125" spans="1:17" s="28" customFormat="1">
      <c r="A125" s="87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</row>
    <row r="126" spans="1:17" s="28" customFormat="1">
      <c r="A126" s="87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</row>
    <row r="127" spans="1:17" s="28" customFormat="1">
      <c r="A127" s="87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</row>
    <row r="128" spans="1:17" s="28" customFormat="1">
      <c r="A128" s="87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</row>
    <row r="129" spans="1:17" s="28" customFormat="1">
      <c r="A129" s="87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</row>
    <row r="130" spans="1:17" s="28" customFormat="1">
      <c r="A130" s="87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</row>
    <row r="131" spans="1:17" s="28" customFormat="1">
      <c r="A131" s="87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</row>
    <row r="132" spans="1:17" s="28" customFormat="1">
      <c r="A132" s="87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</row>
    <row r="133" spans="1:17" s="28" customFormat="1">
      <c r="A133" s="87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7" s="28" customFormat="1">
      <c r="A134" s="87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7" s="28" customFormat="1">
      <c r="A135" s="87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</row>
    <row r="136" spans="1:17" s="28" customFormat="1">
      <c r="A136" s="87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7" s="28" customFormat="1">
      <c r="A137" s="87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</row>
    <row r="138" spans="1:17" s="28" customFormat="1">
      <c r="A138" s="87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</row>
    <row r="139" spans="1:17" s="28" customFormat="1">
      <c r="A139" s="87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7" s="28" customFormat="1">
      <c r="A140" s="87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</row>
    <row r="141" spans="1:17" s="28" customFormat="1">
      <c r="A141" s="8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</row>
    <row r="142" spans="1:17" s="28" customFormat="1">
      <c r="A142" s="87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</row>
    <row r="143" spans="1:17" s="28" customFormat="1">
      <c r="A143" s="87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7" s="28" customFormat="1">
      <c r="A144" s="87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</row>
    <row r="145" spans="1:17" s="28" customFormat="1">
      <c r="A145" s="87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7" s="28" customFormat="1">
      <c r="A146" s="87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</row>
    <row r="147" spans="1:17" s="28" customFormat="1">
      <c r="A147" s="87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</row>
    <row r="148" spans="1:17" s="28" customFormat="1">
      <c r="A148" s="87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7" s="28" customFormat="1">
      <c r="A149" s="87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7" s="28" customFormat="1">
      <c r="A150" s="87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</row>
    <row r="151" spans="1:17" s="28" customFormat="1">
      <c r="A151" s="87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</row>
    <row r="152" spans="1:17" s="28" customFormat="1">
      <c r="A152" s="87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</row>
    <row r="153" spans="1:17" s="28" customFormat="1">
      <c r="A153" s="87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</row>
    <row r="154" spans="1:17" s="28" customFormat="1">
      <c r="A154" s="87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7" s="28" customFormat="1">
      <c r="A155" s="87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</row>
    <row r="156" spans="1:17" s="28" customFormat="1">
      <c r="A156" s="87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7" s="28" customFormat="1">
      <c r="A157" s="87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7" s="28" customFormat="1">
      <c r="A158" s="87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</row>
    <row r="159" spans="1:17" s="28" customFormat="1">
      <c r="A159" s="87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</row>
    <row r="160" spans="1:17" s="28" customFormat="1">
      <c r="A160" s="87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7" s="28" customFormat="1">
      <c r="A161" s="87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7" s="28" customFormat="1">
      <c r="A162" s="87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7" s="28" customFormat="1">
      <c r="A163" s="87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s="28" customFormat="1">
      <c r="A164" s="87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s="28" customFormat="1">
      <c r="A165" s="87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</row>
    <row r="166" spans="1:17" s="28" customFormat="1">
      <c r="A166" s="87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s="28" customFormat="1">
      <c r="A167" s="87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</row>
    <row r="168" spans="1:17" s="28" customFormat="1">
      <c r="A168" s="87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s="28" customFormat="1">
      <c r="A169" s="87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</row>
    <row r="170" spans="1:17" s="28" customFormat="1">
      <c r="A170" s="87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7" s="28" customFormat="1">
      <c r="A171" s="87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7" s="28" customFormat="1">
      <c r="A172" s="87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s="28" customFormat="1">
      <c r="A173" s="87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7" s="28" customFormat="1">
      <c r="A174" s="87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</row>
    <row r="175" spans="1:17" s="28" customFormat="1">
      <c r="A175" s="87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</row>
    <row r="176" spans="1:17" s="28" customFormat="1">
      <c r="A176" s="87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7" s="28" customFormat="1">
      <c r="A177" s="87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7" s="28" customFormat="1">
      <c r="A178" s="87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7" s="28" customFormat="1">
      <c r="A179" s="87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</row>
    <row r="180" spans="1:17" s="28" customFormat="1">
      <c r="A180" s="87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7" s="28" customFormat="1">
      <c r="A181" s="87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7" s="28" customFormat="1">
      <c r="A182" s="87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7" s="28" customFormat="1">
      <c r="A183" s="87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7" s="28" customFormat="1">
      <c r="A184" s="87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7" s="28" customFormat="1">
      <c r="A185" s="87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7" s="28" customFormat="1">
      <c r="A186" s="87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7" s="28" customFormat="1">
      <c r="A187" s="87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7" s="28" customFormat="1">
      <c r="A188" s="87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7" s="28" customFormat="1">
      <c r="A189" s="87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7" s="28" customFormat="1">
      <c r="A190" s="87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7" s="28" customFormat="1">
      <c r="A191" s="87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7" s="28" customFormat="1">
      <c r="A192" s="87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s="28" customFormat="1">
      <c r="A193" s="87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s="28" customFormat="1">
      <c r="A194" s="87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s="28" customFormat="1">
      <c r="A195" s="87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s="28" customFormat="1">
      <c r="A196" s="87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s="28" customFormat="1">
      <c r="A197" s="87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s="28" customFormat="1">
      <c r="A198" s="87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s="28" customFormat="1">
      <c r="A199" s="87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s="28" customFormat="1">
      <c r="A200" s="87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s="28" customFormat="1">
      <c r="A201" s="87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s="28" customFormat="1">
      <c r="A202" s="87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s="28" customFormat="1">
      <c r="A203" s="87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s="28" customFormat="1">
      <c r="A204" s="87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s="28" customFormat="1">
      <c r="A205" s="87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s="28" customFormat="1">
      <c r="A206" s="87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s="28" customFormat="1">
      <c r="A207" s="87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s="28" customFormat="1">
      <c r="A208" s="87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s="28" customFormat="1">
      <c r="A209" s="87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s="28" customFormat="1">
      <c r="A210" s="87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s="28" customFormat="1">
      <c r="A211" s="87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s="28" customFormat="1">
      <c r="A212" s="87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s="28" customFormat="1">
      <c r="A213" s="87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s="28" customFormat="1">
      <c r="A214" s="87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s="28" customFormat="1">
      <c r="A215" s="87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s="28" customFormat="1">
      <c r="A216" s="87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s="28" customFormat="1">
      <c r="A217" s="87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s="28" customFormat="1">
      <c r="A218" s="87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s="28" customFormat="1">
      <c r="A219" s="87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s="28" customFormat="1">
      <c r="A220" s="87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s="28" customFormat="1">
      <c r="A221" s="87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s="28" customFormat="1">
      <c r="A222" s="87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s="28" customFormat="1">
      <c r="A223" s="87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s="28" customFormat="1">
      <c r="A224" s="87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s="28" customFormat="1">
      <c r="A225" s="87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s="28" customFormat="1">
      <c r="A226" s="87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s="28" customFormat="1">
      <c r="A227" s="87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s="28" customFormat="1">
      <c r="A228" s="87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s="28" customFormat="1">
      <c r="A229" s="87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30" spans="1:17" s="28" customFormat="1">
      <c r="A230" s="87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</row>
    <row r="231" spans="1:17" s="28" customFormat="1">
      <c r="A231" s="87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</row>
    <row r="232" spans="1:17" s="28" customFormat="1">
      <c r="A232" s="87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</row>
    <row r="233" spans="1:17" s="28" customFormat="1">
      <c r="A233" s="87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</row>
    <row r="234" spans="1:17" s="28" customFormat="1">
      <c r="A234" s="87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</row>
    <row r="235" spans="1:17" s="28" customFormat="1">
      <c r="A235" s="87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7" s="28" customFormat="1">
      <c r="A236" s="87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7" s="28" customFormat="1">
      <c r="A237" s="87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7" s="28" customFormat="1">
      <c r="A238" s="87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7" s="28" customFormat="1">
      <c r="A239" s="87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7" s="28" customFormat="1">
      <c r="A240" s="87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s="28" customFormat="1">
      <c r="A241" s="87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s="28" customFormat="1">
      <c r="A242" s="87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s="28" customFormat="1">
      <c r="A243" s="87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s="28" customFormat="1">
      <c r="A244" s="87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s="28" customFormat="1">
      <c r="A245" s="87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s="28" customFormat="1">
      <c r="A246" s="87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s="28" customFormat="1">
      <c r="A247" s="87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s="28" customFormat="1">
      <c r="A248" s="87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s="28" customFormat="1">
      <c r="A249" s="87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s="28" customFormat="1">
      <c r="A250" s="87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s="28" customFormat="1">
      <c r="A251" s="87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s="28" customFormat="1">
      <c r="A252" s="87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s="28" customFormat="1">
      <c r="A253" s="87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s="28" customFormat="1">
      <c r="A254" s="87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s="28" customFormat="1">
      <c r="A255" s="87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s="28" customFormat="1">
      <c r="A256" s="87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s="28" customFormat="1">
      <c r="A257" s="87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s="28" customFormat="1">
      <c r="A258" s="87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59" spans="1:17" s="28" customFormat="1">
      <c r="A259" s="87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</row>
    <row r="260" spans="1:17" s="28" customFormat="1">
      <c r="A260" s="87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</row>
    <row r="261" spans="1:17" s="28" customFormat="1">
      <c r="A261" s="87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</row>
    <row r="262" spans="1:17" s="28" customFormat="1">
      <c r="A262" s="87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</row>
    <row r="263" spans="1:17" s="28" customFormat="1">
      <c r="A263" s="87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</row>
    <row r="264" spans="1:17" s="28" customFormat="1">
      <c r="A264" s="87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</row>
    <row r="265" spans="1:17" s="28" customFormat="1">
      <c r="A265" s="87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</row>
    <row r="266" spans="1:17" s="28" customFormat="1">
      <c r="A266" s="87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</row>
    <row r="267" spans="1:17" s="28" customFormat="1">
      <c r="A267" s="87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</row>
    <row r="268" spans="1:17" s="28" customFormat="1">
      <c r="A268" s="87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</row>
    <row r="269" spans="1:17" s="28" customFormat="1">
      <c r="A269" s="87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</row>
    <row r="270" spans="1:17" s="28" customFormat="1">
      <c r="A270" s="87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</row>
    <row r="271" spans="1:17" s="28" customFormat="1">
      <c r="A271" s="87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</row>
    <row r="272" spans="1:17" s="28" customFormat="1">
      <c r="A272" s="87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</row>
    <row r="273" spans="1:17" s="28" customFormat="1">
      <c r="A273" s="87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</row>
    <row r="274" spans="1:17" s="28" customFormat="1">
      <c r="A274" s="87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</row>
    <row r="275" spans="1:17" s="28" customFormat="1">
      <c r="A275" s="87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</row>
    <row r="276" spans="1:17" s="28" customFormat="1">
      <c r="A276" s="87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</row>
    <row r="277" spans="1:17" s="28" customFormat="1">
      <c r="A277" s="87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</row>
    <row r="278" spans="1:17" s="28" customFormat="1">
      <c r="A278" s="87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</row>
    <row r="279" spans="1:17" s="28" customFormat="1">
      <c r="A279" s="87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</row>
    <row r="280" spans="1:17" s="28" customFormat="1">
      <c r="A280" s="87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</row>
    <row r="281" spans="1:17" s="28" customFormat="1">
      <c r="A281" s="87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</row>
    <row r="282" spans="1:17" s="28" customFormat="1">
      <c r="A282" s="87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</row>
    <row r="283" spans="1:17" s="28" customFormat="1">
      <c r="A283" s="87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</row>
    <row r="284" spans="1:17" s="28" customFormat="1">
      <c r="A284" s="87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</row>
    <row r="285" spans="1:17" s="28" customFormat="1">
      <c r="A285" s="87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</row>
    <row r="286" spans="1:17" s="28" customFormat="1">
      <c r="A286" s="87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</row>
    <row r="287" spans="1:17" s="28" customFormat="1">
      <c r="A287" s="87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</row>
    <row r="288" spans="1:17" s="28" customFormat="1">
      <c r="A288" s="87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</row>
    <row r="289" spans="1:17" s="28" customFormat="1">
      <c r="A289" s="87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</row>
    <row r="290" spans="1:17" s="28" customFormat="1">
      <c r="A290" s="87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</row>
    <row r="291" spans="1:17" s="28" customFormat="1">
      <c r="A291" s="87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</row>
    <row r="292" spans="1:17" s="28" customFormat="1">
      <c r="A292" s="87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</row>
    <row r="293" spans="1:17" s="28" customFormat="1">
      <c r="A293" s="87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</row>
    <row r="294" spans="1:17" s="28" customFormat="1">
      <c r="A294" s="87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</row>
    <row r="295" spans="1:17" s="28" customFormat="1">
      <c r="A295" s="87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</row>
    <row r="296" spans="1:17" s="28" customFormat="1">
      <c r="A296" s="87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</row>
    <row r="297" spans="1:17" s="28" customFormat="1">
      <c r="A297" s="87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</row>
    <row r="298" spans="1:17" s="28" customFormat="1">
      <c r="A298" s="87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</row>
    <row r="299" spans="1:17" s="28" customFormat="1">
      <c r="A299" s="87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</row>
    <row r="300" spans="1:17" s="28" customFormat="1">
      <c r="A300" s="87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</row>
    <row r="301" spans="1:17" s="28" customFormat="1">
      <c r="A301" s="87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</row>
    <row r="302" spans="1:17" s="28" customFormat="1">
      <c r="A302" s="87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</row>
    <row r="303" spans="1:17" s="28" customFormat="1">
      <c r="A303" s="87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</row>
    <row r="304" spans="1:17" s="28" customFormat="1">
      <c r="A304" s="87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</row>
    <row r="305" spans="1:17" s="28" customFormat="1">
      <c r="A305" s="87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</row>
    <row r="306" spans="1:17" s="28" customFormat="1">
      <c r="A306" s="87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</row>
    <row r="307" spans="1:17" s="28" customFormat="1">
      <c r="A307" s="87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</row>
    <row r="308" spans="1:17" s="28" customFormat="1">
      <c r="A308" s="87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</row>
    <row r="309" spans="1:17" s="28" customFormat="1">
      <c r="A309" s="87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</row>
    <row r="310" spans="1:17" s="28" customFormat="1">
      <c r="A310" s="87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</row>
    <row r="311" spans="1:17" s="28" customFormat="1">
      <c r="A311" s="87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</row>
    <row r="312" spans="1:17" s="28" customFormat="1">
      <c r="A312" s="87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</row>
    <row r="313" spans="1:17" s="28" customFormat="1">
      <c r="A313" s="87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</row>
    <row r="314" spans="1:17" s="28" customFormat="1">
      <c r="A314" s="87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</row>
    <row r="315" spans="1:17" s="28" customFormat="1">
      <c r="A315" s="87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</row>
    <row r="316" spans="1:17" s="28" customFormat="1">
      <c r="A316" s="87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</row>
    <row r="317" spans="1:17" s="28" customFormat="1">
      <c r="A317" s="87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</row>
    <row r="318" spans="1:17" s="28" customFormat="1">
      <c r="A318" s="87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</row>
    <row r="319" spans="1:17" s="28" customFormat="1">
      <c r="A319" s="87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</row>
    <row r="320" spans="1:17" s="28" customFormat="1">
      <c r="A320" s="87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</row>
    <row r="321" spans="1:17" s="28" customFormat="1">
      <c r="A321" s="87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</row>
    <row r="322" spans="1:17" s="28" customFormat="1">
      <c r="A322" s="87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</row>
    <row r="323" spans="1:17" s="28" customFormat="1">
      <c r="A323" s="87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</row>
    <row r="324" spans="1:17" s="28" customFormat="1">
      <c r="A324" s="87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</row>
    <row r="325" spans="1:17" s="28" customFormat="1">
      <c r="A325" s="87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</row>
    <row r="326" spans="1:17" s="28" customFormat="1">
      <c r="A326" s="87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</row>
    <row r="327" spans="1:17" s="28" customFormat="1">
      <c r="A327" s="87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</row>
    <row r="328" spans="1:17" s="28" customFormat="1">
      <c r="A328" s="87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</row>
    <row r="329" spans="1:17" s="28" customFormat="1">
      <c r="A329" s="87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</row>
    <row r="330" spans="1:17" s="28" customFormat="1">
      <c r="A330" s="87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</row>
    <row r="331" spans="1:17" s="28" customFormat="1">
      <c r="A331" s="87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</row>
    <row r="332" spans="1:17" s="28" customFormat="1">
      <c r="A332" s="87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</row>
    <row r="333" spans="1:17" s="28" customFormat="1">
      <c r="A333" s="87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</row>
    <row r="334" spans="1:17" s="28" customFormat="1">
      <c r="A334" s="87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</row>
    <row r="335" spans="1:17" s="28" customFormat="1">
      <c r="A335" s="87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</row>
    <row r="336" spans="1:17" s="28" customFormat="1">
      <c r="A336" s="87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</row>
    <row r="337" spans="1:17" s="28" customFormat="1">
      <c r="A337" s="87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</row>
    <row r="338" spans="1:17" s="28" customFormat="1">
      <c r="A338" s="87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</row>
    <row r="339" spans="1:17" s="28" customFormat="1">
      <c r="A339" s="87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</row>
    <row r="340" spans="1:17" s="28" customFormat="1">
      <c r="A340" s="87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</row>
    <row r="341" spans="1:17" s="28" customFormat="1">
      <c r="A341" s="87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</row>
    <row r="342" spans="1:17" s="28" customFormat="1">
      <c r="A342" s="87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</row>
    <row r="343" spans="1:17" s="28" customFormat="1">
      <c r="A343" s="87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</row>
    <row r="344" spans="1:17" s="28" customFormat="1">
      <c r="A344" s="87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</row>
    <row r="345" spans="1:17" s="28" customFormat="1">
      <c r="A345" s="87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</row>
    <row r="346" spans="1:17" s="28" customFormat="1">
      <c r="A346" s="87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</row>
    <row r="347" spans="1:17" s="28" customFormat="1">
      <c r="A347" s="87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</row>
    <row r="348" spans="1:17" s="28" customFormat="1">
      <c r="A348" s="87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</row>
    <row r="349" spans="1:17" s="28" customFormat="1">
      <c r="A349" s="87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</row>
    <row r="350" spans="1:17" s="28" customFormat="1">
      <c r="A350" s="87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</row>
    <row r="351" spans="1:17" s="28" customFormat="1">
      <c r="A351" s="87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</row>
    <row r="352" spans="1:17" s="28" customFormat="1">
      <c r="A352" s="87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</row>
    <row r="353" spans="1:17" s="28" customFormat="1">
      <c r="A353" s="87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</row>
    <row r="354" spans="1:17" s="28" customFormat="1">
      <c r="A354" s="87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</row>
    <row r="355" spans="1:17" s="28" customFormat="1">
      <c r="A355" s="87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</row>
    <row r="356" spans="1:17" s="28" customFormat="1">
      <c r="A356" s="87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</row>
    <row r="357" spans="1:17" s="28" customFormat="1">
      <c r="A357" s="87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</row>
    <row r="358" spans="1:17" s="28" customFormat="1">
      <c r="A358" s="87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</row>
    <row r="359" spans="1:17" s="28" customFormat="1">
      <c r="A359" s="87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</row>
    <row r="360" spans="1:17" s="28" customFormat="1">
      <c r="A360" s="87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</row>
    <row r="361" spans="1:17" s="28" customFormat="1">
      <c r="A361" s="87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</row>
    <row r="362" spans="1:17" s="28" customFormat="1">
      <c r="A362" s="87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</row>
    <row r="363" spans="1:17" s="28" customFormat="1">
      <c r="A363" s="87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</row>
    <row r="364" spans="1:17" s="28" customFormat="1">
      <c r="A364" s="87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</row>
    <row r="365" spans="1:17" s="28" customFormat="1">
      <c r="A365" s="87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</row>
    <row r="366" spans="1:17" s="28" customFormat="1">
      <c r="A366" s="87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</row>
    <row r="367" spans="1:17" s="28" customFormat="1">
      <c r="A367" s="87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</row>
    <row r="368" spans="1:17" s="28" customFormat="1">
      <c r="A368" s="87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</row>
    <row r="369" spans="1:17" s="28" customFormat="1">
      <c r="A369" s="87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</row>
    <row r="370" spans="1:17" s="28" customFormat="1">
      <c r="A370" s="87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</row>
    <row r="371" spans="1:17" s="28" customFormat="1">
      <c r="A371" s="87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</row>
    <row r="372" spans="1:17" s="28" customFormat="1">
      <c r="A372" s="87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</row>
    <row r="373" spans="1:17" s="28" customFormat="1">
      <c r="A373" s="87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</row>
    <row r="374" spans="1:17" s="28" customFormat="1">
      <c r="A374" s="87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</row>
    <row r="375" spans="1:17" s="28" customFormat="1">
      <c r="A375" s="87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</row>
    <row r="376" spans="1:17" s="28" customFormat="1">
      <c r="A376" s="87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</row>
    <row r="377" spans="1:17" s="28" customFormat="1">
      <c r="A377" s="87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</row>
    <row r="378" spans="1:17" s="28" customFormat="1">
      <c r="A378" s="87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</row>
    <row r="379" spans="1:17" s="28" customFormat="1">
      <c r="A379" s="87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</row>
    <row r="380" spans="1:17" s="28" customFormat="1">
      <c r="A380" s="87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</row>
  </sheetData>
  <mergeCells count="1">
    <mergeCell ref="A29:A35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30</vt:i4>
      </vt:variant>
      <vt:variant>
        <vt:lpstr>Plages nommées</vt:lpstr>
      </vt:variant>
      <vt:variant>
        <vt:i4>1</vt:i4>
      </vt:variant>
    </vt:vector>
  </HeadingPairs>
  <TitlesOfParts>
    <vt:vector size="31" baseType="lpstr">
      <vt:lpstr>Prédiction</vt:lpstr>
      <vt:lpstr>Indicateurs</vt:lpstr>
      <vt:lpstr>Ratios et indicateurs</vt:lpstr>
      <vt:lpstr>Calcul</vt:lpstr>
      <vt:lpstr>BILAN 2010</vt:lpstr>
      <vt:lpstr>E Rslt 2010</vt:lpstr>
      <vt:lpstr>BILAN 2011</vt:lpstr>
      <vt:lpstr>E Rslt 2011</vt:lpstr>
      <vt:lpstr>BILAN 2012</vt:lpstr>
      <vt:lpstr>E Rslt 2012</vt:lpstr>
      <vt:lpstr>BILAN 2013</vt:lpstr>
      <vt:lpstr>E Rslt 2013</vt:lpstr>
      <vt:lpstr>BILAN 2014</vt:lpstr>
      <vt:lpstr>E Rslt 2014</vt:lpstr>
      <vt:lpstr>BILAN 2015</vt:lpstr>
      <vt:lpstr>E Rslt 2015</vt:lpstr>
      <vt:lpstr>BILAN 2016</vt:lpstr>
      <vt:lpstr>E Rslt 2016</vt:lpstr>
      <vt:lpstr>BILAN 2017</vt:lpstr>
      <vt:lpstr>E Rslt 2017</vt:lpstr>
      <vt:lpstr>BILAN 2018</vt:lpstr>
      <vt:lpstr>E Rslt 2018</vt:lpstr>
      <vt:lpstr>BILAN 2019</vt:lpstr>
      <vt:lpstr>E Rslt 2019</vt:lpstr>
      <vt:lpstr>BILAN 2020</vt:lpstr>
      <vt:lpstr>E Rslt 2020</vt:lpstr>
      <vt:lpstr>BILAN 2021</vt:lpstr>
      <vt:lpstr>E Rslt 2021</vt:lpstr>
      <vt:lpstr>E Rslt 2022</vt:lpstr>
      <vt:lpstr>BILAN 2022</vt:lpstr>
      <vt:lpstr>'E Rslt 2015'!_GoBack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MBarouni</dc:creator>
  <cp:lastModifiedBy>Chouchane, Cyrine</cp:lastModifiedBy>
  <dcterms:created xsi:type="dcterms:W3CDTF">2016-03-04T13:51:09Z</dcterms:created>
  <dcterms:modified xsi:type="dcterms:W3CDTF">2024-03-07T13:36:51Z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2021-09-23T08:35:40Z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e6aad520-6290-448a-a2f5-5020395015da</vt:lpwstr>
  </property>
  <property fmtid="{D5CDD505-2E9C-101B-9397-08002B2CF9AE}" pid="8" name="MSIP_Label_ea60d57e-af5b-4752-ac57-3e4f28ca11dc_ContentBits">
    <vt:lpwstr>0</vt:lpwstr>
  </property>
</Properties>
</file>