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3DCA1A21-79D8-C54A-9B69-B3CAD6B4BFB8}" xr6:coauthVersionLast="47" xr6:coauthVersionMax="47" xr10:uidLastSave="{00000000-0000-0000-0000-000000000000}"/>
  <bookViews>
    <workbookView xWindow="0" yWindow="500" windowWidth="38400" windowHeight="19720" xr2:uid="{6D0E4EF2-1775-E943-B6E8-1DDB3097DE63}"/>
  </bookViews>
  <sheets>
    <sheet name="SE-E-CY" sheetId="3" r:id="rId1"/>
    <sheet name="KorrekturfaktorenYFP" sheetId="1" r:id="rId2"/>
    <sheet name="KorrekturfaktorenCF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3" l="1"/>
  <c r="K21" i="3"/>
  <c r="L20" i="3"/>
  <c r="K20" i="3"/>
  <c r="L11" i="3"/>
  <c r="L3" i="3"/>
  <c r="L4" i="3"/>
  <c r="L5" i="3"/>
  <c r="L6" i="3"/>
  <c r="L7" i="3"/>
  <c r="L8" i="3"/>
  <c r="L9" i="3"/>
  <c r="L10" i="3"/>
  <c r="L12" i="3"/>
  <c r="L13" i="3"/>
  <c r="L14" i="3"/>
  <c r="L15" i="3"/>
  <c r="L16" i="3"/>
  <c r="L17" i="3"/>
  <c r="L18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2" i="3"/>
  <c r="J20" i="1"/>
  <c r="J18" i="1"/>
  <c r="H14" i="2"/>
  <c r="L14" i="1"/>
  <c r="M14" i="1"/>
  <c r="K14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2" i="1"/>
  <c r="K3" i="1"/>
  <c r="K4" i="1"/>
  <c r="K5" i="1"/>
  <c r="K6" i="1"/>
  <c r="K7" i="1"/>
  <c r="K8" i="1"/>
  <c r="K9" i="1"/>
  <c r="K10" i="1"/>
  <c r="K11" i="1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I2" i="3"/>
  <c r="J2" i="3"/>
  <c r="H2" i="3"/>
  <c r="H13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K13" i="1" l="1"/>
  <c r="H11" i="2"/>
  <c r="H10" i="2"/>
  <c r="H9" i="2"/>
  <c r="H8" i="2"/>
  <c r="H7" i="2"/>
  <c r="H6" i="2"/>
  <c r="H5" i="2"/>
  <c r="H4" i="2"/>
  <c r="H3" i="2"/>
  <c r="H2" i="2"/>
  <c r="M13" i="1"/>
  <c r="L13" i="1" l="1"/>
</calcChain>
</file>

<file path=xl/sharedStrings.xml><?xml version="1.0" encoding="utf-8"?>
<sst xmlns="http://schemas.openxmlformats.org/spreadsheetml/2006/main" count="41" uniqueCount="30">
  <si>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</si>
  <si>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</si>
  <si>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</si>
  <si>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</si>
  <si>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</si>
  <si>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</si>
  <si>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</si>
  <si>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</si>
  <si>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</si>
  <si>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</si>
  <si>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</si>
  <si>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</si>
  <si>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</si>
  <si>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</si>
  <si>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</si>
  <si>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</si>
  <si>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</si>
  <si>
    <t>(1-beta*delta)</t>
  </si>
  <si>
    <t>(gamma-alpha*beta)</t>
  </si>
  <si>
    <t>SE</t>
  </si>
  <si>
    <t>E</t>
  </si>
  <si>
    <t>(A)S mes</t>
  </si>
  <si>
    <t>(S)A mes</t>
  </si>
  <si>
    <t>(A) S</t>
  </si>
  <si>
    <t>(S)A</t>
  </si>
  <si>
    <t>Starndartabweichung</t>
  </si>
  <si>
    <t>STABW</t>
  </si>
  <si>
    <t>A gb</t>
  </si>
  <si>
    <t>Mittelwerte</t>
  </si>
  <si>
    <t>Stabw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</si>
</sst>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FA19-28C7-594B-9974-032BBDBF66D8}">
  <dimension ref="A1:L21"/>
  <sheetViews>
    <sheetView tabSelected="1" zoomScale="160" zoomScaleNormal="160" workbookViewId="0">
      <selection activeCell="L21" sqref="L21"/>
    </sheetView>
  </sheetViews>
  <sheetFormatPr baseColWidth="10" defaultRowHeight="16" x14ac:dyDescent="0.2"/>
  <sheetData>
    <row r="1" spans="1:12" x14ac:dyDescent="0.2">
      <c r="A1" t="s">
        <v>12</v>
      </c>
      <c r="B1" t="s">
        <v>6</v>
      </c>
      <c r="C1" t="s">
        <v>8</v>
      </c>
      <c r="D1" t="s">
        <v>7</v>
      </c>
      <c r="E1" t="s">
        <v>9</v>
      </c>
      <c r="F1" t="s">
        <v>16</v>
      </c>
      <c r="G1" t="s">
        <v>27</v>
      </c>
      <c r="H1" t="s">
        <v>0</v>
      </c>
      <c r="I1" t="s">
        <v>2</v>
      </c>
      <c r="J1" t="s">
        <v>1</v>
      </c>
      <c r="K1" t="s">
        <v>19</v>
      </c>
      <c r="L1" t="s">
        <v>20</v>
      </c>
    </row>
    <row r="2" spans="1:12" x14ac:dyDescent="0.2">
      <c r="A2">
        <v>1</v>
      </c>
      <c r="B2">
        <v>82.503</v>
      </c>
      <c r="C2">
        <v>55.881</v>
      </c>
      <c r="D2">
        <v>81.03</v>
      </c>
      <c r="E2">
        <v>3.5139999999999998</v>
      </c>
      <c r="F2">
        <v>1.417</v>
      </c>
      <c r="G2">
        <v>2.3879999999999999</v>
      </c>
      <c r="H2">
        <f>B2-E2</f>
        <v>78.989000000000004</v>
      </c>
      <c r="I2">
        <f t="shared" ref="I2:J2" si="0">C2-F2</f>
        <v>54.463999999999999</v>
      </c>
      <c r="J2">
        <f t="shared" si="0"/>
        <v>78.641999999999996</v>
      </c>
      <c r="K2">
        <f>(I2-KorrekturfaktorenCFP!$H$13*'SE-E-CY'!H2-KorrekturfaktorenYFP!$J$18)/KorrekturfaktorenYFP!$J$20</f>
        <v>43.176840451166903</v>
      </c>
      <c r="L2">
        <f>K2/SQRT(J2*H2)</f>
        <v>0.54782301789840182</v>
      </c>
    </row>
    <row r="3" spans="1:12" x14ac:dyDescent="0.2">
      <c r="A3">
        <v>2</v>
      </c>
      <c r="B3">
        <v>52.362000000000002</v>
      </c>
      <c r="C3">
        <v>31.163</v>
      </c>
      <c r="D3">
        <v>45.902000000000001</v>
      </c>
      <c r="E3">
        <v>3.4860000000000002</v>
      </c>
      <c r="F3">
        <v>1.6439999999999999</v>
      </c>
      <c r="G3">
        <v>1.4650000000000001</v>
      </c>
      <c r="H3">
        <f t="shared" ref="H3:H18" si="1">B3-E3</f>
        <v>48.876000000000005</v>
      </c>
      <c r="I3">
        <f t="shared" ref="I3:I18" si="2">C3-F3</f>
        <v>29.519000000000002</v>
      </c>
      <c r="J3">
        <f t="shared" ref="J3:J18" si="3">D3-G3</f>
        <v>44.436999999999998</v>
      </c>
      <c r="K3">
        <f>(I3-KorrekturfaktorenCFP!$H$13*'SE-E-CY'!H3-KorrekturfaktorenYFP!$J$18)/KorrekturfaktorenYFP!$J$20</f>
        <v>22.002978798678445</v>
      </c>
      <c r="L3">
        <f t="shared" ref="L3:L18" si="4">K3/SQRT(J3*H3)</f>
        <v>0.47212966224976682</v>
      </c>
    </row>
    <row r="4" spans="1:12" x14ac:dyDescent="0.2">
      <c r="A4">
        <v>3</v>
      </c>
      <c r="B4">
        <v>44.338000000000001</v>
      </c>
      <c r="C4">
        <v>29.646999999999998</v>
      </c>
      <c r="D4">
        <v>42.262</v>
      </c>
      <c r="E4">
        <v>3.5680000000000001</v>
      </c>
      <c r="F4">
        <v>1.556</v>
      </c>
      <c r="G4">
        <v>1.6319999999999999</v>
      </c>
      <c r="H4">
        <f t="shared" si="1"/>
        <v>40.770000000000003</v>
      </c>
      <c r="I4">
        <f t="shared" si="2"/>
        <v>28.090999999999998</v>
      </c>
      <c r="J4">
        <f t="shared" si="3"/>
        <v>40.630000000000003</v>
      </c>
      <c r="K4">
        <f>(I4-KorrekturfaktorenCFP!$H$13*'SE-E-CY'!H4-KorrekturfaktorenYFP!$J$18)/KorrekturfaktorenYFP!$J$20</f>
        <v>22.037035738310209</v>
      </c>
      <c r="L4">
        <f t="shared" si="4"/>
        <v>0.54145131036463656</v>
      </c>
    </row>
    <row r="5" spans="1:12" x14ac:dyDescent="0.2">
      <c r="A5">
        <v>4</v>
      </c>
      <c r="B5">
        <v>39.061</v>
      </c>
      <c r="C5">
        <v>26.484999999999999</v>
      </c>
      <c r="D5">
        <v>41.817999999999998</v>
      </c>
      <c r="E5">
        <v>3.5449999999999999</v>
      </c>
      <c r="F5">
        <v>1.6439999999999999</v>
      </c>
      <c r="G5">
        <v>1.6120000000000001</v>
      </c>
      <c r="H5">
        <f t="shared" si="1"/>
        <v>35.515999999999998</v>
      </c>
      <c r="I5">
        <f t="shared" si="2"/>
        <v>24.841000000000001</v>
      </c>
      <c r="J5">
        <f t="shared" si="3"/>
        <v>40.205999999999996</v>
      </c>
      <c r="K5">
        <f>(I5-KorrekturfaktorenCFP!$H$13*'SE-E-CY'!H5-KorrekturfaktorenYFP!$J$18)/KorrekturfaktorenYFP!$J$20</f>
        <v>19.538192006649435</v>
      </c>
      <c r="L5">
        <f t="shared" si="4"/>
        <v>0.5170433007212496</v>
      </c>
    </row>
    <row r="6" spans="1:12" x14ac:dyDescent="0.2">
      <c r="A6">
        <v>5</v>
      </c>
      <c r="B6">
        <v>35.378</v>
      </c>
      <c r="C6">
        <v>24.173999999999999</v>
      </c>
      <c r="D6">
        <v>37.747</v>
      </c>
      <c r="E6">
        <v>3.6</v>
      </c>
      <c r="F6">
        <v>1.637</v>
      </c>
      <c r="G6">
        <v>1.51</v>
      </c>
      <c r="H6">
        <f t="shared" si="1"/>
        <v>31.777999999999999</v>
      </c>
      <c r="I6">
        <f t="shared" si="2"/>
        <v>22.536999999999999</v>
      </c>
      <c r="J6">
        <f t="shared" si="3"/>
        <v>36.237000000000002</v>
      </c>
      <c r="K6">
        <f>(I6-KorrekturfaktorenCFP!$H$13*'SE-E-CY'!H6-KorrekturfaktorenYFP!$J$18)/KorrekturfaktorenYFP!$J$20</f>
        <v>17.769304512741748</v>
      </c>
      <c r="L6">
        <f t="shared" si="4"/>
        <v>0.52363785067736857</v>
      </c>
    </row>
    <row r="7" spans="1:12" x14ac:dyDescent="0.2">
      <c r="A7">
        <v>6</v>
      </c>
      <c r="B7">
        <v>69.873000000000005</v>
      </c>
      <c r="C7">
        <v>31.196000000000002</v>
      </c>
      <c r="D7">
        <v>38.262999999999998</v>
      </c>
      <c r="E7">
        <v>4.2130000000000001</v>
      </c>
      <c r="F7">
        <v>1.6619999999999999</v>
      </c>
      <c r="G7">
        <v>1.8440000000000001</v>
      </c>
      <c r="H7">
        <f t="shared" si="1"/>
        <v>65.660000000000011</v>
      </c>
      <c r="I7">
        <f t="shared" si="2"/>
        <v>29.534000000000002</v>
      </c>
      <c r="J7">
        <f t="shared" si="3"/>
        <v>36.418999999999997</v>
      </c>
      <c r="K7">
        <f>(I7-KorrekturfaktorenCFP!$H$13*'SE-E-CY'!H7-KorrekturfaktorenYFP!$J$18)/KorrekturfaktorenYFP!$J$20</f>
        <v>18.742015105384471</v>
      </c>
      <c r="L7">
        <f t="shared" si="4"/>
        <v>0.38326736070545353</v>
      </c>
    </row>
    <row r="8" spans="1:12" x14ac:dyDescent="0.2">
      <c r="A8">
        <v>7</v>
      </c>
      <c r="B8">
        <v>46.112000000000002</v>
      </c>
      <c r="C8">
        <v>34.438000000000002</v>
      </c>
      <c r="D8">
        <v>55.143999999999998</v>
      </c>
      <c r="E8">
        <v>4</v>
      </c>
      <c r="F8">
        <v>1.899</v>
      </c>
      <c r="G8">
        <v>2.09</v>
      </c>
      <c r="H8">
        <f t="shared" si="1"/>
        <v>42.112000000000002</v>
      </c>
      <c r="I8">
        <f t="shared" si="2"/>
        <v>32.539000000000001</v>
      </c>
      <c r="J8">
        <f t="shared" si="3"/>
        <v>53.054000000000002</v>
      </c>
      <c r="K8">
        <f>(I8-KorrekturfaktorenCFP!$H$13*'SE-E-CY'!H8-KorrekturfaktorenYFP!$J$18)/KorrekturfaktorenYFP!$J$20</f>
        <v>26.599005668064873</v>
      </c>
      <c r="L8">
        <f t="shared" si="4"/>
        <v>0.5627343187066246</v>
      </c>
    </row>
    <row r="9" spans="1:12" x14ac:dyDescent="0.2">
      <c r="A9">
        <v>8</v>
      </c>
      <c r="B9">
        <v>51.8</v>
      </c>
      <c r="C9">
        <v>29.745000000000001</v>
      </c>
      <c r="D9">
        <v>42.706000000000003</v>
      </c>
      <c r="E9">
        <v>3.9060000000000001</v>
      </c>
      <c r="F9">
        <v>1.9830000000000001</v>
      </c>
      <c r="G9">
        <v>2.0169999999999999</v>
      </c>
      <c r="H9">
        <f t="shared" si="1"/>
        <v>47.893999999999998</v>
      </c>
      <c r="I9">
        <f t="shared" si="2"/>
        <v>27.762</v>
      </c>
      <c r="J9">
        <f t="shared" si="3"/>
        <v>40.689</v>
      </c>
      <c r="K9">
        <f>(I9-KorrekturfaktorenCFP!$H$13*'SE-E-CY'!H9-KorrekturfaktorenYFP!$J$18)/KorrekturfaktorenYFP!$J$20</f>
        <v>20.289196914936937</v>
      </c>
      <c r="L9">
        <f t="shared" si="4"/>
        <v>0.45960611046581373</v>
      </c>
    </row>
    <row r="10" spans="1:12" x14ac:dyDescent="0.2">
      <c r="A10">
        <v>9</v>
      </c>
      <c r="B10">
        <v>37.798999999999999</v>
      </c>
      <c r="C10">
        <v>32.536999999999999</v>
      </c>
      <c r="D10">
        <v>52.326999999999998</v>
      </c>
      <c r="E10">
        <v>3.5579999999999998</v>
      </c>
      <c r="F10">
        <v>1.9159999999999999</v>
      </c>
      <c r="G10">
        <v>1.9119999999999999</v>
      </c>
      <c r="H10">
        <f t="shared" si="1"/>
        <v>34.241</v>
      </c>
      <c r="I10">
        <f t="shared" si="2"/>
        <v>30.620999999999999</v>
      </c>
      <c r="J10">
        <f t="shared" si="3"/>
        <v>50.414999999999999</v>
      </c>
      <c r="K10">
        <f>(I10-KorrekturfaktorenCFP!$H$13*'SE-E-CY'!H10-KorrekturfaktorenYFP!$J$18)/KorrekturfaktorenYFP!$J$20</f>
        <v>26.05575494626601</v>
      </c>
      <c r="L10">
        <f t="shared" si="4"/>
        <v>0.6271198614030965</v>
      </c>
    </row>
    <row r="11" spans="1:12" x14ac:dyDescent="0.2">
      <c r="A11">
        <v>10</v>
      </c>
      <c r="B11">
        <v>21.62</v>
      </c>
      <c r="C11">
        <v>61.206000000000003</v>
      </c>
      <c r="D11">
        <v>129.137</v>
      </c>
      <c r="E11">
        <v>3.6890000000000001</v>
      </c>
      <c r="F11">
        <v>1.8260000000000001</v>
      </c>
      <c r="G11">
        <v>1.764</v>
      </c>
      <c r="H11">
        <f t="shared" si="1"/>
        <v>17.931000000000001</v>
      </c>
      <c r="I11">
        <f t="shared" si="2"/>
        <v>59.38</v>
      </c>
      <c r="J11">
        <f t="shared" si="3"/>
        <v>127.373</v>
      </c>
      <c r="K11">
        <f>(I11-KorrekturfaktorenCFP!$H$13*'SE-E-CY'!H11-KorrekturfaktorenYFP!$J$18)/KorrekturfaktorenYFP!$J$20</f>
        <v>60.430551247001233</v>
      </c>
      <c r="L11">
        <f>K11/SQRT(J11*H11)</f>
        <v>1.2644906188968956</v>
      </c>
    </row>
    <row r="12" spans="1:12" x14ac:dyDescent="0.2">
      <c r="A12">
        <v>11</v>
      </c>
      <c r="B12">
        <v>40.677</v>
      </c>
      <c r="C12">
        <v>29.492999999999999</v>
      </c>
      <c r="D12">
        <v>43.284999999999997</v>
      </c>
      <c r="E12">
        <v>3.6850000000000001</v>
      </c>
      <c r="F12">
        <v>1.7929999999999999</v>
      </c>
      <c r="G12">
        <v>1.768</v>
      </c>
      <c r="H12">
        <f t="shared" si="1"/>
        <v>36.991999999999997</v>
      </c>
      <c r="I12">
        <f t="shared" si="2"/>
        <v>27.7</v>
      </c>
      <c r="J12">
        <f t="shared" si="3"/>
        <v>41.516999999999996</v>
      </c>
      <c r="K12">
        <f>(I12-KorrekturfaktorenCFP!$H$13*'SE-E-CY'!H12-KorrekturfaktorenYFP!$J$18)/KorrekturfaktorenYFP!$J$20</f>
        <v>22.350672435966441</v>
      </c>
      <c r="L12">
        <f t="shared" si="4"/>
        <v>0.57032670239397731</v>
      </c>
    </row>
    <row r="13" spans="1:12" x14ac:dyDescent="0.2">
      <c r="A13">
        <v>12</v>
      </c>
      <c r="B13">
        <v>33.545999999999999</v>
      </c>
      <c r="C13">
        <v>30.109000000000002</v>
      </c>
      <c r="D13">
        <v>49.180999999999997</v>
      </c>
      <c r="E13">
        <v>3.621</v>
      </c>
      <c r="F13">
        <v>1.7569999999999999</v>
      </c>
      <c r="G13">
        <v>1.722</v>
      </c>
      <c r="H13">
        <f t="shared" si="1"/>
        <v>29.925000000000001</v>
      </c>
      <c r="I13">
        <f t="shared" si="2"/>
        <v>28.352</v>
      </c>
      <c r="J13">
        <f t="shared" si="3"/>
        <v>47.458999999999996</v>
      </c>
      <c r="K13">
        <f>(I13-KorrekturfaktorenCFP!$H$13*'SE-E-CY'!H13-KorrekturfaktorenYFP!$J$18)/KorrekturfaktorenYFP!$J$20</f>
        <v>24.437686009570083</v>
      </c>
      <c r="L13">
        <f t="shared" si="4"/>
        <v>0.64846077255232482</v>
      </c>
    </row>
    <row r="14" spans="1:12" x14ac:dyDescent="0.2">
      <c r="A14">
        <v>14</v>
      </c>
      <c r="B14">
        <v>9.4120000000000008</v>
      </c>
      <c r="C14">
        <v>10.624000000000001</v>
      </c>
      <c r="D14">
        <v>18.3</v>
      </c>
      <c r="E14">
        <v>3.6120000000000001</v>
      </c>
      <c r="F14">
        <v>1.8859999999999999</v>
      </c>
      <c r="G14">
        <v>1.9470000000000001</v>
      </c>
      <c r="H14">
        <f t="shared" si="1"/>
        <v>5.8000000000000007</v>
      </c>
      <c r="I14">
        <f t="shared" si="2"/>
        <v>8.7380000000000013</v>
      </c>
      <c r="J14">
        <f t="shared" si="3"/>
        <v>16.353000000000002</v>
      </c>
      <c r="K14">
        <f>(I14-KorrekturfaktorenCFP!$H$13*'SE-E-CY'!H14-KorrekturfaktorenYFP!$J$18)/KorrekturfaktorenYFP!$J$20</f>
        <v>7.8762633363504904</v>
      </c>
      <c r="L14">
        <f t="shared" si="4"/>
        <v>0.80873737270023871</v>
      </c>
    </row>
    <row r="15" spans="1:12" x14ac:dyDescent="0.2">
      <c r="A15" s="1">
        <v>15</v>
      </c>
      <c r="B15">
        <v>35.128999999999998</v>
      </c>
      <c r="C15">
        <v>30.853000000000002</v>
      </c>
      <c r="D15">
        <v>47.656999999999996</v>
      </c>
      <c r="E15">
        <v>3.6429999999999998</v>
      </c>
      <c r="F15">
        <v>2.0640000000000001</v>
      </c>
      <c r="G15">
        <v>1.978</v>
      </c>
      <c r="H15">
        <f t="shared" si="1"/>
        <v>31.485999999999997</v>
      </c>
      <c r="I15">
        <f t="shared" si="2"/>
        <v>28.789000000000001</v>
      </c>
      <c r="J15">
        <f t="shared" si="3"/>
        <v>45.678999999999995</v>
      </c>
      <c r="K15">
        <f>(I15-KorrekturfaktorenCFP!$H$13*'SE-E-CY'!H15-KorrekturfaktorenYFP!$J$18)/KorrekturfaktorenYFP!$J$20</f>
        <v>24.606827699760156</v>
      </c>
      <c r="L15">
        <f t="shared" si="4"/>
        <v>0.64884145396041393</v>
      </c>
    </row>
    <row r="16" spans="1:12" x14ac:dyDescent="0.2">
      <c r="A16">
        <v>16</v>
      </c>
      <c r="B16">
        <v>26.108000000000001</v>
      </c>
      <c r="C16">
        <v>21.31</v>
      </c>
      <c r="D16">
        <v>35.04</v>
      </c>
      <c r="E16">
        <v>3.625</v>
      </c>
      <c r="F16">
        <v>1.819</v>
      </c>
      <c r="G16">
        <v>1.9039999999999999</v>
      </c>
      <c r="H16">
        <f t="shared" si="1"/>
        <v>22.483000000000001</v>
      </c>
      <c r="I16">
        <f t="shared" si="2"/>
        <v>19.491</v>
      </c>
      <c r="J16">
        <f t="shared" si="3"/>
        <v>33.135999999999996</v>
      </c>
      <c r="K16">
        <f>(I16-KorrekturfaktorenCFP!$H$13*'SE-E-CY'!H16-KorrekturfaktorenYFP!$J$18)/KorrekturfaktorenYFP!$J$20</f>
        <v>16.280748485209617</v>
      </c>
      <c r="L16">
        <f t="shared" si="4"/>
        <v>0.59648179888286568</v>
      </c>
    </row>
    <row r="17" spans="1:12" x14ac:dyDescent="0.2">
      <c r="A17">
        <v>17</v>
      </c>
      <c r="B17">
        <v>27.459</v>
      </c>
      <c r="C17">
        <v>20.422000000000001</v>
      </c>
      <c r="D17">
        <v>31.154</v>
      </c>
      <c r="E17">
        <v>3.5379999999999998</v>
      </c>
      <c r="F17">
        <v>1.444</v>
      </c>
      <c r="G17">
        <v>1.157</v>
      </c>
      <c r="H17">
        <f t="shared" si="1"/>
        <v>23.920999999999999</v>
      </c>
      <c r="I17">
        <f t="shared" si="2"/>
        <v>18.978000000000002</v>
      </c>
      <c r="J17">
        <f t="shared" si="3"/>
        <v>29.997</v>
      </c>
      <c r="K17">
        <f>(I17-KorrekturfaktorenCFP!$H$13*'SE-E-CY'!H17-KorrekturfaktorenYFP!$J$18)/KorrekturfaktorenYFP!$J$20</f>
        <v>15.443599628177605</v>
      </c>
      <c r="L17">
        <f t="shared" si="4"/>
        <v>0.5765274061886807</v>
      </c>
    </row>
    <row r="18" spans="1:12" x14ac:dyDescent="0.2">
      <c r="A18">
        <v>18</v>
      </c>
      <c r="B18">
        <v>26.423999999999999</v>
      </c>
      <c r="C18">
        <v>18.082999999999998</v>
      </c>
      <c r="D18">
        <v>27.143999999999998</v>
      </c>
      <c r="E18">
        <v>3.5139999999999998</v>
      </c>
      <c r="F18">
        <v>1.909</v>
      </c>
      <c r="G18">
        <v>1.595</v>
      </c>
      <c r="H18">
        <f t="shared" si="1"/>
        <v>22.91</v>
      </c>
      <c r="I18">
        <f t="shared" si="2"/>
        <v>16.173999999999999</v>
      </c>
      <c r="J18">
        <f t="shared" si="3"/>
        <v>25.548999999999999</v>
      </c>
      <c r="K18">
        <f>(I18-KorrekturfaktorenCFP!$H$13*'SE-E-CY'!H18-KorrekturfaktorenYFP!$J$18)/KorrekturfaktorenYFP!$J$20</f>
        <v>12.599973013053589</v>
      </c>
      <c r="L18">
        <f t="shared" si="4"/>
        <v>0.52079897064961467</v>
      </c>
    </row>
    <row r="20" spans="1:12" x14ac:dyDescent="0.2">
      <c r="I20" t="s">
        <v>28</v>
      </c>
      <c r="K20">
        <f>AVERAGE(K2:K18)</f>
        <v>23.543332117487548</v>
      </c>
      <c r="L20">
        <f>AVERAGE(L2:L18)</f>
        <v>0.60408693467161323</v>
      </c>
    </row>
    <row r="21" spans="1:12" x14ac:dyDescent="0.2">
      <c r="I21" t="s">
        <v>29</v>
      </c>
      <c r="K21">
        <f>STDEV(K2:K18)</f>
        <v>12.08401181067566</v>
      </c>
      <c r="L21">
        <f>STDEV(L2:L18)</f>
        <v>0.19386006624450039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20"/>
  <sheetViews>
    <sheetView zoomScale="160" zoomScaleNormal="160" workbookViewId="0">
      <selection activeCell="K14" sqref="K14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21</v>
      </c>
      <c r="D1" t="s">
        <v>22</v>
      </c>
      <c r="E1" t="s">
        <v>9</v>
      </c>
      <c r="F1" t="s">
        <v>10</v>
      </c>
      <c r="G1" t="s">
        <v>11</v>
      </c>
      <c r="H1" t="s">
        <v>0</v>
      </c>
      <c r="I1" t="s">
        <v>23</v>
      </c>
      <c r="J1" t="s">
        <v>24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H2/J2</f>
        <v>9.3989156384569044E-3</v>
      </c>
      <c r="L2">
        <f>I2/J2</f>
        <v>0.54611883353042223</v>
      </c>
      <c r="M2">
        <f>H2/I2</f>
        <v>1.7210385471779055E-2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H3/J3</f>
        <v>9.1991073642449898E-3</v>
      </c>
      <c r="L3">
        <f t="shared" ref="L3:L11" si="4">I3/J3</f>
        <v>0.4234068931316638</v>
      </c>
      <c r="M3">
        <f t="shared" ref="M3:M11" si="5">H3/I3</f>
        <v>2.1726399625204992E-2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5.5696522389159699E-3</v>
      </c>
      <c r="L4">
        <f t="shared" si="4"/>
        <v>0.40483685867402269</v>
      </c>
      <c r="M4">
        <f t="shared" si="5"/>
        <v>1.375776962887831E-2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8.8628239131509131E-3</v>
      </c>
      <c r="L5">
        <f t="shared" si="4"/>
        <v>0.4185789829168246</v>
      </c>
      <c r="M5">
        <f t="shared" si="5"/>
        <v>2.1173599905545269E-2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5.6650864288826999E-3</v>
      </c>
      <c r="L6">
        <f t="shared" si="4"/>
        <v>0.42831486788067663</v>
      </c>
      <c r="M6">
        <f t="shared" si="5"/>
        <v>1.322645290581163E-2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8.3385481852315362E-3</v>
      </c>
      <c r="L7">
        <f t="shared" si="4"/>
        <v>0.42748748435544431</v>
      </c>
      <c r="M7">
        <f t="shared" si="5"/>
        <v>1.9505946935041166E-2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5.7005753115176123E-3</v>
      </c>
      <c r="L8">
        <f t="shared" si="4"/>
        <v>0.42105447508296923</v>
      </c>
      <c r="M8">
        <f t="shared" si="5"/>
        <v>1.3538807087596701E-2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1.5392347804234457E-2</v>
      </c>
      <c r="L9">
        <f t="shared" si="4"/>
        <v>0.41565621662373564</v>
      </c>
      <c r="M9">
        <f t="shared" si="5"/>
        <v>3.7031438935912916E-2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7.447073474470732E-3</v>
      </c>
      <c r="L10">
        <f t="shared" si="4"/>
        <v>0.43199252801992521</v>
      </c>
      <c r="M10">
        <f t="shared" si="5"/>
        <v>1.7238894173945626E-2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8.3237342987219614E-3</v>
      </c>
      <c r="L11">
        <f t="shared" si="4"/>
        <v>0.41188086226756632</v>
      </c>
      <c r="M11">
        <f t="shared" si="5"/>
        <v>2.0209082434412044E-2</v>
      </c>
    </row>
    <row r="13" spans="1:13" x14ac:dyDescent="0.2">
      <c r="J13" t="s">
        <v>13</v>
      </c>
      <c r="K13">
        <f>AVERAGE(K2:K11)</f>
        <v>8.3897864657827784E-3</v>
      </c>
      <c r="L13">
        <f>AVERAGE(L2:L11)</f>
        <v>0.43293280024832514</v>
      </c>
      <c r="M13">
        <f>AVERAGE(M2:M11)</f>
        <v>1.9461877710412773E-2</v>
      </c>
    </row>
    <row r="14" spans="1:13" x14ac:dyDescent="0.2">
      <c r="J14" t="s">
        <v>25</v>
      </c>
      <c r="K14">
        <f>STDEV(K2:K11)</f>
        <v>2.875908972138283E-3</v>
      </c>
      <c r="L14">
        <f t="shared" ref="L14:M14" si="6">STDEV(L2:L11)</f>
        <v>4.0595367772238863E-2</v>
      </c>
      <c r="M14">
        <f t="shared" si="6"/>
        <v>6.9427724308182334E-3</v>
      </c>
    </row>
    <row r="18" spans="8:10" x14ac:dyDescent="0.2">
      <c r="H18" t="s">
        <v>18</v>
      </c>
      <c r="J18">
        <f>L13-K13*KorrekturfaktorenCFP!H13</f>
        <v>0.43142230503124668</v>
      </c>
    </row>
    <row r="20" spans="8:10" x14ac:dyDescent="0.2">
      <c r="H20" t="s">
        <v>17</v>
      </c>
      <c r="J20">
        <f>1-L13*KorrekturfaktorenCFP!H13</f>
        <v>0.92205487866007763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4"/>
  <sheetViews>
    <sheetView zoomScale="180" zoomScaleNormal="180" workbookViewId="0">
      <selection activeCell="H14" sqref="H14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0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  <row r="14" spans="1:8" x14ac:dyDescent="0.2">
      <c r="G14" t="s">
        <v>26</v>
      </c>
      <c r="H14">
        <f>STDEV(H2:H11)</f>
        <v>5.5672989868673257E-3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SE-E-CY</vt:lpstr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2021-10-07T15:10:18Z</dcterms:modified>
</cp:coreProperties>
</file>