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PPB2-Fortgeschrittenes-Praktikum/2. Laser/Auswertung/"/>
    </mc:Choice>
  </mc:AlternateContent>
  <xr:revisionPtr revIDLastSave="0" documentId="8_{7FE61DF7-F3A9-EA46-A3FA-E86C86CD3333}" xr6:coauthVersionLast="47" xr6:coauthVersionMax="47" xr10:uidLastSave="{00000000-0000-0000-0000-000000000000}"/>
  <bookViews>
    <workbookView xWindow="380" yWindow="520" windowWidth="28040" windowHeight="15900" xr2:uid="{A1AA65A9-9CC5-DE46-9744-207E6EEBFB2A}"/>
  </bookViews>
  <sheets>
    <sheet name="Verstärkung" sheetId="1" r:id="rId1"/>
    <sheet name="Fehler r" sheetId="2" r:id="rId2"/>
    <sheet name="Fehler 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I4" i="1"/>
  <c r="G7" i="1"/>
  <c r="I5" i="1"/>
  <c r="I4" i="2"/>
  <c r="L5" i="2" s="1"/>
  <c r="I6" i="2"/>
  <c r="J6" i="2" s="1"/>
  <c r="I5" i="2"/>
  <c r="J5" i="2" s="1"/>
  <c r="H2" i="1"/>
  <c r="B4" i="2"/>
  <c r="B14" i="1"/>
  <c r="B13" i="1"/>
  <c r="F2" i="1"/>
  <c r="F3" i="1"/>
  <c r="G3" i="1" s="1"/>
  <c r="D1" i="2"/>
  <c r="B5" i="2" s="1"/>
  <c r="C5" i="2" s="1"/>
  <c r="D2" i="2"/>
  <c r="B6" i="2" s="1"/>
  <c r="C6" i="2" s="1"/>
  <c r="B10" i="1"/>
  <c r="G2" i="1"/>
  <c r="E3" i="1"/>
  <c r="D3" i="1"/>
  <c r="D2" i="1"/>
  <c r="C5" i="1"/>
  <c r="C4" i="1"/>
  <c r="B5" i="1"/>
  <c r="B4" i="1"/>
  <c r="K2" i="1" l="1"/>
  <c r="K3" i="1"/>
  <c r="D5" i="2"/>
  <c r="E5" i="2" s="1"/>
  <c r="K5" i="2"/>
  <c r="E2" i="1"/>
  <c r="G8" i="1" l="1"/>
</calcChain>
</file>

<file path=xl/sharedStrings.xml><?xml version="1.0" encoding="utf-8"?>
<sst xmlns="http://schemas.openxmlformats.org/spreadsheetml/2006/main" count="32" uniqueCount="24">
  <si>
    <t>G1</t>
  </si>
  <si>
    <t>G2</t>
  </si>
  <si>
    <t>alpha</t>
  </si>
  <si>
    <t>beta</t>
  </si>
  <si>
    <t>R (degree)</t>
  </si>
  <si>
    <t>T(D)</t>
  </si>
  <si>
    <t>l</t>
  </si>
  <si>
    <t>R*10^3</t>
  </si>
  <si>
    <t>v</t>
  </si>
  <si>
    <t>r1</t>
  </si>
  <si>
    <t>r2</t>
  </si>
  <si>
    <t>v-</t>
  </si>
  <si>
    <t>salpha</t>
  </si>
  <si>
    <t>n</t>
  </si>
  <si>
    <t>sn</t>
  </si>
  <si>
    <t>sb</t>
  </si>
  <si>
    <t>sr</t>
  </si>
  <si>
    <t>b</t>
  </si>
  <si>
    <t>a</t>
  </si>
  <si>
    <t>sa</t>
  </si>
  <si>
    <t>arcsin(a)</t>
  </si>
  <si>
    <t>st</t>
  </si>
  <si>
    <t>sv</t>
  </si>
  <si>
    <t>Vorfaktor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</si>
</sst>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>
    <font>
      <sz val="12"/>
      <color theme="1"/>
      <name val="Calibri-Light"/>
      <family val="2"/>
    </font>
    <font>
      <sz val="15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610-07DE-AA42-90B3-C8691F39157D}">
  <dimension ref="A1:L16"/>
  <sheetViews>
    <sheetView tabSelected="1" workbookViewId="0">
      <selection activeCell="I4" sqref="I4"/>
    </sheetView>
  </sheetViews>
  <sheetFormatPr baseColWidth="10" defaultRowHeight="20"/>
  <cols>
    <col min="1" max="1" width="10.83203125" style="2"/>
    <col min="2" max="2" width="12.5" style="2" bestFit="1" customWidth="1"/>
    <col min="3" max="3" width="15.83203125" style="3" customWidth="1"/>
    <col min="4" max="4" width="12.5" style="1" bestFit="1" customWidth="1"/>
    <col min="5" max="5" width="10.83203125" style="1"/>
    <col min="6" max="7" width="10.83203125" style="2"/>
    <col min="8" max="8" width="14.5" style="2" customWidth="1"/>
    <col min="9" max="16384" width="10.83203125" style="2"/>
  </cols>
  <sheetData>
    <row r="1" spans="1:12">
      <c r="A1" s="1"/>
      <c r="B1" s="1" t="s">
        <v>2</v>
      </c>
      <c r="C1" s="1" t="s">
        <v>3</v>
      </c>
      <c r="D1" s="1" t="s">
        <v>4</v>
      </c>
      <c r="E1" s="1" t="s">
        <v>7</v>
      </c>
      <c r="F1" s="1" t="s">
        <v>5</v>
      </c>
      <c r="G1" s="1" t="s">
        <v>8</v>
      </c>
      <c r="H1" s="1" t="s">
        <v>15</v>
      </c>
      <c r="I1" s="1" t="s">
        <v>16</v>
      </c>
      <c r="J1" s="1" t="s">
        <v>21</v>
      </c>
      <c r="K1" s="1" t="s">
        <v>22</v>
      </c>
      <c r="L1" s="1"/>
    </row>
    <row r="2" spans="1:12">
      <c r="A2" s="1" t="s">
        <v>0</v>
      </c>
      <c r="B2" s="1">
        <v>46.25</v>
      </c>
      <c r="C2" s="1">
        <v>27.02</v>
      </c>
      <c r="D2" s="1">
        <f>(TAN(B4-C4)/TAN(B4+C4))^2</f>
        <v>1.099380430488681E-2</v>
      </c>
      <c r="E2" s="1">
        <f>D2*10^3</f>
        <v>10.99380430488681</v>
      </c>
      <c r="F2" s="1">
        <f>((1-D2)/(1+D2))^2</f>
        <v>0.95697597817700553</v>
      </c>
      <c r="G2" s="1">
        <f>1/(2*B7)*LN(1/(B8*B9*F2^2))</f>
        <v>0.10014420705179257</v>
      </c>
      <c r="H2" s="1">
        <f>SQRT((B12*B13/B11^2)^2+(B10/B11*SQRT(1-B4^2)^2))</f>
        <v>3.7966703604366971E-2</v>
      </c>
      <c r="I2" s="1">
        <v>2.6450084929469098E-4</v>
      </c>
      <c r="J2" s="1">
        <f>(I2*4*(D2-1))/(D2+1)^3*-1</f>
        <v>1.0126062232980449E-3</v>
      </c>
      <c r="K2" s="1">
        <f>J2/(B7*F2)</f>
        <v>1.94152529702055E-3</v>
      </c>
      <c r="L2" s="1"/>
    </row>
    <row r="3" spans="1:12">
      <c r="A3" s="1" t="s">
        <v>1</v>
      </c>
      <c r="B3" s="1">
        <v>64.010000000000005</v>
      </c>
      <c r="C3" s="1">
        <v>34.43</v>
      </c>
      <c r="D3" s="1">
        <f>(TAN(B5-C5)/TAN(B5+C5))^2</f>
        <v>7.0935821110051749E-3</v>
      </c>
      <c r="E3" s="1">
        <f>D3*10^3</f>
        <v>7.0935821110051744</v>
      </c>
      <c r="F3" s="1">
        <f>((1-D3)/(1+D3))^2</f>
        <v>0.9720239796734006</v>
      </c>
      <c r="G3" s="1">
        <f>1/(2*B7)*LN(1/(B8*B9*F3^2))</f>
        <v>7.1516345331512882E-2</v>
      </c>
      <c r="H3" s="1">
        <v>4.8000000000000001E-2</v>
      </c>
      <c r="I3" s="1">
        <v>4.6999999999999999E-4</v>
      </c>
      <c r="J3" s="1">
        <f>(I3*4*(D3-1))/(D3+1)^3*-1</f>
        <v>1.8274970394398658E-3</v>
      </c>
      <c r="K3" s="1">
        <f>J3/(B7*F3)</f>
        <v>3.4497148702859748E-3</v>
      </c>
      <c r="L3" s="1"/>
    </row>
    <row r="4" spans="1:12">
      <c r="A4" s="1"/>
      <c r="B4" s="1">
        <f>B2*PI()/180</f>
        <v>0.80721477904737737</v>
      </c>
      <c r="C4" s="1">
        <f>C2*PI()/180</f>
        <v>0.47158796388886781</v>
      </c>
      <c r="F4" s="1"/>
      <c r="G4" s="1"/>
      <c r="H4" s="1"/>
      <c r="I4" s="1">
        <f>I2*10^3</f>
        <v>0.26450084929469098</v>
      </c>
      <c r="J4" s="1"/>
      <c r="K4" s="1"/>
      <c r="L4" s="1"/>
    </row>
    <row r="5" spans="1:12">
      <c r="A5" s="1"/>
      <c r="B5" s="1">
        <f>B3*PI()/180</f>
        <v>1.1171852542015703</v>
      </c>
      <c r="C5" s="1">
        <f>C3*PI()/180</f>
        <v>0.60091686146164769</v>
      </c>
      <c r="F5" s="1"/>
      <c r="G5" s="1"/>
      <c r="H5" s="1"/>
      <c r="I5" s="1">
        <f>I3*10^3</f>
        <v>0.47</v>
      </c>
      <c r="J5" s="1"/>
      <c r="K5" s="1"/>
      <c r="L5" s="1"/>
    </row>
    <row r="6" spans="1:12">
      <c r="A6" s="1"/>
      <c r="B6" s="1"/>
      <c r="C6" s="1"/>
      <c r="F6" s="1"/>
      <c r="G6" s="1"/>
      <c r="H6" s="1"/>
      <c r="I6" s="1"/>
      <c r="J6" s="1"/>
      <c r="K6" s="1"/>
      <c r="L6" s="1"/>
    </row>
    <row r="7" spans="1:12">
      <c r="A7" s="1" t="s">
        <v>6</v>
      </c>
      <c r="B7" s="1">
        <v>0.54500000000000004</v>
      </c>
      <c r="C7" s="1"/>
      <c r="F7" s="1" t="s">
        <v>11</v>
      </c>
      <c r="G7" s="1">
        <f>(G2+G3)/2</f>
        <v>8.5830276191652732E-2</v>
      </c>
      <c r="H7" s="1"/>
      <c r="I7" s="1"/>
      <c r="J7" s="1"/>
      <c r="K7" s="1"/>
      <c r="L7" s="1"/>
    </row>
    <row r="8" spans="1:12">
      <c r="A8" s="1" t="s">
        <v>9</v>
      </c>
      <c r="B8" s="1">
        <v>0.999</v>
      </c>
      <c r="C8" s="1"/>
      <c r="F8" s="1" t="s">
        <v>22</v>
      </c>
      <c r="G8" s="1">
        <f>(K2+K3)/2</f>
        <v>2.6956200836532624E-3</v>
      </c>
      <c r="H8" s="1"/>
      <c r="I8" s="1"/>
      <c r="J8" s="1"/>
      <c r="K8" s="1"/>
      <c r="L8" s="1"/>
    </row>
    <row r="9" spans="1:12">
      <c r="A9" s="1" t="s">
        <v>10</v>
      </c>
      <c r="B9" s="1">
        <v>0.98</v>
      </c>
      <c r="C9" s="1"/>
      <c r="F9" s="1"/>
      <c r="G9" s="1"/>
      <c r="H9" s="1"/>
      <c r="I9" s="1"/>
      <c r="J9" s="1"/>
      <c r="K9" s="1"/>
      <c r="L9" s="1"/>
    </row>
    <row r="10" spans="1:12">
      <c r="A10" s="1" t="s">
        <v>12</v>
      </c>
      <c r="B10" s="1">
        <f>0.2*PI()/180</f>
        <v>3.4906585039886592E-3</v>
      </c>
      <c r="C10" s="1"/>
      <c r="F10" s="1"/>
      <c r="G10" s="1"/>
      <c r="H10" s="1"/>
      <c r="I10" s="1"/>
      <c r="J10" s="1"/>
      <c r="K10" s="1"/>
      <c r="L10" s="1"/>
    </row>
    <row r="11" spans="1:12">
      <c r="A11" s="1" t="s">
        <v>13</v>
      </c>
      <c r="B11" s="1">
        <v>1.59</v>
      </c>
      <c r="C11" s="1"/>
      <c r="F11" s="1"/>
      <c r="G11" s="1"/>
      <c r="H11" s="1"/>
      <c r="I11" s="1"/>
      <c r="J11" s="1"/>
      <c r="K11" s="1"/>
      <c r="L11" s="1"/>
    </row>
    <row r="12" spans="1:12">
      <c r="A12" s="1" t="s">
        <v>14</v>
      </c>
      <c r="B12" s="1">
        <v>7.0000000000000007E-2</v>
      </c>
      <c r="C12" s="1"/>
      <c r="F12" s="1"/>
      <c r="G12" s="1"/>
      <c r="H12" s="1"/>
      <c r="I12" s="1"/>
      <c r="J12" s="1"/>
      <c r="K12" s="1"/>
      <c r="L12" s="1"/>
    </row>
    <row r="13" spans="1:12">
      <c r="A13" s="1" t="s">
        <v>20</v>
      </c>
      <c r="B13" s="1">
        <f>ASIN(B4)</f>
        <v>0.93941812201972597</v>
      </c>
      <c r="C13" s="1"/>
      <c r="F13" s="1"/>
      <c r="G13" s="1"/>
      <c r="H13" s="1"/>
      <c r="I13" s="1"/>
      <c r="J13" s="1"/>
      <c r="K13" s="1"/>
      <c r="L13" s="1"/>
    </row>
    <row r="14" spans="1:12">
      <c r="A14" s="1" t="s">
        <v>20</v>
      </c>
      <c r="B14" s="1">
        <f>B13*1.72</f>
        <v>1.6157991698739287</v>
      </c>
      <c r="C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F16" s="1"/>
      <c r="G16" s="1"/>
      <c r="H16" s="1"/>
      <c r="I16" s="1"/>
      <c r="J16" s="1"/>
      <c r="K16" s="1"/>
      <c r="L16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BB30-65AC-9848-82A2-D280A2F8F090}">
  <dimension ref="A1:L6"/>
  <sheetViews>
    <sheetView workbookViewId="0">
      <selection activeCell="B34" sqref="B34"/>
    </sheetView>
  </sheetViews>
  <sheetFormatPr baseColWidth="10" defaultRowHeight="16"/>
  <cols>
    <col min="3" max="3" width="11.1640625" bestFit="1" customWidth="1"/>
    <col min="4" max="4" width="12.1640625" bestFit="1" customWidth="1"/>
  </cols>
  <sheetData>
    <row r="1" spans="1:12">
      <c r="A1" t="s">
        <v>18</v>
      </c>
      <c r="B1">
        <v>0.80721477904737737</v>
      </c>
      <c r="C1" t="s">
        <v>19</v>
      </c>
      <c r="D1">
        <f>0.1*PI()/180</f>
        <v>1.7453292519943296E-3</v>
      </c>
      <c r="E1" s="5"/>
      <c r="F1" s="5"/>
      <c r="H1" t="s">
        <v>18</v>
      </c>
      <c r="I1">
        <v>1.1171852542015703</v>
      </c>
      <c r="J1" t="s">
        <v>19</v>
      </c>
      <c r="K1">
        <v>1.7453292519943296E-3</v>
      </c>
    </row>
    <row r="2" spans="1:12">
      <c r="A2" t="s">
        <v>17</v>
      </c>
      <c r="B2">
        <v>0.47158796388886781</v>
      </c>
      <c r="C2" t="s">
        <v>15</v>
      </c>
      <c r="D2">
        <f>0.2*PI()/180</f>
        <v>3.4906585039886592E-3</v>
      </c>
      <c r="E2" s="5"/>
      <c r="F2" s="5"/>
      <c r="H2" t="s">
        <v>17</v>
      </c>
      <c r="I2">
        <v>0.60091686146164769</v>
      </c>
      <c r="J2" t="s">
        <v>15</v>
      </c>
      <c r="K2">
        <v>3.4906585039886592E-3</v>
      </c>
    </row>
    <row r="4" spans="1:12">
      <c r="A4" t="s">
        <v>23</v>
      </c>
      <c r="B4">
        <f>2*TAN(B1-B2)/TAN(B1+B2)^3</f>
        <v>1.8946943847594756E-2</v>
      </c>
      <c r="H4" t="s">
        <v>23</v>
      </c>
      <c r="I4">
        <f>2*TAN(I1-I2)/TAN(I1+I2)^3</f>
        <v>-3.708659239781054E-3</v>
      </c>
    </row>
    <row r="5" spans="1:12">
      <c r="A5">
        <v>1</v>
      </c>
      <c r="B5">
        <f>D1*(TAN(B1+B2)/(COS(B1-B2)^2)+(TAN(B1-B2)/(COS(B1+B2)^2)))</f>
        <v>1.3860040800064786E-2</v>
      </c>
      <c r="C5" s="6">
        <f>B5^2</f>
        <v>1.9210073097946051E-4</v>
      </c>
      <c r="D5" s="4">
        <f>SQRT(C5+C6)</f>
        <v>1.3960079864187068E-2</v>
      </c>
      <c r="E5">
        <f>D5*B4</f>
        <v>2.645008492946906E-4</v>
      </c>
      <c r="H5">
        <v>1</v>
      </c>
      <c r="I5">
        <f>K1*(TAN(I1+I2)/(COS(I1-I2)^2)+(TAN(I1-I2)/(COS(I1+I2)^2)))</f>
        <v>3.0434924751137214E-2</v>
      </c>
      <c r="J5" s="6">
        <f>I5^2</f>
        <v>9.262846446073846E-4</v>
      </c>
      <c r="K5" s="4">
        <f>SQRT(J5+J6)</f>
        <v>0.12678610282500988</v>
      </c>
      <c r="L5">
        <f>K5*I4*-1</f>
        <v>4.7020645171780366E-4</v>
      </c>
    </row>
    <row r="6" spans="1:12">
      <c r="A6">
        <v>2</v>
      </c>
      <c r="B6">
        <f>D2*(TAN(B1+B2)/(COS(B2-B1)^2)+(TAN(B2-B1)/(COS(B1+B2)^2)))</f>
        <v>-1.6682622201023129E-3</v>
      </c>
      <c r="C6" s="6">
        <f>B6^2</f>
        <v>2.7830988350206979E-6</v>
      </c>
      <c r="D6" s="4"/>
      <c r="H6">
        <v>2</v>
      </c>
      <c r="I6">
        <f>K2*(TAN(I1+I2)/(COS(I2-I1)^2)+(TAN(I2-I1)/(COS(I1+I2)^2)))</f>
        <v>-0.12307896337289567</v>
      </c>
      <c r="J6" s="6">
        <f>I6^2</f>
        <v>1.5148431224946595E-2</v>
      </c>
      <c r="K6" s="4"/>
    </row>
  </sheetData>
  <mergeCells count="2">
    <mergeCell ref="D5:D6"/>
    <mergeCell ref="K5:K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3A2C-0EF3-EB44-84BF-08FCE16E9F0A}">
  <dimension ref="A1"/>
  <sheetViews>
    <sheetView workbookViewId="0"/>
  </sheetViews>
  <sheetFormatPr baseColWidth="10" defaultRowHeight="16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Verstärkung</vt:lpstr>
      <vt:lpstr>Fehler r</vt:lpstr>
      <vt:lpstr>Fehler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2021-10-12T09:10:26Z</dcterms:created>
  <dcterms:modified xsi:type="dcterms:W3CDTF">2021-10-12T12:32:23Z</dcterms:modified>
</cp:coreProperties>
</file>