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10"/>
  <workbookPr showInkAnnotation="0"/>
  <mc:AlternateContent xmlns:mc="http://schemas.openxmlformats.org/markup-compatibility/2006">
    <mc:Choice Requires="x15">
      <x15ac:absPath xmlns:x15ac="http://schemas.microsoft.com/office/spreadsheetml/2010/11/ac" url="/Users/admin/Documents/Charlotte/Praktikumsauswertung/"/>
    </mc:Choice>
  </mc:AlternateContent>
  <xr:revisionPtr revIDLastSave="0" documentId="11_08CE13E901CF1CFCF8F3C00D6A03C6E2FC861FBD" xr6:coauthVersionLast="45" xr6:coauthVersionMax="45" xr10:uidLastSave="{00000000-0000-0000-0000-000000000000}"/>
  <bookViews>
    <workbookView xWindow="0" yWindow="0" windowWidth="38400" windowHeight="24000" tabRatio="500" xr2:uid="{00000000-000D-0000-FFFF-FFFF00000000}"/>
  </bookViews>
  <sheets>
    <sheet name="Tabelle1" sheetId="1" r:id="rId1"/>
  </sheet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D10" i="1"/>
  <c r="D9" i="1"/>
  <c r="D8" i="1"/>
  <c r="D6" i="1"/>
  <c r="D5" i="1"/>
  <c r="D4" i="1"/>
  <c r="G4" i="1" l="1"/>
  <c r="F4" i="1"/>
  <c r="H4" i="1" s="1"/>
  <c r="I4" i="1" s="1"/>
  <c r="G5" i="1"/>
  <c r="F5" i="1"/>
  <c r="H5" i="1" s="1"/>
  <c r="I5" i="1" s="1"/>
  <c r="K5" i="1" s="1"/>
  <c r="G6" i="1"/>
  <c r="F6" i="1"/>
  <c r="H6" i="1" s="1"/>
  <c r="I6" i="1" s="1"/>
  <c r="K6" i="1" s="1"/>
  <c r="G8" i="1"/>
  <c r="F8" i="1"/>
  <c r="H8" i="1" s="1"/>
  <c r="I8" i="1" s="1"/>
  <c r="K8" i="1" s="1"/>
  <c r="G9" i="1"/>
  <c r="F9" i="1"/>
  <c r="H9" i="1" s="1"/>
  <c r="I9" i="1" s="1"/>
  <c r="K9" i="1" s="1"/>
  <c r="G10" i="1"/>
  <c r="F10" i="1"/>
  <c r="H10" i="1" s="1"/>
  <c r="I10" i="1" s="1"/>
  <c r="K10" i="1" s="1"/>
  <c r="J7" i="1"/>
  <c r="H7" i="1"/>
  <c r="J10" i="1" l="1"/>
  <c r="L10" i="1" s="1"/>
  <c r="J9" i="1"/>
  <c r="L9" i="1" s="1"/>
  <c r="J8" i="1"/>
  <c r="L8" i="1" s="1"/>
  <c r="J6" i="1"/>
  <c r="L6" i="1" s="1"/>
  <c r="J5" i="1"/>
  <c r="L5" i="1" s="1"/>
  <c r="N7" i="1"/>
  <c r="K4" i="1"/>
  <c r="N4" i="1" s="1"/>
  <c r="J4" i="1"/>
  <c r="L4" i="1" l="1"/>
  <c r="O4" i="1" s="1"/>
  <c r="O7" i="1"/>
</calcChain>
</file>

<file path=xl/sharedStrings.xml><?xml version="1.0" encoding="utf-8"?>
<sst xmlns="http://schemas.openxmlformats.org/spreadsheetml/2006/main" count="31" uniqueCount="29">
  <si>
    <t>Beugung am Gitter/Aufgabe 6.3</t>
  </si>
  <si>
    <t>Mittelwert</t>
  </si>
  <si>
    <t>n</t>
  </si>
  <si>
    <t>x (mm)</t>
  </si>
  <si>
    <t>Delta x zum Max0 in mm</t>
  </si>
  <si>
    <t>s(x) in mm</t>
  </si>
  <si>
    <t>Tetta in rad</t>
  </si>
  <si>
    <t>s(Tetta) in rad</t>
  </si>
  <si>
    <t>sin(Tetta) in rad</t>
  </si>
  <si>
    <t>b in mm</t>
  </si>
  <si>
    <t>s(b)</t>
  </si>
  <si>
    <t>1/b (1/mm)</t>
  </si>
  <si>
    <t>s(1/b)</t>
  </si>
  <si>
    <t>L=400</t>
  </si>
  <si>
    <t>links:</t>
  </si>
  <si>
    <t>tan=s/L</t>
  </si>
  <si>
    <t>sin=s/Wurzel(x^2+L^2)</t>
  </si>
  <si>
    <t>b (mm)</t>
  </si>
  <si>
    <t>s(b) (mm)</t>
  </si>
  <si>
    <t>s=xf/2a</t>
  </si>
  <si>
    <t>Hauptmaximum</t>
  </si>
  <si>
    <t>s(tan)=s(s/L)</t>
  </si>
  <si>
    <t>rechts</t>
  </si>
  <si>
    <t>s(L)=0,78102497</t>
  </si>
  <si>
    <t>Lambda= 632,8 nm</t>
  </si>
  <si>
    <t>b=n*Lambda/tan</t>
  </si>
  <si>
    <t>s(b)=(n*Lambda/tan^2)*s(tan)</t>
  </si>
  <si>
    <t xml:space="preserve">Alternativfehler fuer 1/b: </t>
  </si>
  <si>
    <t>WURZEL(K4^2+K5^2+K6^2+K7^2+K8^2+K9^2)/6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</si>
</sst>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topLeftCell="D1" zoomScale="140" zoomScaleNormal="314" zoomScalePageLayoutView="314" workbookViewId="0">
      <selection activeCell="N18" sqref="N18"/>
    </sheetView>
  </sheetViews>
  <sheetFormatPr defaultColWidth="11" defaultRowHeight="15.95"/>
  <cols>
    <col min="1" max="1" width="13.625" customWidth="1"/>
    <col min="3" max="4" width="22.5" customWidth="1"/>
    <col min="6" max="6" width="13.125" customWidth="1"/>
    <col min="7" max="7" width="15.375" customWidth="1"/>
    <col min="8" max="8" width="13.875" customWidth="1"/>
    <col min="9" max="9" width="12" bestFit="1" customWidth="1"/>
    <col min="10" max="10" width="12.375" customWidth="1"/>
    <col min="12" max="12" width="14.5" customWidth="1"/>
    <col min="13" max="13" width="15.375" customWidth="1"/>
    <col min="14" max="14" width="20.875" customWidth="1"/>
    <col min="15" max="15" width="24.625" customWidth="1"/>
    <col min="16" max="16" width="42.375" customWidth="1"/>
  </cols>
  <sheetData>
    <row r="1" spans="1:17">
      <c r="A1" t="s">
        <v>0</v>
      </c>
      <c r="E1" s="1"/>
      <c r="F1" s="1"/>
      <c r="G1" s="1"/>
      <c r="H1" s="1"/>
      <c r="I1" s="1"/>
    </row>
    <row r="2" spans="1:17">
      <c r="H2" s="1"/>
      <c r="N2" t="s">
        <v>1</v>
      </c>
    </row>
    <row r="3" spans="1:17">
      <c r="B3" t="s">
        <v>2</v>
      </c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N3" t="s">
        <v>11</v>
      </c>
      <c r="O3" t="s">
        <v>12</v>
      </c>
      <c r="Q3" t="s">
        <v>13</v>
      </c>
    </row>
    <row r="4" spans="1:17">
      <c r="A4" t="s">
        <v>14</v>
      </c>
      <c r="B4">
        <v>3</v>
      </c>
      <c r="C4">
        <v>93.516400000000004</v>
      </c>
      <c r="D4">
        <f>C4-C7</f>
        <v>39.759600000000006</v>
      </c>
      <c r="E4">
        <v>2.5000000000000001E-2</v>
      </c>
      <c r="F4">
        <f>ATAN(D4/400)</f>
        <v>9.9073567645958122E-2</v>
      </c>
      <c r="G4">
        <f>SQRT(((D4*0.78102497)/(400^2+D4^2))^2+(E4/(1+(D4/400)^2))^2)</f>
        <v>2.4756158514108572E-2</v>
      </c>
      <c r="H4">
        <f>SIN(F4)</f>
        <v>9.8911569885213727E-2</v>
      </c>
      <c r="I4">
        <f>B4*632.8*10^(-6)/H4</f>
        <v>1.9192901317844631E-2</v>
      </c>
      <c r="J4">
        <f>SQRT((B4*632.8*10^(-6)*G4/(COS(F4)^2))^2)</f>
        <v>4.7461430161434879E-5</v>
      </c>
      <c r="K4">
        <f>1/I4</f>
        <v>52.102596863260501</v>
      </c>
      <c r="L4">
        <f>SQRT((J4/(I4^2))^2)</f>
        <v>0.12884262370253971</v>
      </c>
      <c r="N4">
        <f>(K4+K5+K6+K8+K9+K10)/6</f>
        <v>52.234439113016855</v>
      </c>
      <c r="O4">
        <f>(L4+L5+L6+L8+L9+L10)/6</f>
        <v>0.12940267410352466</v>
      </c>
      <c r="Q4" t="s">
        <v>15</v>
      </c>
    </row>
    <row r="5" spans="1:17">
      <c r="B5">
        <v>2</v>
      </c>
      <c r="C5">
        <v>80.152500000000003</v>
      </c>
      <c r="D5">
        <f>C5-C7</f>
        <v>26.395700000000005</v>
      </c>
      <c r="E5">
        <v>0.05</v>
      </c>
      <c r="F5">
        <f t="shared" ref="F5:F10" si="0">ATAN(D5/400)</f>
        <v>6.5893714306183016E-2</v>
      </c>
      <c r="G5">
        <f>SQRT(((D5*0.78102497)/(400^2+D5^2))^2+(E5/(1+(D5/400)^2))^2)</f>
        <v>4.9783380250622206E-2</v>
      </c>
      <c r="H5">
        <f>SIN(F5)</f>
        <v>6.5846039775108736E-2</v>
      </c>
      <c r="I5">
        <f t="shared" ref="I5:I6" si="1">B5*632.8*10^(-6)/H5</f>
        <v>1.9220594045177865E-2</v>
      </c>
      <c r="J5">
        <f t="shared" ref="J5:J10" si="2">SQRT((B5*632.8*10^(-6)*G5/(COS(F5)^2))^2)</f>
        <v>6.3280210112545869E-5</v>
      </c>
      <c r="K5">
        <f t="shared" ref="K5:K9" si="3">1/I5</f>
        <v>52.027528267310956</v>
      </c>
      <c r="L5">
        <f t="shared" ref="L5:L10" si="4">SQRT((J5/(I5^2))^2)</f>
        <v>0.1712909035305204</v>
      </c>
      <c r="Q5" t="s">
        <v>16</v>
      </c>
    </row>
    <row r="6" spans="1:17">
      <c r="B6">
        <v>1</v>
      </c>
      <c r="C6">
        <v>66.954700000000003</v>
      </c>
      <c r="D6">
        <f>C6-C7</f>
        <v>13.197900000000004</v>
      </c>
      <c r="E6">
        <v>0.05</v>
      </c>
      <c r="F6">
        <f t="shared" si="0"/>
        <v>3.2982784531118567E-2</v>
      </c>
      <c r="G6">
        <f>SQRT(((D6*0.78102497)/(400^2+D6^2))^2+(E6/(1+(D6/400)^2))^2)</f>
        <v>4.9945667977268848E-2</v>
      </c>
      <c r="H6">
        <f>SIN(F6)</f>
        <v>3.2976804725322141E-2</v>
      </c>
      <c r="I6">
        <f t="shared" si="1"/>
        <v>1.9189245449062173E-2</v>
      </c>
      <c r="J6">
        <f t="shared" si="2"/>
        <v>3.1640026264299927E-5</v>
      </c>
      <c r="K6">
        <f t="shared" si="3"/>
        <v>52.112523270104532</v>
      </c>
      <c r="L6">
        <f t="shared" si="4"/>
        <v>8.5925296507457588E-2</v>
      </c>
      <c r="N6" t="s">
        <v>17</v>
      </c>
      <c r="O6" t="s">
        <v>18</v>
      </c>
      <c r="Q6" t="s">
        <v>19</v>
      </c>
    </row>
    <row r="7" spans="1:17">
      <c r="A7" t="s">
        <v>20</v>
      </c>
      <c r="B7">
        <v>0</v>
      </c>
      <c r="C7">
        <v>53.756799999999998</v>
      </c>
      <c r="F7">
        <f t="shared" si="0"/>
        <v>0</v>
      </c>
      <c r="G7">
        <v>0</v>
      </c>
      <c r="H7">
        <f>SIN(F7)</f>
        <v>0</v>
      </c>
      <c r="I7">
        <v>0</v>
      </c>
      <c r="J7">
        <f t="shared" si="2"/>
        <v>0</v>
      </c>
      <c r="N7">
        <f>(I4+I5+I6+I8+I9+I10)/6</f>
        <v>1.9144700977288195E-2</v>
      </c>
      <c r="O7">
        <f>(J4+J5+J6+J8+J9+J10)/6</f>
        <v>4.7460559787304201E-5</v>
      </c>
      <c r="Q7" t="s">
        <v>21</v>
      </c>
    </row>
    <row r="8" spans="1:17">
      <c r="A8" t="s">
        <v>22</v>
      </c>
      <c r="B8">
        <v>1</v>
      </c>
      <c r="C8">
        <v>40.475900000000003</v>
      </c>
      <c r="D8">
        <f>C7-C8</f>
        <v>13.280899999999995</v>
      </c>
      <c r="E8">
        <v>0.05</v>
      </c>
      <c r="F8">
        <f t="shared" si="0"/>
        <v>3.3190057460665494E-2</v>
      </c>
      <c r="G8">
        <f>SQRT(((D8*0.78102497)/(400^2+D8^2))^2+(E8/(1+(D8/400)^2))^2)</f>
        <v>4.9944983208253857E-2</v>
      </c>
      <c r="H8">
        <f>SIN(F8)</f>
        <v>3.3183964212843281E-2</v>
      </c>
      <c r="I8">
        <f>B8*632.8*10^(-6)/H8</f>
        <v>1.9069451616485458E-2</v>
      </c>
      <c r="J8">
        <f t="shared" si="2"/>
        <v>3.164002659568458E-5</v>
      </c>
      <c r="K8">
        <f>1/I8</f>
        <v>52.439892877438822</v>
      </c>
      <c r="L8">
        <f t="shared" si="4"/>
        <v>8.7008249565113036E-2</v>
      </c>
      <c r="Q8" t="s">
        <v>23</v>
      </c>
    </row>
    <row r="9" spans="1:17">
      <c r="B9">
        <v>2</v>
      </c>
      <c r="C9">
        <v>27.277999999999999</v>
      </c>
      <c r="D9">
        <f>C7-C9</f>
        <v>26.4788</v>
      </c>
      <c r="E9">
        <v>0.05</v>
      </c>
      <c r="F9">
        <f t="shared" si="0"/>
        <v>6.6100560737941669E-2</v>
      </c>
      <c r="G9">
        <f t="shared" ref="G9:G10" si="5">SQRT(((D9*0.78102497)/(400^2+D9^2))^2+(E9/(1+(D9/400)^2))^2)</f>
        <v>4.9782020121811738E-2</v>
      </c>
      <c r="H9">
        <f>SIN(F9)</f>
        <v>6.6052435897531972E-2</v>
      </c>
      <c r="I9">
        <f>B9*632.8*10^(-6)/H9</f>
        <v>1.9160534850877292E-2</v>
      </c>
      <c r="J9">
        <f t="shared" si="2"/>
        <v>6.3280211437595626E-5</v>
      </c>
      <c r="K9">
        <f>1/I9</f>
        <v>52.190609906393796</v>
      </c>
      <c r="L9">
        <f t="shared" si="4"/>
        <v>0.17236642169111771</v>
      </c>
      <c r="Q9" t="s">
        <v>24</v>
      </c>
    </row>
    <row r="10" spans="1:17">
      <c r="B10">
        <v>3</v>
      </c>
      <c r="C10">
        <v>13.665100000000001</v>
      </c>
      <c r="D10">
        <f>C7-C10</f>
        <v>40.091699999999996</v>
      </c>
      <c r="E10">
        <v>2.5000000000000001E-2</v>
      </c>
      <c r="F10">
        <f t="shared" si="0"/>
        <v>9.9895627533399992E-2</v>
      </c>
      <c r="G10">
        <f t="shared" si="5"/>
        <v>2.4752108716132867E-2</v>
      </c>
      <c r="H10">
        <f>SIN(F10)</f>
        <v>9.9729565064236109E-2</v>
      </c>
      <c r="I10">
        <f>B10*632.8*10^(-6)/H10</f>
        <v>1.9035478584281749E-2</v>
      </c>
      <c r="J10">
        <f t="shared" si="2"/>
        <v>4.7461454152264323E-5</v>
      </c>
      <c r="K10">
        <f>1/I10</f>
        <v>52.533483493592563</v>
      </c>
      <c r="L10">
        <f t="shared" si="4"/>
        <v>0.13098254962439948</v>
      </c>
      <c r="Q10" t="s">
        <v>25</v>
      </c>
    </row>
    <row r="11" spans="1:17">
      <c r="H11" s="1"/>
      <c r="Q11" t="s">
        <v>26</v>
      </c>
    </row>
    <row r="12" spans="1:17">
      <c r="H12" s="1"/>
    </row>
    <row r="13" spans="1:17">
      <c r="H13" s="1"/>
      <c r="Q13" t="s">
        <v>27</v>
      </c>
    </row>
    <row r="14" spans="1:17">
      <c r="Q1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 Microsoft Office-Anwender</dc:creator>
  <cp:keywords/>
  <dc:description/>
  <cp:lastModifiedBy>Manuel Lippert</cp:lastModifiedBy>
  <cp:revision/>
  <dcterms:created xsi:type="dcterms:W3CDTF">2020-12-12T12:39:55Z</dcterms:created>
  <dcterms:modified xsi:type="dcterms:W3CDTF">2020-12-14T22:58:24Z</dcterms:modified>
  <cp:category/>
  <cp:contentStatus/>
</cp:coreProperties>
</file>