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Fächer\3.Semester\PPA2\Beu\"/>
    </mc:Choice>
  </mc:AlternateContent>
  <xr:revisionPtr revIDLastSave="2" documentId="13_ncr:1_{491A0899-2691-42DB-91CB-D123526433BF}" xr6:coauthVersionLast="45" xr6:coauthVersionMax="45" xr10:uidLastSave="{05AB1274-BBE7-40ED-8F41-135473ABA182}"/>
  <bookViews>
    <workbookView xWindow="-28920" yWindow="-1020" windowWidth="29040" windowHeight="15840" firstSheet="1" activeTab="1" xr2:uid="{592C200D-C65F-4A3C-9F89-EFCC1A283C67}"/>
  </bookViews>
  <sheets>
    <sheet name="Tabelle1" sheetId="1" r:id="rId1"/>
    <sheet name="b_A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I2" i="2"/>
  <c r="G2" i="2"/>
  <c r="H3" i="2"/>
  <c r="H4" i="2"/>
  <c r="H5" i="2"/>
  <c r="H6" i="2"/>
  <c r="H7" i="2"/>
  <c r="H8" i="2"/>
  <c r="H9" i="2"/>
  <c r="H10" i="2"/>
  <c r="H11" i="2"/>
  <c r="H12" i="2"/>
  <c r="H2" i="2"/>
  <c r="F2" i="2"/>
  <c r="I3" i="2"/>
  <c r="I4" i="2"/>
  <c r="I5" i="2"/>
  <c r="I6" i="2"/>
  <c r="I7" i="2"/>
  <c r="I8" i="2"/>
  <c r="I9" i="2"/>
  <c r="I10" i="2"/>
  <c r="I11" i="2"/>
  <c r="I12" i="2"/>
  <c r="I3" i="1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L3" i="1"/>
  <c r="J3" i="1"/>
  <c r="K3" i="1" s="1"/>
  <c r="K5" i="1"/>
  <c r="J5" i="1"/>
  <c r="J6" i="1"/>
  <c r="I6" i="1"/>
  <c r="H6" i="1"/>
  <c r="G6" i="1"/>
  <c r="F6" i="1"/>
  <c r="E4" i="1"/>
  <c r="E5" i="1"/>
  <c r="E6" i="1"/>
  <c r="I5" i="1"/>
  <c r="I4" i="1"/>
  <c r="E3" i="1"/>
  <c r="J4" i="1" l="1"/>
  <c r="F5" i="1"/>
  <c r="G5" i="1" s="1"/>
  <c r="F4" i="1"/>
  <c r="G4" i="1" s="1"/>
  <c r="H5" i="1"/>
  <c r="F3" i="1"/>
  <c r="G3" i="1" s="1"/>
  <c r="H4" i="1"/>
  <c r="H3" i="1"/>
</calcChain>
</file>

<file path=xl/sharedStrings.xml><?xml version="1.0" encoding="utf-8"?>
<sst xmlns="http://schemas.openxmlformats.org/spreadsheetml/2006/main" count="20" uniqueCount="19">
  <si>
    <t>x-Auslenkung links</t>
  </si>
  <si>
    <t>x-Auslenkung rechts</t>
  </si>
  <si>
    <t>Durschnitt x</t>
  </si>
  <si>
    <r>
      <t>tan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ϴ mit KWN</t>
    </r>
  </si>
  <si>
    <t>ϴ  aus tan</t>
  </si>
  <si>
    <t>D</t>
  </si>
  <si>
    <t>sϴ</t>
  </si>
  <si>
    <t>sDi</t>
  </si>
  <si>
    <t>sD_Gesammt:</t>
  </si>
  <si>
    <t>Hauptmaximum:</t>
  </si>
  <si>
    <t>D_Gesamt:</t>
  </si>
  <si>
    <t>Nebenmaximum n:</t>
  </si>
  <si>
    <t>x_gemessen</t>
  </si>
  <si>
    <t>Abstand vom Hauptmaximum: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</si>
  <si>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tan</t>
    </r>
    <r>
      <rPr>
        <sz val="11"/>
        <color theme="1"/>
        <rFont val="Calibri"/>
        <family val="2"/>
      </rPr>
      <t>ϴ</t>
    </r>
  </si>
  <si>
    <t>b</t>
  </si>
  <si>
    <t>Mittwelwert von b:</t>
  </si>
  <si>
    <r>
      <t>Fehler s</t>
    </r>
    <r>
      <rPr>
        <vertAlign val="subscript"/>
        <sz val="11"/>
        <color theme="1"/>
        <rFont val="Calibri"/>
        <family val="2"/>
        <scheme val="minor"/>
      </rPr>
      <t>b</t>
    </r>
  </si>
  <si>
    <r>
      <t>Fehler s</t>
    </r>
    <r>
      <rPr>
        <vertAlign val="subscript"/>
        <sz val="11"/>
        <color theme="1"/>
        <rFont val="Calibri"/>
        <family val="2"/>
      </rPr>
      <t>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</si>
</sst>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7832-DD56-4448-9A62-9CA783DD4656}">
  <dimension ref="B2:L6"/>
  <sheetViews>
    <sheetView workbookViewId="0">
      <selection activeCell="I4" sqref="I4"/>
    </sheetView>
  </sheetViews>
  <sheetFormatPr defaultColWidth="11.42578125" defaultRowHeight="15"/>
  <cols>
    <col min="3" max="3" width="18.85546875" customWidth="1"/>
    <col min="4" max="4" width="17.7109375" customWidth="1"/>
    <col min="11" max="11" width="13.5703125" customWidth="1"/>
    <col min="12" max="12" width="17.85546875" customWidth="1"/>
  </cols>
  <sheetData>
    <row r="2" spans="2:12">
      <c r="C2" t="s">
        <v>0</v>
      </c>
      <c r="D2" t="s">
        <v>1</v>
      </c>
      <c r="E2" t="s">
        <v>2</v>
      </c>
      <c r="F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>
      <c r="B3">
        <v>1</v>
      </c>
      <c r="C3">
        <v>59.970300000000002</v>
      </c>
      <c r="D3">
        <v>46.810099999999998</v>
      </c>
      <c r="E3">
        <f>(C3-D3)/2</f>
        <v>6.5801000000000016</v>
      </c>
      <c r="F3">
        <f t="shared" ref="F3:F11" si="0">E3/400</f>
        <v>1.6450250000000003E-2</v>
      </c>
      <c r="G3">
        <f>ATAN(F3)</f>
        <v>1.6448766369524359E-2</v>
      </c>
      <c r="H3">
        <f>(B3*632.8*10^(-6)*400)/E3</f>
        <v>3.8467500493913453E-2</v>
      </c>
      <c r="I3">
        <f>SQRT((1/400*0.2)^2+(E3/(2*400^2)*20)^2)*1/SQRT(2)</f>
        <v>4.5778362965710257E-4</v>
      </c>
      <c r="J3" s="2">
        <f>(B3*632.8*10^(-6)*I3)/(F3^2)</f>
        <v>1.0704878041330728E-3</v>
      </c>
      <c r="K3">
        <f>1/4*SQRT(SUMSQ(J3:J11))</f>
        <v>4.2391581606624791E-4</v>
      </c>
      <c r="L3">
        <f>AVERAGE(C3:D6)</f>
        <v>53.488025</v>
      </c>
    </row>
    <row r="4" spans="2:12">
      <c r="B4">
        <v>2</v>
      </c>
      <c r="C4">
        <v>66.599900000000005</v>
      </c>
      <c r="D4">
        <v>40.512300000000003</v>
      </c>
      <c r="E4">
        <f t="shared" ref="E4:E6" si="1">(C4-D4)/2</f>
        <v>13.043800000000001</v>
      </c>
      <c r="F4">
        <f t="shared" si="0"/>
        <v>3.26095E-2</v>
      </c>
      <c r="G4">
        <f t="shared" ref="G4:G11" si="2">ATAN(F4)</f>
        <v>3.2597948611381544E-2</v>
      </c>
      <c r="H4">
        <f t="shared" ref="H4:H11" si="3">(B4*632.8*10^(-6)*400)/E4</f>
        <v>3.8810776000858638E-2</v>
      </c>
      <c r="I4">
        <f t="shared" ref="I4:I11" si="4">SQRT((1/400*0.2)^2+(E4/(2*400^2)*20)^2)*1/SQRT(2)</f>
        <v>6.762441058546278E-4</v>
      </c>
      <c r="J4" s="2">
        <f t="shared" ref="J4:J11" si="5">(B4*632.8*10^(-6)*I4)/(F4^2)</f>
        <v>8.0484394161900355E-4</v>
      </c>
      <c r="K4" t="s">
        <v>10</v>
      </c>
    </row>
    <row r="5" spans="2:12">
      <c r="B5">
        <v>3</v>
      </c>
      <c r="C5">
        <v>72.897800000000004</v>
      </c>
      <c r="D5">
        <v>33.957000000000001</v>
      </c>
      <c r="E5">
        <f t="shared" si="1"/>
        <v>19.470400000000001</v>
      </c>
      <c r="F5">
        <f t="shared" si="0"/>
        <v>4.8676000000000004E-2</v>
      </c>
      <c r="G5">
        <f t="shared" si="2"/>
        <v>4.8637611017649907E-2</v>
      </c>
      <c r="H5">
        <f t="shared" si="3"/>
        <v>3.9000739584189328E-2</v>
      </c>
      <c r="I5">
        <f t="shared" si="4"/>
        <v>9.3028103549411343E-4</v>
      </c>
      <c r="J5" s="2">
        <f t="shared" si="5"/>
        <v>7.4537037565568036E-4</v>
      </c>
      <c r="K5">
        <f>AVERAGE(H3:H6)</f>
        <v>3.8867277543938053E-2</v>
      </c>
    </row>
    <row r="6" spans="2:12">
      <c r="B6">
        <v>4</v>
      </c>
      <c r="C6">
        <v>79.413499999999999</v>
      </c>
      <c r="D6">
        <v>27.743300000000001</v>
      </c>
      <c r="E6">
        <f t="shared" si="1"/>
        <v>25.835099999999997</v>
      </c>
      <c r="F6">
        <f t="shared" si="0"/>
        <v>6.4587749999999999E-2</v>
      </c>
      <c r="G6">
        <f t="shared" si="2"/>
        <v>6.4498163190496671E-2</v>
      </c>
      <c r="H6">
        <f t="shared" si="3"/>
        <v>3.9190094096790799E-2</v>
      </c>
      <c r="I6">
        <f t="shared" si="4"/>
        <v>1.1952480718012187E-3</v>
      </c>
      <c r="J6" s="2">
        <f t="shared" si="5"/>
        <v>7.252440966421267E-4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94F-9880-438F-90D1-37CD31369242}">
  <dimension ref="B1:I12"/>
  <sheetViews>
    <sheetView tabSelected="1" zoomScaleNormal="100" workbookViewId="0">
      <selection activeCell="G6" sqref="G6"/>
    </sheetView>
  </sheetViews>
  <sheetFormatPr defaultColWidth="11.42578125" defaultRowHeight="15"/>
  <cols>
    <col min="2" max="2" width="19.42578125" customWidth="1"/>
    <col min="3" max="3" width="20.28515625" customWidth="1"/>
    <col min="4" max="4" width="32.140625" customWidth="1"/>
    <col min="5" max="5" width="22.42578125" customWidth="1"/>
    <col min="7" max="7" width="17.42578125" customWidth="1"/>
  </cols>
  <sheetData>
    <row r="1" spans="2:9" ht="18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2:9">
      <c r="B2">
        <v>5</v>
      </c>
      <c r="C2">
        <v>58.315399999999997</v>
      </c>
      <c r="D2">
        <f>ABS(C2-Tabelle1!$L$3)</f>
        <v>4.8273749999999964</v>
      </c>
      <c r="E2">
        <f>D2/400</f>
        <v>1.2068437499999991E-2</v>
      </c>
      <c r="F2">
        <f>(B2-0.5)*(632.8*10^-6)/E2</f>
        <v>0.23595432300163147</v>
      </c>
      <c r="G2">
        <f>AVERAGE(F2:F5,F8:F12)</f>
        <v>0.24081774687273549</v>
      </c>
      <c r="H2">
        <f>(B2-0.5)*(632.8*10^-6)/E2^2*I2</f>
        <v>1.1417548382219344E-2</v>
      </c>
      <c r="I2">
        <f>SQRT((1/400*0.2)^2+(D2/(2*400^2)*20)^2)</f>
        <v>5.8397730247598562E-4</v>
      </c>
    </row>
    <row r="3" spans="2:9">
      <c r="B3">
        <v>4</v>
      </c>
      <c r="C3">
        <v>57.235900000000001</v>
      </c>
      <c r="D3">
        <f>ABS(C3-Tabelle1!$L$3)</f>
        <v>3.7478750000000005</v>
      </c>
      <c r="E3">
        <f t="shared" ref="E3:E12" si="0">D3/400</f>
        <v>9.3696875000000013E-3</v>
      </c>
      <c r="F3">
        <f t="shared" ref="F3:F12" si="1">(B3-0.5)*(632.8*10^-6)/E3</f>
        <v>0.23637928159290256</v>
      </c>
      <c r="H3">
        <f t="shared" ref="H3:H12" si="2">(B3-0.5)*(632.8*10^-6)/E3^2*I3</f>
        <v>1.3929682630222326E-2</v>
      </c>
      <c r="I3">
        <f t="shared" ref="I3:I12" si="3">SQRT((1/400*0.2)^2+(D3/(2*400^2)*20)^2)</f>
        <v>5.5214980069251602E-4</v>
      </c>
    </row>
    <row r="4" spans="2:9" ht="18">
      <c r="B4">
        <v>3</v>
      </c>
      <c r="C4">
        <v>56.156399999999998</v>
      </c>
      <c r="D4">
        <f>ABS(C4-Tabelle1!$L$3)</f>
        <v>2.6683749999999975</v>
      </c>
      <c r="E4">
        <f t="shared" si="0"/>
        <v>6.6709374999999937E-3</v>
      </c>
      <c r="F4">
        <f t="shared" si="1"/>
        <v>0.23714807701316362</v>
      </c>
      <c r="G4" t="s">
        <v>17</v>
      </c>
      <c r="H4">
        <f t="shared" si="2"/>
        <v>1.8737399408657571E-2</v>
      </c>
      <c r="I4">
        <f t="shared" si="3"/>
        <v>5.2708005032970685E-4</v>
      </c>
    </row>
    <row r="5" spans="2:9">
      <c r="B5">
        <v>2</v>
      </c>
      <c r="C5">
        <v>55.129100000000001</v>
      </c>
      <c r="D5">
        <f>ABS(C5-Tabelle1!$L$3)</f>
        <v>1.6410750000000007</v>
      </c>
      <c r="E5">
        <f t="shared" si="0"/>
        <v>4.1026875000000022E-3</v>
      </c>
      <c r="F5">
        <f t="shared" si="1"/>
        <v>0.23136054110872431</v>
      </c>
      <c r="G5">
        <f>1/9*SQRT(SUMSQ(H2:H5,H8:H12))</f>
        <v>6.5911457347947325E-3</v>
      </c>
      <c r="H5">
        <f t="shared" si="2"/>
        <v>2.8783354807932204E-2</v>
      </c>
      <c r="I5">
        <f t="shared" si="3"/>
        <v>5.1041162599578407E-4</v>
      </c>
    </row>
    <row r="6" spans="2:9">
      <c r="B6">
        <v>1</v>
      </c>
      <c r="C6">
        <v>54.067</v>
      </c>
      <c r="D6">
        <f>ABS(C6-Tabelle1!$L$3)</f>
        <v>0.5789749999999998</v>
      </c>
      <c r="E6">
        <f t="shared" si="0"/>
        <v>1.4474374999999995E-3</v>
      </c>
      <c r="F6">
        <f t="shared" si="1"/>
        <v>0.21859320350619632</v>
      </c>
      <c r="H6">
        <f t="shared" si="2"/>
        <v>7.5707903588358064E-2</v>
      </c>
      <c r="I6">
        <f t="shared" si="3"/>
        <v>5.013077119621779E-4</v>
      </c>
    </row>
    <row r="7" spans="2:9">
      <c r="B7">
        <v>1</v>
      </c>
      <c r="C7">
        <v>53.039700000000003</v>
      </c>
      <c r="D7">
        <f>ABS(C7-Tabelle1!$L$3)</f>
        <v>0.44832499999999698</v>
      </c>
      <c r="E7">
        <f t="shared" si="0"/>
        <v>1.1208124999999925E-3</v>
      </c>
      <c r="F7">
        <f t="shared" si="1"/>
        <v>0.28229520994814217</v>
      </c>
      <c r="H7">
        <f t="shared" si="2"/>
        <v>0.12613088442551665</v>
      </c>
      <c r="I7">
        <f t="shared" si="3"/>
        <v>5.0078452243714324E-4</v>
      </c>
    </row>
    <row r="8" spans="2:9">
      <c r="B8">
        <v>2</v>
      </c>
      <c r="C8">
        <v>51.977600000000002</v>
      </c>
      <c r="D8">
        <f>ABS(C8-Tabelle1!$L$3)</f>
        <v>1.5104249999999979</v>
      </c>
      <c r="E8">
        <f t="shared" si="0"/>
        <v>3.7760624999999947E-3</v>
      </c>
      <c r="F8">
        <f t="shared" si="1"/>
        <v>0.2513729579423013</v>
      </c>
      <c r="H8">
        <f t="shared" si="2"/>
        <v>3.3873118544373235E-2</v>
      </c>
      <c r="I8">
        <f t="shared" si="3"/>
        <v>5.0883362212263584E-4</v>
      </c>
    </row>
    <row r="9" spans="2:9">
      <c r="B9">
        <v>3</v>
      </c>
      <c r="C9">
        <v>50.898099999999999</v>
      </c>
      <c r="D9">
        <f>ABS(C9-Tabelle1!$L$3)</f>
        <v>2.5899250000000009</v>
      </c>
      <c r="E9">
        <f t="shared" si="0"/>
        <v>6.4748125000000023E-3</v>
      </c>
      <c r="F9">
        <f t="shared" si="1"/>
        <v>0.24433139955790212</v>
      </c>
      <c r="H9">
        <f t="shared" si="2"/>
        <v>1.9831953441902046E-2</v>
      </c>
      <c r="I9">
        <f t="shared" si="3"/>
        <v>5.2554923467630285E-4</v>
      </c>
    </row>
    <row r="10" spans="2:9">
      <c r="B10">
        <v>4</v>
      </c>
      <c r="C10">
        <v>49.870800000000003</v>
      </c>
      <c r="D10">
        <f>ABS(C10-Tabelle1!$L$3)</f>
        <v>3.6172249999999977</v>
      </c>
      <c r="E10">
        <f t="shared" si="0"/>
        <v>9.0430624999999938E-3</v>
      </c>
      <c r="F10">
        <f t="shared" si="1"/>
        <v>0.24491702893792905</v>
      </c>
      <c r="H10">
        <f t="shared" si="2"/>
        <v>1.4861631234937393E-2</v>
      </c>
      <c r="I10">
        <f t="shared" si="3"/>
        <v>5.4873546642422917E-4</v>
      </c>
    </row>
    <row r="11" spans="2:9">
      <c r="B11">
        <v>5</v>
      </c>
      <c r="C11">
        <v>48.808700000000002</v>
      </c>
      <c r="D11">
        <f>ABS(C11-Tabelle1!$L$3)</f>
        <v>4.6793249999999986</v>
      </c>
      <c r="E11">
        <f t="shared" si="0"/>
        <v>1.1698312499999997E-2</v>
      </c>
      <c r="F11">
        <f t="shared" si="1"/>
        <v>0.24341972399865369</v>
      </c>
      <c r="H11">
        <f t="shared" si="2"/>
        <v>1.205311340912185E-2</v>
      </c>
      <c r="I11">
        <f t="shared" si="3"/>
        <v>5.7925087146441573E-4</v>
      </c>
    </row>
    <row r="12" spans="2:9">
      <c r="B12">
        <v>6</v>
      </c>
      <c r="C12">
        <v>47.746600000000001</v>
      </c>
      <c r="D12">
        <f>ABS(C12-Tabelle1!$L$3)</f>
        <v>5.7414249999999996</v>
      </c>
      <c r="E12">
        <f t="shared" si="0"/>
        <v>1.4353562499999998E-2</v>
      </c>
      <c r="F12">
        <f t="shared" si="1"/>
        <v>0.24247638870141122</v>
      </c>
      <c r="H12">
        <f t="shared" si="2"/>
        <v>1.0396686346344308E-2</v>
      </c>
      <c r="I12">
        <f t="shared" si="3"/>
        <v>6.1543925189727611E-4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Studieren</dc:creator>
  <cp:keywords/>
  <dc:description/>
  <cp:lastModifiedBy>Manuel Lippert</cp:lastModifiedBy>
  <cp:revision/>
  <dcterms:created xsi:type="dcterms:W3CDTF">2020-12-12T11:03:41Z</dcterms:created>
  <dcterms:modified xsi:type="dcterms:W3CDTF">2020-12-14T21:38:46Z</dcterms:modified>
  <cp:category/>
  <cp:contentStatus/>
</cp:coreProperties>
</file>