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147" documentId="13_ncr:1_{69959D30-53A9-46DA-A10F-F7FD108D7758}" xr6:coauthVersionLast="45" xr6:coauthVersionMax="45" xr10:uidLastSave="{C38A18D7-466D-4642-A1EA-F7DC2C74FF1B}"/>
  <bookViews>
    <workbookView xWindow="-98" yWindow="-98" windowWidth="20715" windowHeight="13276" firstSheet="2" activeTab="2" xr2:uid="{5E08977D-95BB-4F41-9E29-4A5ED9068A9C}"/>
  </bookViews>
  <sheets>
    <sheet name="I=0,3 A" sheetId="1" r:id="rId1"/>
    <sheet name="I = 0,5 A" sheetId="2" r:id="rId2"/>
    <sheet name="I = 0,8 A" sheetId="3" r:id="rId3"/>
    <sheet name="Vergleich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3" l="1"/>
  <c r="L18" i="3"/>
  <c r="J18" i="3"/>
  <c r="G20" i="3" l="1"/>
  <c r="A22" i="2"/>
  <c r="G20" i="2"/>
  <c r="D22" i="3"/>
  <c r="C22" i="3"/>
  <c r="B22" i="3"/>
  <c r="A22" i="3"/>
  <c r="D22" i="2"/>
  <c r="C22" i="2"/>
  <c r="B22" i="2"/>
  <c r="G40" i="1"/>
  <c r="D42" i="1"/>
  <c r="C42" i="1"/>
  <c r="B42" i="1"/>
  <c r="A41" i="1"/>
  <c r="A42" i="1"/>
  <c r="J19" i="2"/>
  <c r="B41" i="1" l="1"/>
  <c r="I38" i="1" l="1"/>
  <c r="J36" i="1"/>
  <c r="D41" i="1"/>
  <c r="C41" i="1"/>
  <c r="D21" i="2"/>
  <c r="C21" i="2"/>
  <c r="B21" i="2"/>
  <c r="A21" i="2"/>
  <c r="A21" i="3"/>
  <c r="B21" i="3"/>
  <c r="C21" i="3"/>
  <c r="D21" i="3"/>
  <c r="H18" i="3"/>
  <c r="G19" i="3" l="1"/>
  <c r="G19" i="2"/>
  <c r="G18" i="2"/>
  <c r="G38" i="1"/>
  <c r="G39" i="1"/>
  <c r="B11" i="3" l="1"/>
  <c r="C10" i="3"/>
  <c r="C9" i="3"/>
  <c r="B12" i="3" s="1"/>
  <c r="B36" i="1"/>
  <c r="C35" i="1"/>
  <c r="C34" i="1"/>
  <c r="B37" i="1" s="1"/>
  <c r="C12" i="2"/>
  <c r="C13" i="2"/>
  <c r="B15" i="2" s="1"/>
  <c r="B14" i="2"/>
  <c r="G3" i="3" l="1"/>
  <c r="G4" i="3"/>
  <c r="G2" i="3"/>
  <c r="F4" i="3"/>
  <c r="H4" i="3" s="1"/>
  <c r="F3" i="3"/>
  <c r="H3" i="3" s="1"/>
  <c r="F2" i="3"/>
  <c r="H2" i="3" s="1"/>
  <c r="F3" i="2"/>
  <c r="H3" i="2" s="1"/>
  <c r="F4" i="2"/>
  <c r="H4" i="2" s="1"/>
  <c r="F5" i="2"/>
  <c r="H5" i="2" s="1"/>
  <c r="E6" i="2"/>
  <c r="G5" i="2"/>
  <c r="G4" i="2"/>
  <c r="G3" i="2"/>
  <c r="G2" i="2"/>
  <c r="F2" i="2"/>
  <c r="H2" i="2" s="1"/>
  <c r="F3" i="1"/>
  <c r="H3" i="1" s="1"/>
  <c r="F4" i="1"/>
  <c r="H4" i="1" s="1"/>
  <c r="F5" i="1"/>
  <c r="H5" i="1" s="1"/>
  <c r="F2" i="1"/>
  <c r="H2" i="1" s="1"/>
  <c r="G3" i="1"/>
  <c r="G4" i="1"/>
  <c r="G5" i="1"/>
  <c r="G2" i="1"/>
  <c r="E6" i="1"/>
  <c r="E7" i="2" l="1"/>
  <c r="F6" i="2"/>
  <c r="F6" i="1"/>
  <c r="H6" i="1" s="1"/>
  <c r="G6" i="1"/>
  <c r="E7" i="1"/>
  <c r="G7" i="2"/>
  <c r="F7" i="2"/>
  <c r="G6" i="2"/>
  <c r="H6" i="2"/>
  <c r="H7" i="2"/>
  <c r="E8" i="2"/>
  <c r="F8" i="2" s="1"/>
  <c r="C3" i="3"/>
  <c r="C4" i="3"/>
  <c r="C2" i="3"/>
  <c r="B4" i="3"/>
  <c r="D4" i="3" s="1"/>
  <c r="B3" i="3"/>
  <c r="B2" i="3"/>
  <c r="D3" i="3" s="1"/>
  <c r="C3" i="2"/>
  <c r="C4" i="2"/>
  <c r="C5" i="2"/>
  <c r="C6" i="2"/>
  <c r="C7" i="2"/>
  <c r="C8" i="2"/>
  <c r="B3" i="2"/>
  <c r="B4" i="2"/>
  <c r="B5" i="2"/>
  <c r="B6" i="2"/>
  <c r="B7" i="2"/>
  <c r="B8" i="2"/>
  <c r="C2" i="2"/>
  <c r="B2" i="2"/>
  <c r="D2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2" i="1"/>
  <c r="D2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D8" i="2" l="1"/>
  <c r="D7" i="2"/>
  <c r="D6" i="2"/>
  <c r="D5" i="2"/>
  <c r="D4" i="2"/>
  <c r="D3" i="2"/>
  <c r="E8" i="1"/>
  <c r="F7" i="1"/>
  <c r="H7" i="1" s="1"/>
  <c r="G7" i="1"/>
  <c r="D2" i="3"/>
  <c r="H8" i="2"/>
  <c r="G8" i="2"/>
  <c r="E9" i="1" l="1"/>
  <c r="F8" i="1"/>
  <c r="H8" i="1" s="1"/>
  <c r="G8" i="1"/>
  <c r="E10" i="1" l="1"/>
  <c r="F9" i="1"/>
  <c r="H9" i="1" s="1"/>
  <c r="G9" i="1"/>
  <c r="E11" i="1" l="1"/>
  <c r="F10" i="1"/>
  <c r="H10" i="1" s="1"/>
  <c r="G10" i="1"/>
  <c r="F11" i="1" l="1"/>
  <c r="H11" i="1" s="1"/>
  <c r="G11" i="1"/>
  <c r="E12" i="1"/>
  <c r="E13" i="1" l="1"/>
  <c r="F12" i="1"/>
  <c r="H12" i="1" s="1"/>
  <c r="G12" i="1"/>
  <c r="F13" i="1" l="1"/>
  <c r="H13" i="1" s="1"/>
  <c r="G13" i="1"/>
  <c r="E14" i="1"/>
  <c r="F14" i="1" l="1"/>
  <c r="H14" i="1" s="1"/>
  <c r="G14" i="1"/>
  <c r="E15" i="1"/>
  <c r="F15" i="1" l="1"/>
  <c r="H15" i="1" s="1"/>
  <c r="G15" i="1"/>
</calcChain>
</file>

<file path=xl/sharedStrings.xml><?xml version="1.0" encoding="utf-8"?>
<sst xmlns="http://schemas.openxmlformats.org/spreadsheetml/2006/main" count="66" uniqueCount="20">
  <si>
    <t>A(t) in cm</t>
  </si>
  <si>
    <t>Feler von A(t)</t>
  </si>
  <si>
    <t>A(t)/A0</t>
  </si>
  <si>
    <t>Fehler von 
A(t)/A0</t>
  </si>
  <si>
    <t>x</t>
  </si>
  <si>
    <t>Fehler 
von x</t>
  </si>
  <si>
    <t>t(x)</t>
  </si>
  <si>
    <t>Fehler 
von t(x)</t>
  </si>
  <si>
    <t>dy</t>
  </si>
  <si>
    <t>dx</t>
  </si>
  <si>
    <t>Steigung:</t>
  </si>
  <si>
    <t>Fehler:</t>
  </si>
  <si>
    <t>y1</t>
  </si>
  <si>
    <t>y2</t>
  </si>
  <si>
    <t>t1</t>
  </si>
  <si>
    <t>t2</t>
  </si>
  <si>
    <t>Lambda:</t>
  </si>
  <si>
    <t>fehler</t>
  </si>
  <si>
    <t>Feler von A(t) 
in cm</t>
  </si>
  <si>
    <t>x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</si>
</sst>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0"/>
    <numFmt numFmtId="166" formatCode="0.0000000"/>
  </numFmts>
  <fonts count="3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2" fontId="1" fillId="0" borderId="1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5" fontId="0" fillId="0" borderId="0" xfId="0" applyNumberFormat="1"/>
    <xf numFmtId="165" fontId="1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0,3 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'I=0,3 A'!$G$2:$G$15</c:f>
              <c:numCache>
                <c:formatCode>0.00</c:formatCode>
                <c:ptCount val="14"/>
                <c:pt idx="0">
                  <c:v>0</c:v>
                </c:pt>
                <c:pt idx="1">
                  <c:v>1.7999999999999998</c:v>
                </c:pt>
                <c:pt idx="2">
                  <c:v>3.5999999999999996</c:v>
                </c:pt>
                <c:pt idx="3">
                  <c:v>5.3999999999999995</c:v>
                </c:pt>
                <c:pt idx="4">
                  <c:v>7.1999999999999993</c:v>
                </c:pt>
                <c:pt idx="5">
                  <c:v>9</c:v>
                </c:pt>
                <c:pt idx="6">
                  <c:v>10.799999999999999</c:v>
                </c:pt>
                <c:pt idx="7">
                  <c:v>12.6</c:v>
                </c:pt>
                <c:pt idx="8">
                  <c:v>14.399999999999999</c:v>
                </c:pt>
                <c:pt idx="9">
                  <c:v>16.2</c:v>
                </c:pt>
                <c:pt idx="10">
                  <c:v>18</c:v>
                </c:pt>
                <c:pt idx="11">
                  <c:v>19.8</c:v>
                </c:pt>
                <c:pt idx="12">
                  <c:v>21.599999999999998</c:v>
                </c:pt>
                <c:pt idx="13">
                  <c:v>23.4</c:v>
                </c:pt>
              </c:numCache>
            </c:numRef>
          </c:xVal>
          <c:yVal>
            <c:numRef>
              <c:f>'I=0,3 A'!$C$2:$C$15</c:f>
              <c:numCache>
                <c:formatCode>0.00</c:formatCode>
                <c:ptCount val="14"/>
                <c:pt idx="0">
                  <c:v>1</c:v>
                </c:pt>
                <c:pt idx="1">
                  <c:v>0.82</c:v>
                </c:pt>
                <c:pt idx="2">
                  <c:v>0.67999999999999994</c:v>
                </c:pt>
                <c:pt idx="3">
                  <c:v>0.54</c:v>
                </c:pt>
                <c:pt idx="4">
                  <c:v>0.44000000000000006</c:v>
                </c:pt>
                <c:pt idx="5">
                  <c:v>0.36</c:v>
                </c:pt>
                <c:pt idx="6">
                  <c:v>0.27999999999999997</c:v>
                </c:pt>
                <c:pt idx="7">
                  <c:v>0.22000000000000003</c:v>
                </c:pt>
                <c:pt idx="8">
                  <c:v>0.18</c:v>
                </c:pt>
                <c:pt idx="9">
                  <c:v>0.13999999999999999</c:v>
                </c:pt>
                <c:pt idx="10">
                  <c:v>0.1</c:v>
                </c:pt>
                <c:pt idx="11">
                  <c:v>0.08</c:v>
                </c:pt>
                <c:pt idx="12">
                  <c:v>0.06</c:v>
                </c:pt>
                <c:pt idx="13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A-46B6-AA9E-9202825E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628351"/>
        <c:axId val="1096954287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2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'I=0,3 A'!$C$2:$C$15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1</c:v>
                      </c:pt>
                      <c:pt idx="1">
                        <c:v>0.82</c:v>
                      </c:pt>
                      <c:pt idx="2">
                        <c:v>0.67999999999999994</c:v>
                      </c:pt>
                      <c:pt idx="3">
                        <c:v>0.54</c:v>
                      </c:pt>
                      <c:pt idx="4">
                        <c:v>0.44000000000000006</c:v>
                      </c:pt>
                      <c:pt idx="5">
                        <c:v>0.36</c:v>
                      </c:pt>
                      <c:pt idx="6">
                        <c:v>0.27999999999999997</c:v>
                      </c:pt>
                      <c:pt idx="7">
                        <c:v>0.22000000000000003</c:v>
                      </c:pt>
                      <c:pt idx="8">
                        <c:v>0.18</c:v>
                      </c:pt>
                      <c:pt idx="9">
                        <c:v>0.13999999999999999</c:v>
                      </c:pt>
                      <c:pt idx="10">
                        <c:v>0.1</c:v>
                      </c:pt>
                      <c:pt idx="11">
                        <c:v>0.08</c:v>
                      </c:pt>
                      <c:pt idx="12">
                        <c:v>0.06</c:v>
                      </c:pt>
                      <c:pt idx="13">
                        <c:v>0.04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'I=0,3 A'!$G$2:$G$15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0</c:v>
                      </c:pt>
                      <c:pt idx="1">
                        <c:v>1.7999999999999998</c:v>
                      </c:pt>
                      <c:pt idx="2">
                        <c:v>3.5999999999999996</c:v>
                      </c:pt>
                      <c:pt idx="3">
                        <c:v>5.3999999999999995</c:v>
                      </c:pt>
                      <c:pt idx="4">
                        <c:v>7.1999999999999993</c:v>
                      </c:pt>
                      <c:pt idx="5">
                        <c:v>9</c:v>
                      </c:pt>
                      <c:pt idx="6">
                        <c:v>10.799999999999999</c:v>
                      </c:pt>
                      <c:pt idx="7">
                        <c:v>12.6</c:v>
                      </c:pt>
                      <c:pt idx="8">
                        <c:v>14.399999999999999</c:v>
                      </c:pt>
                      <c:pt idx="9">
                        <c:v>16.2</c:v>
                      </c:pt>
                      <c:pt idx="10">
                        <c:v>18</c:v>
                      </c:pt>
                      <c:pt idx="11">
                        <c:v>19.8</c:v>
                      </c:pt>
                      <c:pt idx="12">
                        <c:v>21.599999999999998</c:v>
                      </c:pt>
                      <c:pt idx="13">
                        <c:v>23.4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AECA-46B6-AA9E-9202825E9C14}"/>
                  </c:ext>
                </c:extLst>
              </c15:ser>
            </c15:filteredScatterSeries>
          </c:ext>
        </c:extLst>
      </c:scatterChart>
      <c:valAx>
        <c:axId val="10926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954287"/>
        <c:crosses val="autoZero"/>
        <c:crossBetween val="midCat"/>
      </c:valAx>
      <c:valAx>
        <c:axId val="1096954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2835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487073</xdr:colOff>
      <xdr:row>16</xdr:row>
      <xdr:rowOff>57149</xdr:rowOff>
    </xdr:from>
    <xdr:to>
      <xdr:col>7</xdr:col>
      <xdr:colOff>500061</xdr:colOff>
      <xdr:row>30</xdr:row>
      <xdr:rowOff>12122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0B0EE8F-FFDF-4E41-B395-25F8F49B6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7224-D741-4F5C-9262-3E6E2B9356E9}">
  <dimension ref="A1:J48"/>
  <sheetViews>
    <sheetView showWhiteSpace="0" view="pageLayout" topLeftCell="A28" zoomScale="110" zoomScaleNormal="100" zoomScalePageLayoutView="110" workbookViewId="0">
      <selection activeCell="G40" sqref="G40"/>
    </sheetView>
  </sheetViews>
  <sheetFormatPr defaultColWidth="11" defaultRowHeight="15.75"/>
  <cols>
    <col min="1" max="1" width="11.28515625" style="4" customWidth="1"/>
    <col min="2" max="2" width="13.85546875" style="5" customWidth="1"/>
    <col min="3" max="3" width="11.85546875" style="4" customWidth="1"/>
    <col min="4" max="4" width="12" style="5" customWidth="1"/>
    <col min="5" max="5" width="9.5703125" style="4" customWidth="1"/>
    <col min="6" max="6" width="9.85546875" style="4" customWidth="1"/>
    <col min="7" max="7" width="9" style="3" customWidth="1"/>
    <col min="8" max="8" width="10.7109375" style="5" customWidth="1"/>
    <col min="9" max="16384" width="11" style="3"/>
  </cols>
  <sheetData>
    <row r="1" spans="1:9" s="2" customFormat="1" ht="34.15" customHeight="1">
      <c r="A1" s="6" t="s">
        <v>0</v>
      </c>
      <c r="B1" s="7" t="s">
        <v>1</v>
      </c>
      <c r="C1" s="6" t="s">
        <v>2</v>
      </c>
      <c r="D1" s="8" t="s">
        <v>3</v>
      </c>
      <c r="E1" s="6" t="s">
        <v>4</v>
      </c>
      <c r="F1" s="11" t="s">
        <v>5</v>
      </c>
      <c r="G1" s="6" t="s">
        <v>6</v>
      </c>
      <c r="H1" s="8" t="s">
        <v>7</v>
      </c>
      <c r="I1" s="12"/>
    </row>
    <row r="2" spans="1:9">
      <c r="A2" s="9">
        <v>5</v>
      </c>
      <c r="B2" s="10">
        <f>SQRT((0.1^2)+(0.02+A2*10^-3)^2)</f>
        <v>0.10307764064044153</v>
      </c>
      <c r="C2" s="9">
        <f>A2/5</f>
        <v>1</v>
      </c>
      <c r="D2" s="10">
        <f>SQRT((1/5*B2)^2+((A2/5^2)*0.1030776406)^2)</f>
        <v>2.9154759468507218E-2</v>
      </c>
      <c r="E2" s="9">
        <v>0</v>
      </c>
      <c r="F2" s="10">
        <f>SQRT((0.1^2)+(0.02+E2*10^-3)^2)</f>
        <v>0.10198039027185571</v>
      </c>
      <c r="G2" s="9">
        <f>E2/(5/6)</f>
        <v>0</v>
      </c>
      <c r="H2" s="10">
        <f>6/5*F2</f>
        <v>0.12237646832622684</v>
      </c>
      <c r="I2" s="13"/>
    </row>
    <row r="3" spans="1:9">
      <c r="A3" s="9">
        <v>4.0999999999999996</v>
      </c>
      <c r="B3" s="10">
        <f t="shared" ref="B3:B15" si="0">SQRT((0.1^2)+(0.02+A3*10^-3)^2)</f>
        <v>0.1028630643136787</v>
      </c>
      <c r="C3" s="9">
        <f t="shared" ref="C3:C15" si="1">A3/5</f>
        <v>0.82</v>
      </c>
      <c r="D3" s="10">
        <f t="shared" ref="D3:D15" si="2">SQRT((1/5*B3)^2+((A3/5^2)*0.1030776406)^2)</f>
        <v>2.6627098974085814E-2</v>
      </c>
      <c r="E3" s="9">
        <v>1.5</v>
      </c>
      <c r="F3" s="10">
        <f t="shared" ref="F3:F15" si="3">SQRT((0.1^2)+(0.02+E3*10^-3)^2)</f>
        <v>0.10228514066080177</v>
      </c>
      <c r="G3" s="9">
        <f t="shared" ref="G3:G15" si="4">E3/(5/6)</f>
        <v>1.7999999999999998</v>
      </c>
      <c r="H3" s="10">
        <f t="shared" ref="H3:H15" si="5">6/5*F3</f>
        <v>0.12274216879296213</v>
      </c>
      <c r="I3" s="13"/>
    </row>
    <row r="4" spans="1:9">
      <c r="A4" s="9">
        <v>3.4</v>
      </c>
      <c r="B4" s="10">
        <f t="shared" si="0"/>
        <v>0.10270131449986414</v>
      </c>
      <c r="C4" s="9">
        <f t="shared" si="1"/>
        <v>0.67999999999999994</v>
      </c>
      <c r="D4" s="10">
        <f t="shared" si="2"/>
        <v>2.486810004495307E-2</v>
      </c>
      <c r="E4" s="9">
        <v>3</v>
      </c>
      <c r="F4" s="10">
        <f t="shared" si="3"/>
        <v>0.10261091559868278</v>
      </c>
      <c r="G4" s="9">
        <f t="shared" si="4"/>
        <v>3.5999999999999996</v>
      </c>
      <c r="H4" s="10">
        <f t="shared" si="5"/>
        <v>0.12313309871841933</v>
      </c>
      <c r="I4" s="13"/>
    </row>
    <row r="5" spans="1:9">
      <c r="A5" s="9">
        <v>2.7</v>
      </c>
      <c r="B5" s="10">
        <f t="shared" si="0"/>
        <v>0.10254408807922571</v>
      </c>
      <c r="C5" s="9">
        <f t="shared" si="1"/>
        <v>0.54</v>
      </c>
      <c r="D5" s="10">
        <f t="shared" si="2"/>
        <v>2.3335415143141434E-2</v>
      </c>
      <c r="E5" s="9">
        <v>4.5</v>
      </c>
      <c r="F5" s="10">
        <f t="shared" si="3"/>
        <v>0.1029575155100394</v>
      </c>
      <c r="G5" s="9">
        <f t="shared" si="4"/>
        <v>5.3999999999999995</v>
      </c>
      <c r="H5" s="10">
        <f t="shared" si="5"/>
        <v>0.12354901861204727</v>
      </c>
      <c r="I5" s="13"/>
    </row>
    <row r="6" spans="1:9">
      <c r="A6" s="9">
        <v>2.2000000000000002</v>
      </c>
      <c r="B6" s="10">
        <f t="shared" si="0"/>
        <v>0.10243456447898826</v>
      </c>
      <c r="C6" s="9">
        <f t="shared" si="1"/>
        <v>0.44000000000000006</v>
      </c>
      <c r="D6" s="10">
        <f t="shared" si="2"/>
        <v>2.2405213677522396E-2</v>
      </c>
      <c r="E6" s="9">
        <f>1.5+E5</f>
        <v>6</v>
      </c>
      <c r="F6" s="10">
        <f t="shared" si="3"/>
        <v>0.10332473082471592</v>
      </c>
      <c r="G6" s="9">
        <f t="shared" si="4"/>
        <v>7.1999999999999993</v>
      </c>
      <c r="H6" s="10">
        <f t="shared" si="5"/>
        <v>0.1239896769896591</v>
      </c>
      <c r="I6" s="13"/>
    </row>
    <row r="7" spans="1:9">
      <c r="A7" s="9">
        <v>1.8</v>
      </c>
      <c r="B7" s="10">
        <f t="shared" si="0"/>
        <v>0.10234861992230282</v>
      </c>
      <c r="C7" s="9">
        <f t="shared" si="1"/>
        <v>0.36</v>
      </c>
      <c r="D7" s="10">
        <f t="shared" si="2"/>
        <v>2.1773598691001445E-2</v>
      </c>
      <c r="E7" s="9">
        <f t="shared" ref="E7:E15" si="6">1.5+E6</f>
        <v>7.5</v>
      </c>
      <c r="F7" s="10">
        <f t="shared" si="3"/>
        <v>0.10371234256345771</v>
      </c>
      <c r="G7" s="9">
        <f t="shared" si="4"/>
        <v>9</v>
      </c>
      <c r="H7" s="10">
        <f t="shared" si="5"/>
        <v>0.12445481107614925</v>
      </c>
      <c r="I7" s="13"/>
    </row>
    <row r="8" spans="1:9">
      <c r="A8" s="9">
        <v>1.4</v>
      </c>
      <c r="B8" s="10">
        <f t="shared" si="0"/>
        <v>0.10226416772261926</v>
      </c>
      <c r="C8" s="9">
        <f t="shared" si="1"/>
        <v>0.27999999999999997</v>
      </c>
      <c r="D8" s="10">
        <f t="shared" si="2"/>
        <v>2.1251785806699976E-2</v>
      </c>
      <c r="E8" s="9">
        <f t="shared" si="6"/>
        <v>9</v>
      </c>
      <c r="F8" s="10">
        <f t="shared" si="3"/>
        <v>0.10412012293500235</v>
      </c>
      <c r="G8" s="9">
        <f t="shared" si="4"/>
        <v>10.799999999999999</v>
      </c>
      <c r="H8" s="10">
        <f t="shared" si="5"/>
        <v>0.12494414752200281</v>
      </c>
      <c r="I8" s="13"/>
    </row>
    <row r="9" spans="1:9">
      <c r="A9" s="9">
        <v>1.1000000000000001</v>
      </c>
      <c r="B9" s="10">
        <f t="shared" si="0"/>
        <v>0.10220181016009453</v>
      </c>
      <c r="C9" s="9">
        <f t="shared" si="1"/>
        <v>0.22000000000000003</v>
      </c>
      <c r="D9" s="10">
        <f t="shared" si="2"/>
        <v>2.0937487910058818E-2</v>
      </c>
      <c r="E9" s="9">
        <f t="shared" si="6"/>
        <v>10.5</v>
      </c>
      <c r="F9" s="10">
        <f t="shared" si="3"/>
        <v>0.10454783594125706</v>
      </c>
      <c r="G9" s="9">
        <f t="shared" si="4"/>
        <v>12.6</v>
      </c>
      <c r="H9" s="10">
        <f t="shared" si="5"/>
        <v>0.12545740312950848</v>
      </c>
      <c r="I9" s="13"/>
    </row>
    <row r="10" spans="1:9">
      <c r="A10" s="9">
        <v>0.9</v>
      </c>
      <c r="B10" s="10">
        <f t="shared" si="0"/>
        <v>0.10216070673208952</v>
      </c>
      <c r="C10" s="9">
        <f t="shared" si="1"/>
        <v>0.18</v>
      </c>
      <c r="D10" s="10">
        <f t="shared" si="2"/>
        <v>2.0766376669732134E-2</v>
      </c>
      <c r="E10" s="9">
        <f t="shared" si="6"/>
        <v>12</v>
      </c>
      <c r="F10" s="10">
        <f t="shared" si="3"/>
        <v>0.10499523798725351</v>
      </c>
      <c r="G10" s="9">
        <f t="shared" si="4"/>
        <v>14.399999999999999</v>
      </c>
      <c r="H10" s="10">
        <f t="shared" si="5"/>
        <v>0.12599428558470421</v>
      </c>
      <c r="I10" s="13"/>
    </row>
    <row r="11" spans="1:9">
      <c r="A11" s="9">
        <v>0.7</v>
      </c>
      <c r="B11" s="10">
        <f t="shared" si="0"/>
        <v>0.10211997845671532</v>
      </c>
      <c r="C11" s="9">
        <f t="shared" si="1"/>
        <v>0.13999999999999999</v>
      </c>
      <c r="D11" s="10">
        <f t="shared" si="2"/>
        <v>2.0626914456444129E-2</v>
      </c>
      <c r="E11" s="9">
        <f t="shared" si="6"/>
        <v>13.5</v>
      </c>
      <c r="F11" s="10">
        <f t="shared" si="3"/>
        <v>0.10546207849269804</v>
      </c>
      <c r="G11" s="9">
        <f t="shared" si="4"/>
        <v>16.2</v>
      </c>
      <c r="H11" s="10">
        <f t="shared" si="5"/>
        <v>0.12655449419123763</v>
      </c>
      <c r="I11" s="13"/>
    </row>
    <row r="12" spans="1:9">
      <c r="A12" s="9">
        <v>0.5</v>
      </c>
      <c r="B12" s="10">
        <f t="shared" si="0"/>
        <v>0.10207962578301315</v>
      </c>
      <c r="C12" s="9">
        <f t="shared" si="1"/>
        <v>0.1</v>
      </c>
      <c r="D12" s="10">
        <f t="shared" si="2"/>
        <v>2.0519746587047933E-2</v>
      </c>
      <c r="E12" s="9">
        <f t="shared" si="6"/>
        <v>15</v>
      </c>
      <c r="F12" s="10">
        <f t="shared" si="3"/>
        <v>0.10594810050208546</v>
      </c>
      <c r="G12" s="9">
        <f t="shared" si="4"/>
        <v>18</v>
      </c>
      <c r="H12" s="10">
        <f t="shared" si="5"/>
        <v>0.12713772060250256</v>
      </c>
      <c r="I12" s="13"/>
    </row>
    <row r="13" spans="1:9">
      <c r="A13" s="9">
        <v>0.4</v>
      </c>
      <c r="B13" s="10">
        <f t="shared" si="0"/>
        <v>0.10205959043617607</v>
      </c>
      <c r="C13" s="9">
        <f t="shared" si="1"/>
        <v>0.08</v>
      </c>
      <c r="D13" s="10">
        <f t="shared" si="2"/>
        <v>2.0478437440338702E-2</v>
      </c>
      <c r="E13" s="9">
        <f t="shared" si="6"/>
        <v>16.5</v>
      </c>
      <c r="F13" s="10">
        <f t="shared" si="3"/>
        <v>0.10645304129051458</v>
      </c>
      <c r="G13" s="9">
        <f t="shared" si="4"/>
        <v>19.8</v>
      </c>
      <c r="H13" s="10">
        <f t="shared" si="5"/>
        <v>0.1277436495486175</v>
      </c>
      <c r="I13" s="13"/>
    </row>
    <row r="14" spans="1:9">
      <c r="A14" s="9">
        <v>0.3</v>
      </c>
      <c r="B14" s="10">
        <f t="shared" si="0"/>
        <v>0.10203964915659011</v>
      </c>
      <c r="C14" s="9">
        <f t="shared" si="1"/>
        <v>0.06</v>
      </c>
      <c r="D14" s="10">
        <f t="shared" si="2"/>
        <v>2.044538089639808E-2</v>
      </c>
      <c r="E14" s="9">
        <f t="shared" si="6"/>
        <v>18</v>
      </c>
      <c r="F14" s="10">
        <f t="shared" si="3"/>
        <v>0.10697663296253067</v>
      </c>
      <c r="G14" s="9">
        <f t="shared" si="4"/>
        <v>21.599999999999998</v>
      </c>
      <c r="H14" s="10">
        <f t="shared" si="5"/>
        <v>0.1283719595550368</v>
      </c>
      <c r="I14" s="13"/>
    </row>
    <row r="15" spans="1:9">
      <c r="A15" s="9">
        <v>0.2</v>
      </c>
      <c r="B15" s="10">
        <f t="shared" si="0"/>
        <v>0.10201980199941579</v>
      </c>
      <c r="C15" s="9">
        <f t="shared" si="1"/>
        <v>0.04</v>
      </c>
      <c r="D15" s="10">
        <f t="shared" si="2"/>
        <v>2.0420617032780048E-2</v>
      </c>
      <c r="E15" s="9">
        <f t="shared" si="6"/>
        <v>19.5</v>
      </c>
      <c r="F15" s="10">
        <f t="shared" si="3"/>
        <v>0.10751860304152022</v>
      </c>
      <c r="G15" s="9">
        <f t="shared" si="4"/>
        <v>23.4</v>
      </c>
      <c r="H15" s="10">
        <f t="shared" si="5"/>
        <v>0.12902232364982427</v>
      </c>
      <c r="I15" s="13"/>
    </row>
    <row r="16" spans="1:9">
      <c r="F16" s="14"/>
    </row>
    <row r="33" spans="1:10">
      <c r="A33" s="1"/>
      <c r="B33"/>
      <c r="E33" s="1"/>
      <c r="F33" s="1"/>
      <c r="G33" s="1">
        <v>0.01</v>
      </c>
    </row>
    <row r="34" spans="1:10">
      <c r="A34" t="s">
        <v>8</v>
      </c>
      <c r="B34">
        <v>-0.89</v>
      </c>
      <c r="C34">
        <f>G33*(1/B35)</f>
        <v>5.4347826086956533E-4</v>
      </c>
      <c r="D34"/>
      <c r="E34"/>
      <c r="F34"/>
      <c r="G34"/>
    </row>
    <row r="35" spans="1:10">
      <c r="A35" t="s">
        <v>9</v>
      </c>
      <c r="B35">
        <v>18.399999999999999</v>
      </c>
      <c r="C35">
        <f>-G33*(B34/B35^2)</f>
        <v>2.6287807183364844E-5</v>
      </c>
      <c r="D35"/>
      <c r="E35"/>
      <c r="F35"/>
      <c r="G35"/>
    </row>
    <row r="36" spans="1:10">
      <c r="A36" t="s">
        <v>10</v>
      </c>
      <c r="B36">
        <f>B34/B35</f>
        <v>-4.836956521739131E-2</v>
      </c>
      <c r="C36"/>
      <c r="D36"/>
      <c r="E36"/>
      <c r="J36" s="3">
        <f>I38</f>
        <v>-2.7505431171243049E-3</v>
      </c>
    </row>
    <row r="37" spans="1:10">
      <c r="A37" t="s">
        <v>11</v>
      </c>
      <c r="B37">
        <f>SQRT(C34^2+C35^2)</f>
        <v>5.441136543446756E-4</v>
      </c>
      <c r="C37"/>
      <c r="D37"/>
      <c r="E37"/>
    </row>
    <row r="38" spans="1:10">
      <c r="A38" s="4" t="s">
        <v>12</v>
      </c>
      <c r="B38" s="5" t="s">
        <v>13</v>
      </c>
      <c r="C38" s="4" t="s">
        <v>14</v>
      </c>
      <c r="D38" s="5" t="s">
        <v>15</v>
      </c>
      <c r="F38" t="s">
        <v>16</v>
      </c>
      <c r="G38" s="19">
        <f>(LN(B39)-LN(A39))/(D39-C39)</f>
        <v>-0.119960593108137</v>
      </c>
      <c r="I38" s="3">
        <f>LOG(ABS(B39-A39))/D39-C39</f>
        <v>-2.7505431171243049E-3</v>
      </c>
    </row>
    <row r="39" spans="1:10">
      <c r="A39" s="4">
        <v>1</v>
      </c>
      <c r="B39" s="5">
        <v>0.11</v>
      </c>
      <c r="C39" s="4">
        <v>0</v>
      </c>
      <c r="D39" s="5">
        <v>18.399999999999999</v>
      </c>
      <c r="F39" t="s">
        <v>11</v>
      </c>
      <c r="G39">
        <f>SQRT(A41^2+B41^2+C41^2+D41^2)</f>
        <v>6.5912882470484568E-4</v>
      </c>
    </row>
    <row r="40" spans="1:10">
      <c r="A40" s="4" t="s">
        <v>11</v>
      </c>
      <c r="B40" s="5" t="s">
        <v>17</v>
      </c>
      <c r="C40" s="4" t="s">
        <v>17</v>
      </c>
      <c r="D40" s="5" t="s">
        <v>17</v>
      </c>
      <c r="G40" s="20">
        <f>SQRT(A42^2+B42^2+C42^2+D42^2)</f>
        <v>1.7678146858546816E-2</v>
      </c>
    </row>
    <row r="41" spans="1:10">
      <c r="A41" s="18">
        <f>-0.01/(D39-C39)</f>
        <v>-5.4347826086956522E-4</v>
      </c>
      <c r="B41" s="5">
        <f>1/(D39-C39)^2*0.01</f>
        <v>2.9536862003780723E-5</v>
      </c>
      <c r="C41" s="18">
        <f>(B39-A39)/(D39-C39)^2*0.1</f>
        <v>-2.6287807183364843E-4</v>
      </c>
      <c r="D41" s="5">
        <f>-(B39-A39)/(D39-C39)^2*0.1</f>
        <v>2.6287807183364843E-4</v>
      </c>
    </row>
    <row r="42" spans="1:10">
      <c r="A42" s="1">
        <f>0.01/((D39-C39)*A39)</f>
        <v>5.4347826086956522E-4</v>
      </c>
      <c r="B42" s="1">
        <f>0.01/((D39-C39)*B39)</f>
        <v>4.940711462450593E-3</v>
      </c>
      <c r="C42" s="1">
        <f>0.1*(LN(B39/A39))/(D39-C39)</f>
        <v>-1.1996059310813701E-2</v>
      </c>
      <c r="D42" s="16">
        <f>0.1*(LN(B39)-LN(A39))/(D39-C39)</f>
        <v>-1.1996059310813701E-2</v>
      </c>
    </row>
    <row r="48" spans="1:10">
      <c r="D48" s="5">
        <v>0.11996</v>
      </c>
      <c r="E48" s="4">
        <v>5.4554999999999999E-2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A6CE-FCDF-42E7-B0F1-603831BAEEFA}">
  <dimension ref="A1:J26"/>
  <sheetViews>
    <sheetView view="pageLayout" zoomScale="96" zoomScaleNormal="100" zoomScalePageLayoutView="96" workbookViewId="0">
      <selection activeCell="A22" sqref="A22:D22"/>
    </sheetView>
  </sheetViews>
  <sheetFormatPr defaultColWidth="11" defaultRowHeight="15.75"/>
  <cols>
    <col min="1" max="1" width="11" style="1"/>
    <col min="2" max="2" width="15" style="1" customWidth="1"/>
    <col min="3" max="3" width="10.5703125" style="1" customWidth="1"/>
    <col min="4" max="4" width="13.140625" style="1" customWidth="1"/>
    <col min="5" max="5" width="8.5703125" style="1" customWidth="1"/>
    <col min="6" max="6" width="11" style="1"/>
    <col min="7" max="7" width="8.85546875" style="1" customWidth="1"/>
    <col min="8" max="8" width="9.28515625" style="1" customWidth="1"/>
    <col min="9" max="16384" width="11" style="1"/>
  </cols>
  <sheetData>
    <row r="1" spans="1:10" ht="31.5">
      <c r="A1" s="6" t="s">
        <v>0</v>
      </c>
      <c r="B1" s="8" t="s">
        <v>18</v>
      </c>
      <c r="C1" s="6" t="s">
        <v>2</v>
      </c>
      <c r="D1" s="8" t="s">
        <v>3</v>
      </c>
      <c r="E1" s="6" t="s">
        <v>4</v>
      </c>
      <c r="F1" s="11" t="s">
        <v>5</v>
      </c>
      <c r="G1" s="6" t="s">
        <v>6</v>
      </c>
      <c r="H1" s="8" t="s">
        <v>7</v>
      </c>
    </row>
    <row r="2" spans="1:10">
      <c r="A2" s="9">
        <v>6.5</v>
      </c>
      <c r="B2" s="10">
        <f>SQRT((0.1^2)+(0.02+A2*10^-3)^2)</f>
        <v>0.10345167954170682</v>
      </c>
      <c r="C2" s="9">
        <f>A2/6.5</f>
        <v>1</v>
      </c>
      <c r="D2" s="10">
        <f>SQRT((1/6.5*B2)^2+((A2/6.5^2)*$B$2)^2)</f>
        <v>2.2508118193562621E-2</v>
      </c>
      <c r="E2" s="9">
        <v>0</v>
      </c>
      <c r="F2" s="10">
        <f>SQRT((0.1^2)+(0.02+E2*10^-3)^2)</f>
        <v>0.10198039027185571</v>
      </c>
      <c r="G2" s="9">
        <f>E2/(5/6)</f>
        <v>0</v>
      </c>
      <c r="H2" s="10">
        <f>6/5*F2</f>
        <v>0.12237646832622684</v>
      </c>
    </row>
    <row r="3" spans="1:10">
      <c r="A3" s="9">
        <v>3.8</v>
      </c>
      <c r="B3" s="10">
        <f t="shared" ref="B3:B8" si="0">SQRT((0.1^2)+(0.02+A3*10^-3)^2)</f>
        <v>0.1027931904359428</v>
      </c>
      <c r="C3" s="9">
        <f t="shared" ref="C3:C8" si="1">A3/6.5</f>
        <v>0.58461538461538454</v>
      </c>
      <c r="D3" s="10">
        <f t="shared" ref="D3:D8" si="2">SQRT((1/6.5*B3)^2+((A3/6.5^2)*$B$2)^2)</f>
        <v>1.8348502076406224E-2</v>
      </c>
      <c r="E3" s="9">
        <v>1.5</v>
      </c>
      <c r="F3" s="10">
        <f t="shared" ref="F3:F8" si="3">SQRT((0.1^2)+(0.02+E3*10^-3)^2)</f>
        <v>0.10228514066080177</v>
      </c>
      <c r="G3" s="9">
        <f t="shared" ref="G3:G8" si="4">E3/(5/6)</f>
        <v>1.7999999999999998</v>
      </c>
      <c r="H3" s="10">
        <f t="shared" ref="H3:H8" si="5">6/5*F3</f>
        <v>0.12274216879296213</v>
      </c>
    </row>
    <row r="4" spans="1:10">
      <c r="A4" s="9">
        <v>2.2000000000000002</v>
      </c>
      <c r="B4" s="10">
        <f t="shared" si="0"/>
        <v>0.10243456447898826</v>
      </c>
      <c r="C4" s="9">
        <f t="shared" si="1"/>
        <v>0.33846153846153848</v>
      </c>
      <c r="D4" s="10">
        <f t="shared" si="2"/>
        <v>1.6654405199903882E-2</v>
      </c>
      <c r="E4" s="9">
        <v>3</v>
      </c>
      <c r="F4" s="10">
        <f t="shared" si="3"/>
        <v>0.10261091559868278</v>
      </c>
      <c r="G4" s="9">
        <f t="shared" si="4"/>
        <v>3.5999999999999996</v>
      </c>
      <c r="H4" s="10">
        <f t="shared" si="5"/>
        <v>0.12313309871841933</v>
      </c>
    </row>
    <row r="5" spans="1:10">
      <c r="A5" s="9">
        <v>1.2</v>
      </c>
      <c r="B5" s="10">
        <f t="shared" si="0"/>
        <v>0.10222250241507494</v>
      </c>
      <c r="C5" s="9">
        <f t="shared" si="1"/>
        <v>0.1846153846153846</v>
      </c>
      <c r="D5" s="10">
        <f t="shared" si="2"/>
        <v>1.5998670859677249E-2</v>
      </c>
      <c r="E5" s="9">
        <v>4.5</v>
      </c>
      <c r="F5" s="10">
        <f t="shared" si="3"/>
        <v>0.1029575155100394</v>
      </c>
      <c r="G5" s="9">
        <f t="shared" si="4"/>
        <v>5.3999999999999995</v>
      </c>
      <c r="H5" s="10">
        <f t="shared" si="5"/>
        <v>0.12354901861204727</v>
      </c>
    </row>
    <row r="6" spans="1:10">
      <c r="A6" s="9">
        <v>0.6</v>
      </c>
      <c r="B6" s="10">
        <f t="shared" si="0"/>
        <v>0.10209975514172404</v>
      </c>
      <c r="C6" s="9">
        <f t="shared" si="1"/>
        <v>9.2307692307692299E-2</v>
      </c>
      <c r="D6" s="10">
        <f t="shared" si="2"/>
        <v>1.5776209164533008E-2</v>
      </c>
      <c r="E6" s="9">
        <f>1.5+E5</f>
        <v>6</v>
      </c>
      <c r="F6" s="10">
        <f t="shared" si="3"/>
        <v>0.10332473082471592</v>
      </c>
      <c r="G6" s="9">
        <f t="shared" si="4"/>
        <v>7.1999999999999993</v>
      </c>
      <c r="H6" s="10">
        <f t="shared" si="5"/>
        <v>0.1239896769896591</v>
      </c>
    </row>
    <row r="7" spans="1:10">
      <c r="A7" s="9">
        <v>0.4</v>
      </c>
      <c r="B7" s="10">
        <f t="shared" si="0"/>
        <v>0.10205959043617607</v>
      </c>
      <c r="C7" s="9">
        <f t="shared" si="1"/>
        <v>6.1538461538461542E-2</v>
      </c>
      <c r="D7" s="10">
        <f t="shared" si="2"/>
        <v>1.5731992979121555E-2</v>
      </c>
      <c r="E7" s="9">
        <f t="shared" ref="E7:E8" si="6">1.5+E6</f>
        <v>7.5</v>
      </c>
      <c r="F7" s="10">
        <f t="shared" si="3"/>
        <v>0.10371234256345771</v>
      </c>
      <c r="G7" s="9">
        <f t="shared" si="4"/>
        <v>9</v>
      </c>
      <c r="H7" s="10">
        <f t="shared" si="5"/>
        <v>0.12445481107614925</v>
      </c>
    </row>
    <row r="8" spans="1:10">
      <c r="A8" s="9">
        <v>0.2</v>
      </c>
      <c r="B8" s="10">
        <f t="shared" si="0"/>
        <v>0.10201980199941579</v>
      </c>
      <c r="C8" s="9">
        <f t="shared" si="1"/>
        <v>3.0769230769230771E-2</v>
      </c>
      <c r="D8" s="10">
        <f t="shared" si="2"/>
        <v>1.5702992069837524E-2</v>
      </c>
      <c r="E8" s="9">
        <f t="shared" si="6"/>
        <v>9</v>
      </c>
      <c r="F8" s="10">
        <f t="shared" si="3"/>
        <v>0.10412012293500235</v>
      </c>
      <c r="G8" s="9">
        <f t="shared" si="4"/>
        <v>10.799999999999999</v>
      </c>
      <c r="H8" s="10">
        <f t="shared" si="5"/>
        <v>0.12494414752200281</v>
      </c>
    </row>
    <row r="9" spans="1:10">
      <c r="E9" s="14"/>
      <c r="F9" s="15"/>
      <c r="G9" s="14"/>
      <c r="H9" s="15"/>
      <c r="I9" s="16"/>
      <c r="J9" s="16"/>
    </row>
    <row r="10" spans="1:10">
      <c r="E10" s="14"/>
      <c r="F10" s="15"/>
      <c r="G10" s="14"/>
      <c r="H10" s="15"/>
      <c r="I10" s="16"/>
      <c r="J10" s="16"/>
    </row>
    <row r="11" spans="1:10">
      <c r="B11"/>
      <c r="C11" s="4"/>
      <c r="D11" s="5"/>
      <c r="G11" s="1">
        <v>0.01</v>
      </c>
      <c r="H11" s="15"/>
      <c r="I11" s="16"/>
      <c r="J11" s="16"/>
    </row>
    <row r="12" spans="1:10">
      <c r="A12" t="s">
        <v>8</v>
      </c>
      <c r="B12">
        <v>-0.97</v>
      </c>
      <c r="C12">
        <f>G11*(1/B13)</f>
        <v>9.174311926605504E-4</v>
      </c>
      <c r="D12"/>
      <c r="E12"/>
      <c r="F12"/>
      <c r="G12"/>
      <c r="H12" s="15"/>
      <c r="I12" s="16"/>
      <c r="J12" s="16"/>
    </row>
    <row r="13" spans="1:10">
      <c r="A13" t="s">
        <v>9</v>
      </c>
      <c r="B13">
        <v>10.9</v>
      </c>
      <c r="C13">
        <f>-G11*(B12/B13^2)</f>
        <v>8.1642959346856325E-5</v>
      </c>
      <c r="D13"/>
      <c r="E13"/>
      <c r="F13"/>
      <c r="G13"/>
      <c r="H13" s="15"/>
      <c r="I13" s="16"/>
      <c r="J13" s="16"/>
    </row>
    <row r="14" spans="1:10">
      <c r="A14" t="s">
        <v>10</v>
      </c>
      <c r="B14">
        <f>B12/B13</f>
        <v>-8.8990825688073386E-2</v>
      </c>
      <c r="C14"/>
      <c r="D14"/>
      <c r="E14"/>
      <c r="F14"/>
      <c r="G14"/>
      <c r="H14" s="15"/>
      <c r="I14" s="16"/>
    </row>
    <row r="15" spans="1:10">
      <c r="A15" t="s">
        <v>11</v>
      </c>
      <c r="B15">
        <f>SQRT(C12^2+C13^2)</f>
        <v>9.2105676593653681E-4</v>
      </c>
      <c r="C15"/>
      <c r="D15"/>
      <c r="E15"/>
      <c r="F15"/>
      <c r="G15"/>
      <c r="H15" s="15"/>
      <c r="I15" s="16"/>
      <c r="J15" s="16"/>
    </row>
    <row r="16" spans="1:10">
      <c r="E16" s="16"/>
      <c r="F16" s="16"/>
      <c r="G16" s="16"/>
      <c r="H16" s="16"/>
      <c r="I16" s="16"/>
      <c r="J16" s="16"/>
    </row>
    <row r="17" spans="1:10">
      <c r="E17" s="16"/>
      <c r="F17" s="16"/>
      <c r="G17" s="16"/>
      <c r="H17" s="16"/>
      <c r="I17" s="16"/>
      <c r="J17" s="16"/>
    </row>
    <row r="18" spans="1:10">
      <c r="A18" s="4" t="s">
        <v>12</v>
      </c>
      <c r="B18" s="5" t="s">
        <v>13</v>
      </c>
      <c r="C18" s="4" t="s">
        <v>14</v>
      </c>
      <c r="D18" s="5" t="s">
        <v>15</v>
      </c>
      <c r="E18" s="4"/>
      <c r="F18" t="s">
        <v>16</v>
      </c>
      <c r="G18" s="19">
        <f>(LN(B19)-LN(A19))/(D19-C19)</f>
        <v>-0.32170255938715431</v>
      </c>
      <c r="H18" s="16"/>
      <c r="I18" s="16"/>
      <c r="J18" s="16"/>
    </row>
    <row r="19" spans="1:10">
      <c r="A19" s="4">
        <v>1</v>
      </c>
      <c r="B19" s="5">
        <v>0.03</v>
      </c>
      <c r="C19" s="4">
        <v>0</v>
      </c>
      <c r="D19" s="5">
        <v>10.9</v>
      </c>
      <c r="E19" s="4"/>
      <c r="F19" t="s">
        <v>11</v>
      </c>
      <c r="G19">
        <f>SQRT(A21^2+B21^2+C21^2+D21^2)</f>
        <v>1.4771184135199517E-3</v>
      </c>
      <c r="J19" s="1">
        <f>SQRT('I=0,3 A'!D42^2+'I=0,3 A'!D42^2+'I=0,3 A'!B42^2+'I=0,3 A'!A42^2)</f>
        <v>1.7678146858546816E-2</v>
      </c>
    </row>
    <row r="20" spans="1:10">
      <c r="A20" s="4" t="s">
        <v>11</v>
      </c>
      <c r="B20" s="5" t="s">
        <v>17</v>
      </c>
      <c r="C20" s="4" t="s">
        <v>17</v>
      </c>
      <c r="D20" s="5" t="s">
        <v>17</v>
      </c>
      <c r="E20" s="4"/>
      <c r="F20" s="4"/>
      <c r="G20" s="20">
        <f>SQRT(A22^2+B22^2+C22^2+D22^2)</f>
        <v>5.4826019432716228E-2</v>
      </c>
    </row>
    <row r="21" spans="1:10">
      <c r="A21" s="4">
        <f>-1/(D19-C19)*0.01</f>
        <v>-9.174311926605504E-4</v>
      </c>
      <c r="B21" s="5">
        <f>1/(D19-C19)^2*0.01</f>
        <v>8.4167999326656008E-5</v>
      </c>
      <c r="C21" s="5">
        <f>(B19-A19)/(D19-C19)^2*0.1</f>
        <v>-8.1642959346856338E-4</v>
      </c>
      <c r="D21" s="5">
        <f>-(B19-A19)/(D19-C19)^2*0.1</f>
        <v>8.1642959346856338E-4</v>
      </c>
      <c r="E21" s="4"/>
      <c r="F21" s="4"/>
      <c r="G21" s="3"/>
    </row>
    <row r="22" spans="1:10">
      <c r="A22" s="1">
        <f>0.01/((D19-C19)*A19)</f>
        <v>9.174311926605504E-4</v>
      </c>
      <c r="B22" s="1">
        <f>0.01/((D19-C19)*B19)</f>
        <v>3.0581039755351681E-2</v>
      </c>
      <c r="C22" s="1">
        <f>0.1*(LN(B19/A19))/(D19-C19)</f>
        <v>-3.2170255938715427E-2</v>
      </c>
      <c r="D22" s="16">
        <f>0.1*(LN(B19)-LN(A19))/(D19-C19)</f>
        <v>-3.2170255938715427E-2</v>
      </c>
    </row>
    <row r="26" spans="1:10">
      <c r="D26" s="16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A8F6-852B-4BEA-8613-45CD0A328967}">
  <dimension ref="A1:L22"/>
  <sheetViews>
    <sheetView tabSelected="1" view="pageLayout" zoomScale="115" zoomScaleNormal="100" zoomScalePageLayoutView="115" workbookViewId="0">
      <selection activeCell="G19" sqref="G19"/>
    </sheetView>
  </sheetViews>
  <sheetFormatPr defaultColWidth="11.42578125" defaultRowHeight="14.25"/>
  <cols>
    <col min="1" max="1" width="11.5703125" customWidth="1"/>
    <col min="2" max="2" width="15" customWidth="1"/>
    <col min="3" max="3" width="9" customWidth="1"/>
    <col min="4" max="4" width="12" customWidth="1"/>
    <col min="5" max="5" width="7.28515625" customWidth="1"/>
    <col min="7" max="7" width="11" customWidth="1"/>
  </cols>
  <sheetData>
    <row r="1" spans="1:12" ht="31.5">
      <c r="A1" s="6" t="s">
        <v>0</v>
      </c>
      <c r="B1" s="8" t="s">
        <v>18</v>
      </c>
      <c r="C1" s="6" t="s">
        <v>2</v>
      </c>
      <c r="D1" s="8" t="s">
        <v>3</v>
      </c>
      <c r="E1" s="6" t="s">
        <v>19</v>
      </c>
      <c r="F1" s="11" t="s">
        <v>5</v>
      </c>
      <c r="G1" s="6" t="s">
        <v>6</v>
      </c>
      <c r="H1" s="8" t="s">
        <v>7</v>
      </c>
    </row>
    <row r="2" spans="1:12" ht="15.75">
      <c r="A2" s="17">
        <v>4.3</v>
      </c>
      <c r="B2" s="10">
        <f>SQRT((0.1^2)+(0.02+A2*10^-3)^2)</f>
        <v>0.10291010640359868</v>
      </c>
      <c r="C2" s="9">
        <f>A2/4.3</f>
        <v>1</v>
      </c>
      <c r="D2" s="10">
        <f>SQRT((1/4.3*B2)^2+((A2/4.3^2)*$B$2)^2)</f>
        <v>3.3845783297959897E-2</v>
      </c>
      <c r="E2" s="9">
        <v>0</v>
      </c>
      <c r="F2" s="10">
        <f>SQRT((0.1^2)+(0.02+E2*10^-3)^2)</f>
        <v>0.10198039027185571</v>
      </c>
      <c r="G2" s="9">
        <f>E2/(5/3)</f>
        <v>0</v>
      </c>
      <c r="H2" s="10">
        <f>3/5*F2</f>
        <v>6.118823416311342E-2</v>
      </c>
    </row>
    <row r="3" spans="1:12" ht="15.75">
      <c r="A3" s="17">
        <v>0.9</v>
      </c>
      <c r="B3" s="10">
        <f t="shared" ref="B3:B4" si="0">SQRT((0.1^2)+(0.02+A3*10^-3)^2)</f>
        <v>0.10216070673208952</v>
      </c>
      <c r="C3" s="9">
        <f t="shared" ref="C3:C4" si="1">A3/4.3</f>
        <v>0.20930232558139536</v>
      </c>
      <c r="D3" s="10">
        <f t="shared" ref="D3:D4" si="2">SQRT((1/4.3*B3)^2+((A3/4.3^2)*$B$2)^2)</f>
        <v>2.4280620666914426E-2</v>
      </c>
      <c r="E3" s="9">
        <v>3.25</v>
      </c>
      <c r="F3" s="10">
        <f>SQRT((0.1^2)+(0.02+E3*10^-3)^2)</f>
        <v>0.10266724161094425</v>
      </c>
      <c r="G3" s="9">
        <f t="shared" ref="G3:G4" si="3">E3/(5/3)</f>
        <v>1.95</v>
      </c>
      <c r="H3" s="10">
        <f t="shared" ref="H3:H4" si="4">3/5*F3</f>
        <v>6.1600344966566543E-2</v>
      </c>
    </row>
    <row r="4" spans="1:12" ht="15.75">
      <c r="A4" s="17">
        <v>0.2</v>
      </c>
      <c r="B4" s="10">
        <f t="shared" si="0"/>
        <v>0.10201980199941579</v>
      </c>
      <c r="C4" s="9">
        <f t="shared" si="1"/>
        <v>4.651162790697675E-2</v>
      </c>
      <c r="D4" s="10">
        <f t="shared" si="2"/>
        <v>2.3751633960406429E-2</v>
      </c>
      <c r="E4" s="9">
        <v>6.5</v>
      </c>
      <c r="F4" s="10">
        <f>SQRT((0.1^2)+(0.02+E4*10^-3)^2)</f>
        <v>0.10345167954170682</v>
      </c>
      <c r="G4" s="9">
        <f t="shared" si="3"/>
        <v>3.9</v>
      </c>
      <c r="H4" s="10">
        <f t="shared" si="4"/>
        <v>6.2071007725024094E-2</v>
      </c>
    </row>
    <row r="5" spans="1:12" ht="15.75">
      <c r="A5" s="1"/>
      <c r="B5" s="5"/>
      <c r="C5" s="4"/>
      <c r="D5" s="5"/>
      <c r="E5" s="1"/>
      <c r="F5" s="1"/>
      <c r="G5" s="1"/>
    </row>
    <row r="6" spans="1:12" ht="15.75">
      <c r="A6" s="1"/>
      <c r="B6" s="5"/>
      <c r="C6" s="4"/>
      <c r="D6" s="5"/>
      <c r="E6" s="1"/>
      <c r="F6" s="1"/>
      <c r="G6" s="1"/>
    </row>
    <row r="7" spans="1:12" ht="15.75">
      <c r="A7" s="1"/>
      <c r="B7" s="5"/>
      <c r="C7" s="4"/>
      <c r="D7" s="5"/>
      <c r="E7" s="1"/>
    </row>
    <row r="8" spans="1:12" ht="15.75">
      <c r="A8" s="1"/>
      <c r="C8" s="4"/>
      <c r="D8" s="5"/>
      <c r="E8" s="1"/>
      <c r="F8" s="1"/>
      <c r="G8" s="1">
        <v>0.01</v>
      </c>
    </row>
    <row r="9" spans="1:12">
      <c r="A9" t="s">
        <v>8</v>
      </c>
      <c r="B9">
        <v>-0.96</v>
      </c>
      <c r="C9">
        <f>G8*(1/B10)</f>
        <v>2.4390243902439029E-3</v>
      </c>
    </row>
    <row r="10" spans="1:12">
      <c r="A10" t="s">
        <v>9</v>
      </c>
      <c r="B10">
        <v>4.0999999999999996</v>
      </c>
      <c r="C10">
        <f>-G8*(B9/B10^2)</f>
        <v>5.7108863771564546E-4</v>
      </c>
    </row>
    <row r="11" spans="1:12">
      <c r="A11" t="s">
        <v>10</v>
      </c>
      <c r="B11">
        <f>B9/B10</f>
        <v>-0.23414634146341465</v>
      </c>
    </row>
    <row r="12" spans="1:12">
      <c r="A12" t="s">
        <v>11</v>
      </c>
      <c r="B12">
        <f>SQRT(C9^2+C10^2)</f>
        <v>2.5049914587344513E-3</v>
      </c>
      <c r="J12">
        <v>0.78509169999999995</v>
      </c>
    </row>
    <row r="15" spans="1:12" ht="15.75">
      <c r="H15" s="5">
        <v>3.25</v>
      </c>
      <c r="J15">
        <v>0.26372356000000002</v>
      </c>
      <c r="L15">
        <v>0.78509169999999995</v>
      </c>
    </row>
    <row r="18" spans="1:12" ht="15.75">
      <c r="A18" s="4" t="s">
        <v>12</v>
      </c>
      <c r="B18" s="5" t="s">
        <v>13</v>
      </c>
      <c r="C18" s="4" t="s">
        <v>14</v>
      </c>
      <c r="D18" s="5" t="s">
        <v>15</v>
      </c>
      <c r="E18" s="4"/>
      <c r="F18" t="s">
        <v>16</v>
      </c>
      <c r="G18">
        <f>(LN(B19)-LN(A19))/(D19-C19)</f>
        <v>-0.78509166460200019</v>
      </c>
      <c r="H18">
        <f>(B19-A19)/(D19-C19)</f>
        <v>-0.23414634146341465</v>
      </c>
      <c r="J18">
        <f>G18</f>
        <v>-0.78509166460200019</v>
      </c>
      <c r="L18">
        <f>I18</f>
        <v>0</v>
      </c>
    </row>
    <row r="19" spans="1:12" ht="15.75">
      <c r="A19" s="4">
        <v>1</v>
      </c>
      <c r="B19" s="5">
        <v>0.04</v>
      </c>
      <c r="C19" s="4">
        <v>0</v>
      </c>
      <c r="D19" s="5">
        <v>4.0999999999999996</v>
      </c>
      <c r="E19" s="4"/>
      <c r="F19" t="s">
        <v>11</v>
      </c>
      <c r="G19">
        <f>SQRT(A21^2+B21^2+C21^2+D21^2)</f>
        <v>8.4576103819230097E-3</v>
      </c>
    </row>
    <row r="20" spans="1:12" ht="15.75">
      <c r="A20" s="4" t="s">
        <v>11</v>
      </c>
      <c r="B20" s="5" t="s">
        <v>17</v>
      </c>
      <c r="C20" s="4" t="s">
        <v>17</v>
      </c>
      <c r="D20" s="5" t="s">
        <v>17</v>
      </c>
      <c r="E20" s="4"/>
      <c r="F20" s="4"/>
      <c r="G20" s="3">
        <f>SQRT(A22^2+B22^2+C22^2+D22^2)</f>
        <v>0.12669393143183652</v>
      </c>
    </row>
    <row r="21" spans="1:12" ht="15.75">
      <c r="A21" s="18">
        <f>-1/(D19-C19)*0.01</f>
        <v>-2.4390243902439029E-3</v>
      </c>
      <c r="B21" s="5">
        <f>1/(D19-C19)^2*0.01</f>
        <v>5.9488399762046404E-4</v>
      </c>
      <c r="C21" s="4">
        <f>(B19-A19)/(D19-C19)^2*0.1</f>
        <v>-5.7108863771564546E-3</v>
      </c>
      <c r="D21" s="5">
        <f>-(B19-A19)/(D19-C19)^2*0.1</f>
        <v>5.7108863771564546E-3</v>
      </c>
      <c r="E21" s="4"/>
      <c r="F21" s="4"/>
      <c r="G21" s="3"/>
    </row>
    <row r="22" spans="1:12" ht="15.75">
      <c r="A22" s="1">
        <f>0.01/((D19-C19)*A19)</f>
        <v>2.4390243902439029E-3</v>
      </c>
      <c r="B22" s="1">
        <f>0.01/((D19-C19)*B19)</f>
        <v>6.0975609756097567E-2</v>
      </c>
      <c r="C22" s="1">
        <f>0.1*(LN(B19/A19))/(D19-C19)</f>
        <v>-7.8509166460200022E-2</v>
      </c>
      <c r="D22" s="16">
        <f>0.1*(LN(B19)-LN(A19))/(D19-C19)</f>
        <v>-7.8509166460200022E-2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5267B-1D62-44B5-BCD5-B4EF91C7C477}">
  <dimension ref="A1"/>
  <sheetViews>
    <sheetView workbookViewId="0">
      <selection activeCell="E13" sqref="E13"/>
    </sheetView>
  </sheetViews>
  <sheetFormatPr defaultColWidth="11.42578125" defaultRowHeight="14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Anna-Maria</dc:creator>
  <cp:keywords/>
  <dc:description/>
  <cp:lastModifiedBy>Dominik Müller</cp:lastModifiedBy>
  <cp:revision/>
  <dcterms:created xsi:type="dcterms:W3CDTF">2020-08-19T08:45:27Z</dcterms:created>
  <dcterms:modified xsi:type="dcterms:W3CDTF">2020-08-23T09:26:07Z</dcterms:modified>
  <cp:category/>
  <cp:contentStatus/>
</cp:coreProperties>
</file>