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ae480699465edb/Notability/03 PPA2 WS2020/BEU/Beu_Leo/"/>
    </mc:Choice>
  </mc:AlternateContent>
  <xr:revisionPtr revIDLastSave="3" documentId="13_ncr:1_{48DBC173-93B6-4F1C-A4D3-A86E2BD51D47}" xr6:coauthVersionLast="45" xr6:coauthVersionMax="45" xr10:uidLastSave="{3A59FA13-BA6F-4F54-B7B8-F044D3E24CAF}"/>
  <bookViews>
    <workbookView xWindow="-28920" yWindow="-15" windowWidth="29040" windowHeight="15840" firstSheet="1" activeTab="1" xr2:uid="{592C200D-C65F-4A3C-9F89-EFCC1A283C67}"/>
  </bookViews>
  <sheets>
    <sheet name="Tabelle1" sheetId="1" r:id="rId1"/>
    <sheet name="b_A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D2" i="2"/>
  <c r="E7" i="1"/>
  <c r="K5" i="1" l="1"/>
  <c r="K3" i="1"/>
  <c r="I7" i="1"/>
  <c r="H7" i="1"/>
  <c r="G7" i="1"/>
  <c r="F7" i="1"/>
  <c r="L3" i="1"/>
  <c r="D8" i="2" s="1"/>
  <c r="E4" i="1"/>
  <c r="I4" i="1" s="1"/>
  <c r="E5" i="1"/>
  <c r="E6" i="1"/>
  <c r="I6" i="1" s="1"/>
  <c r="I5" i="1"/>
  <c r="E3" i="1"/>
  <c r="I3" i="1" s="1"/>
  <c r="D14" i="2" l="1"/>
  <c r="D6" i="2"/>
  <c r="E6" i="2" s="1"/>
  <c r="D19" i="2"/>
  <c r="D3" i="2"/>
  <c r="D7" i="2"/>
  <c r="D22" i="2"/>
  <c r="D21" i="2"/>
  <c r="D13" i="2"/>
  <c r="D5" i="2"/>
  <c r="D15" i="2"/>
  <c r="D20" i="2"/>
  <c r="D12" i="2"/>
  <c r="D4" i="2"/>
  <c r="D18" i="2"/>
  <c r="D10" i="2"/>
  <c r="D23" i="2"/>
  <c r="D11" i="2"/>
  <c r="D17" i="2"/>
  <c r="D9" i="2"/>
  <c r="E9" i="2" s="1"/>
  <c r="F9" i="2" s="1"/>
  <c r="D16" i="2"/>
  <c r="H6" i="1"/>
  <c r="F6" i="1"/>
  <c r="G6" i="1" s="1"/>
  <c r="I7" i="2"/>
  <c r="F5" i="1"/>
  <c r="G5" i="1" s="1"/>
  <c r="F4" i="1"/>
  <c r="G4" i="1" s="1"/>
  <c r="H5" i="1"/>
  <c r="F3" i="1"/>
  <c r="H4" i="1"/>
  <c r="H3" i="1"/>
  <c r="I6" i="2" l="1"/>
  <c r="I21" i="2"/>
  <c r="E21" i="2"/>
  <c r="E23" i="2"/>
  <c r="I23" i="2"/>
  <c r="E18" i="2"/>
  <c r="F18" i="2" s="1"/>
  <c r="I18" i="2"/>
  <c r="E22" i="2"/>
  <c r="F22" i="2" s="1"/>
  <c r="I22" i="2"/>
  <c r="I20" i="2"/>
  <c r="H20" i="2" s="1"/>
  <c r="E20" i="2"/>
  <c r="F20" i="2" s="1"/>
  <c r="I19" i="2"/>
  <c r="E19" i="2"/>
  <c r="E16" i="2"/>
  <c r="I16" i="2"/>
  <c r="I17" i="2"/>
  <c r="E17" i="2"/>
  <c r="E15" i="2"/>
  <c r="I15" i="2"/>
  <c r="I13" i="2"/>
  <c r="E13" i="2"/>
  <c r="F13" i="2" s="1"/>
  <c r="E14" i="2"/>
  <c r="F14" i="2" s="1"/>
  <c r="I14" i="2"/>
  <c r="H14" i="2" s="1"/>
  <c r="I9" i="2"/>
  <c r="H9" i="2" s="1"/>
  <c r="E7" i="2"/>
  <c r="F7" i="2" s="1"/>
  <c r="J6" i="1"/>
  <c r="J5" i="1"/>
  <c r="J4" i="1"/>
  <c r="E3" i="2"/>
  <c r="I3" i="2"/>
  <c r="H7" i="2"/>
  <c r="G3" i="1"/>
  <c r="J3" i="1"/>
  <c r="E2" i="2"/>
  <c r="I2" i="2"/>
  <c r="E4" i="2"/>
  <c r="I4" i="2"/>
  <c r="I8" i="2"/>
  <c r="E8" i="2"/>
  <c r="E5" i="2"/>
  <c r="I5" i="2"/>
  <c r="E10" i="2"/>
  <c r="I10" i="2"/>
  <c r="E11" i="2"/>
  <c r="I11" i="2"/>
  <c r="F6" i="2"/>
  <c r="H6" i="2"/>
  <c r="E12" i="2"/>
  <c r="I12" i="2"/>
  <c r="H18" i="2" l="1"/>
  <c r="H13" i="2"/>
  <c r="H22" i="2"/>
  <c r="F16" i="2"/>
  <c r="H16" i="2"/>
  <c r="H17" i="2"/>
  <c r="F17" i="2"/>
  <c r="H11" i="2"/>
  <c r="H19" i="2"/>
  <c r="F19" i="2"/>
  <c r="H23" i="2"/>
  <c r="F23" i="2"/>
  <c r="H10" i="2"/>
  <c r="H21" i="2"/>
  <c r="F21" i="2"/>
  <c r="H12" i="2"/>
  <c r="H15" i="2"/>
  <c r="F15" i="2"/>
  <c r="F10" i="2"/>
  <c r="H2" i="2"/>
  <c r="F2" i="2"/>
  <c r="G2" i="2" s="1"/>
  <c r="H5" i="2"/>
  <c r="F5" i="2"/>
  <c r="F12" i="2"/>
  <c r="F8" i="2"/>
  <c r="H8" i="2"/>
  <c r="F11" i="2"/>
  <c r="H4" i="2"/>
  <c r="F4" i="2"/>
  <c r="H3" i="2"/>
  <c r="F3" i="2"/>
</calcChain>
</file>

<file path=xl/sharedStrings.xml><?xml version="1.0" encoding="utf-8"?>
<sst xmlns="http://schemas.openxmlformats.org/spreadsheetml/2006/main" count="20" uniqueCount="20">
  <si>
    <t>x-Auslenkung links</t>
  </si>
  <si>
    <t>x-Auslenkung rechts</t>
  </si>
  <si>
    <t>Durschnitt x</t>
  </si>
  <si>
    <r>
      <t>tan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bzw ϴ mit KWN</t>
    </r>
  </si>
  <si>
    <t>ϴ  aus tan</t>
  </si>
  <si>
    <t>D</t>
  </si>
  <si>
    <t>sϴ</t>
  </si>
  <si>
    <t>sDi</t>
  </si>
  <si>
    <t>sD_Gesammt:</t>
  </si>
  <si>
    <t>Hauptmaximum:</t>
  </si>
  <si>
    <t>D_Gesamt:</t>
  </si>
  <si>
    <t>Nebenmaximum n:</t>
  </si>
  <si>
    <t>x_gemessen</t>
  </si>
  <si>
    <t>Abstand vom Hauptmaximum: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</si>
  <si>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bzw tan</t>
    </r>
    <r>
      <rPr>
        <sz val="11"/>
        <color theme="1"/>
        <rFont val="Calibri"/>
        <family val="2"/>
      </rPr>
      <t>ϴ</t>
    </r>
  </si>
  <si>
    <t>b</t>
  </si>
  <si>
    <t>Mittwelwert von b:</t>
  </si>
  <si>
    <r>
      <t>Fehler s</t>
    </r>
    <r>
      <rPr>
        <vertAlign val="subscript"/>
        <sz val="11"/>
        <color theme="1"/>
        <rFont val="Calibri"/>
        <family val="2"/>
        <scheme val="minor"/>
      </rPr>
      <t>b</t>
    </r>
  </si>
  <si>
    <r>
      <t>Fehler s</t>
    </r>
    <r>
      <rPr>
        <vertAlign val="subscript"/>
        <sz val="11"/>
        <color theme="1"/>
        <rFont val="Calibri"/>
        <family val="2"/>
      </rPr>
      <t>ϴ</t>
    </r>
  </si>
  <si>
    <t>Fehler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</si>
</sst>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7832-DD56-4448-9A62-9CA783DD4656}">
  <dimension ref="B2:L7"/>
  <sheetViews>
    <sheetView workbookViewId="0">
      <selection activeCell="L3" sqref="L3"/>
    </sheetView>
  </sheetViews>
  <sheetFormatPr defaultColWidth="11.42578125" defaultRowHeight="15"/>
  <cols>
    <col min="3" max="3" width="18.85546875" customWidth="1"/>
    <col min="4" max="4" width="17.7109375" customWidth="1"/>
    <col min="11" max="11" width="13.5703125" customWidth="1"/>
    <col min="12" max="12" width="17.85546875" customWidth="1"/>
  </cols>
  <sheetData>
    <row r="2" spans="2:12">
      <c r="C2" t="s">
        <v>0</v>
      </c>
      <c r="D2" t="s">
        <v>1</v>
      </c>
      <c r="E2" t="s">
        <v>2</v>
      </c>
      <c r="F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3" t="s">
        <v>8</v>
      </c>
      <c r="L2" s="1" t="s">
        <v>9</v>
      </c>
    </row>
    <row r="3" spans="2:12">
      <c r="B3">
        <v>1</v>
      </c>
      <c r="C3">
        <v>59.888100000000001</v>
      </c>
      <c r="D3">
        <v>47.208199999999998</v>
      </c>
      <c r="E3">
        <f>(C3-D3)/2</f>
        <v>6.3399500000000018</v>
      </c>
      <c r="F3">
        <f t="shared" ref="F3:F7" si="0">E3/400</f>
        <v>1.5849875000000003E-2</v>
      </c>
      <c r="G3">
        <f>ATAN(F3)</f>
        <v>1.5848547939217854E-2</v>
      </c>
      <c r="H3">
        <f>(B3*632.8*10^(-6)*400)/E3</f>
        <v>3.9924605083636287E-2</v>
      </c>
      <c r="I3">
        <f>SQRT((1/400*0.2)^2+(E3/(2*400^2)*20)^2)*1/SQRT(2)</f>
        <v>4.5111616350296382E-4</v>
      </c>
      <c r="J3" s="2">
        <f>(B3*632.8*10^(-6)*I3)/(F3^2)</f>
        <v>1.1363266066578396E-3</v>
      </c>
      <c r="K3" s="3">
        <f>1/4*SQRT(SUMSQ(J3:J11))</f>
        <v>4.3174430290889628E-4</v>
      </c>
      <c r="L3">
        <f>AVERAGE(C3:D7)</f>
        <v>53.598849999999992</v>
      </c>
    </row>
    <row r="4" spans="2:12">
      <c r="B4">
        <v>2</v>
      </c>
      <c r="C4">
        <v>66.325599999999994</v>
      </c>
      <c r="D4">
        <v>40.868299999999998</v>
      </c>
      <c r="E4">
        <f t="shared" ref="E4:E5" si="1">(C4-D4)/2</f>
        <v>12.728649999999998</v>
      </c>
      <c r="F4">
        <f t="shared" si="0"/>
        <v>3.1821624999999992E-2</v>
      </c>
      <c r="G4">
        <f t="shared" ref="G4:G7" si="2">ATAN(F4)</f>
        <v>3.181089049426445E-2</v>
      </c>
      <c r="H4">
        <f t="shared" ref="H4:H7" si="3">(B4*632.8*10^(-6)*400)/E4</f>
        <v>3.9771696134311176E-2</v>
      </c>
      <c r="I4">
        <f t="shared" ref="I4:I7" si="4">SQRT((1/400*0.2)^2+(E4/(2*400^2)*20)^2)*1/SQRT(2)</f>
        <v>6.6441135075546011E-4</v>
      </c>
      <c r="J4" s="2">
        <f t="shared" ref="J4:J6" si="5">(B4*632.8*10^(-6)*I4)/(F4^2)</f>
        <v>8.3040279528256045E-4</v>
      </c>
      <c r="K4" s="3" t="s">
        <v>10</v>
      </c>
    </row>
    <row r="5" spans="2:12">
      <c r="B5">
        <v>3</v>
      </c>
      <c r="C5">
        <v>72.763099999999994</v>
      </c>
      <c r="D5">
        <v>34.458300000000001</v>
      </c>
      <c r="E5">
        <f t="shared" si="1"/>
        <v>19.152399999999997</v>
      </c>
      <c r="F5">
        <f t="shared" si="0"/>
        <v>4.7880999999999993E-2</v>
      </c>
      <c r="G5">
        <f t="shared" si="2"/>
        <v>4.784445974677469E-2</v>
      </c>
      <c r="H5">
        <f t="shared" si="3"/>
        <v>3.9648294730686498E-2</v>
      </c>
      <c r="I5">
        <f t="shared" si="4"/>
        <v>9.1729734836229612E-4</v>
      </c>
      <c r="J5" s="2">
        <f t="shared" si="5"/>
        <v>7.5957635854609384E-4</v>
      </c>
      <c r="K5" s="3">
        <f>AVERAGE(H3:H7)</f>
        <v>3.690622600684005E-2</v>
      </c>
    </row>
    <row r="6" spans="2:12">
      <c r="B6">
        <v>4</v>
      </c>
      <c r="C6">
        <v>79.092600000000004</v>
      </c>
      <c r="D6">
        <v>28.090800000000002</v>
      </c>
      <c r="E6">
        <f>(C6-D7)/2</f>
        <v>28.524550000000001</v>
      </c>
      <c r="F6">
        <f t="shared" si="0"/>
        <v>7.131137500000001E-2</v>
      </c>
      <c r="G6">
        <f t="shared" si="2"/>
        <v>7.1190862291831261E-2</v>
      </c>
      <c r="H6">
        <f t="shared" si="3"/>
        <v>3.5495038484393261E-2</v>
      </c>
      <c r="I6">
        <f t="shared" si="4"/>
        <v>1.3092593569923687E-3</v>
      </c>
      <c r="J6" s="2">
        <f t="shared" si="5"/>
        <v>6.5168020196632146E-4</v>
      </c>
    </row>
    <row r="7" spans="2:12">
      <c r="B7">
        <v>5</v>
      </c>
      <c r="C7">
        <v>85.25</v>
      </c>
      <c r="D7">
        <v>22.043500000000002</v>
      </c>
      <c r="E7">
        <f>(C7-D8)/2</f>
        <v>42.625</v>
      </c>
      <c r="F7">
        <f t="shared" si="0"/>
        <v>0.1065625</v>
      </c>
      <c r="G7">
        <f t="shared" si="2"/>
        <v>0.10616186694536345</v>
      </c>
      <c r="H7">
        <f t="shared" si="3"/>
        <v>2.9691495601173016E-2</v>
      </c>
      <c r="I7">
        <f t="shared" si="4"/>
        <v>1.9166675512339441E-3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94F-9880-438F-90D1-37CD31369242}">
  <dimension ref="B1:I23"/>
  <sheetViews>
    <sheetView tabSelected="1" zoomScaleNormal="100" workbookViewId="0">
      <selection activeCell="G20" sqref="G20"/>
    </sheetView>
  </sheetViews>
  <sheetFormatPr defaultColWidth="11.42578125" defaultRowHeight="15"/>
  <cols>
    <col min="2" max="2" width="19.42578125" customWidth="1"/>
    <col min="3" max="3" width="20.28515625" customWidth="1"/>
    <col min="4" max="4" width="32.140625" customWidth="1"/>
    <col min="5" max="5" width="22.42578125" customWidth="1"/>
    <col min="7" max="7" width="17.42578125" customWidth="1"/>
  </cols>
  <sheetData>
    <row r="1" spans="2:9" ht="18"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3" t="s">
        <v>16</v>
      </c>
      <c r="H1" t="s">
        <v>17</v>
      </c>
      <c r="I1" t="s">
        <v>18</v>
      </c>
    </row>
    <row r="2" spans="2:9">
      <c r="B2">
        <v>11</v>
      </c>
      <c r="C2">
        <v>58.822800000000001</v>
      </c>
      <c r="D2">
        <f>ABS(C2-Tabelle1!$L$3)</f>
        <v>5.2239500000000092</v>
      </c>
      <c r="E2">
        <f>D2/400</f>
        <v>1.3059875000000023E-2</v>
      </c>
      <c r="F2">
        <f>(B2-0.5)*(632.8*10^-6)/E2</f>
        <v>0.50876444070100113</v>
      </c>
      <c r="G2" s="3">
        <f>AVERAGE(F2:F11,F14:F23)</f>
        <v>0.50013396755905215</v>
      </c>
      <c r="H2">
        <f>(B2-0.5)*(632.8*10^-6)/E2^2*I2</f>
        <v>2.3263150272066293E-2</v>
      </c>
      <c r="I2">
        <f>SQRT((1/400*0.2)^2+(D2/(2*400^2)*20)^2)</f>
        <v>5.9716012039047451E-4</v>
      </c>
    </row>
    <row r="3" spans="2:9">
      <c r="B3">
        <v>10</v>
      </c>
      <c r="C3">
        <v>58.3108</v>
      </c>
      <c r="D3">
        <f>ABS(C3-Tabelle1!$L$3)</f>
        <v>4.7119500000000087</v>
      </c>
      <c r="E3">
        <f t="shared" ref="E3:E23" si="0">D3/400</f>
        <v>1.1779875000000021E-2</v>
      </c>
      <c r="F3">
        <f t="shared" ref="F3:F23" si="1">(B3-0.5)*(632.8*10^-6)/E3</f>
        <v>0.51032799584036237</v>
      </c>
      <c r="G3" s="3"/>
      <c r="H3">
        <f t="shared" ref="H3:H23" si="2">(B3-0.5)*(632.8*10^-6)/E3^2*I3</f>
        <v>2.5139034334976568E-2</v>
      </c>
      <c r="I3">
        <f t="shared" ref="I3:I23" si="3">SQRT((1/400*0.2)^2+(D3/(2*400^2)*20)^2)</f>
        <v>5.8028304247562318E-4</v>
      </c>
    </row>
    <row r="4" spans="2:9">
      <c r="B4">
        <v>9</v>
      </c>
      <c r="C4">
        <v>57.798900000000003</v>
      </c>
      <c r="D4">
        <f>ABS(C4-Tabelle1!$L$3)</f>
        <v>4.2000500000000116</v>
      </c>
      <c r="E4">
        <f t="shared" si="0"/>
        <v>1.0500125000000029E-2</v>
      </c>
      <c r="F4">
        <f t="shared" si="1"/>
        <v>0.51226056832656608</v>
      </c>
      <c r="G4" s="3" t="s">
        <v>19</v>
      </c>
      <c r="H4">
        <f t="shared" si="2"/>
        <v>2.7550474956450834E-2</v>
      </c>
      <c r="I4">
        <f t="shared" si="3"/>
        <v>5.6471930251653871E-4</v>
      </c>
    </row>
    <row r="5" spans="2:9">
      <c r="B5">
        <v>8</v>
      </c>
      <c r="C5">
        <v>57.286999999999999</v>
      </c>
      <c r="D5">
        <f>ABS(C5-Tabelle1!$L$3)</f>
        <v>3.6881500000000074</v>
      </c>
      <c r="E5">
        <f t="shared" si="0"/>
        <v>9.2203750000000185E-3</v>
      </c>
      <c r="F5">
        <f t="shared" si="1"/>
        <v>0.51472960698453041</v>
      </c>
      <c r="G5" s="3">
        <f>1/9*SQRT(SUMSQ(I2:I11,I14:I23))</f>
        <v>2.6996185455939681E-4</v>
      </c>
      <c r="H5">
        <f t="shared" si="2"/>
        <v>3.0736067388588171E-2</v>
      </c>
      <c r="I5">
        <f t="shared" si="3"/>
        <v>5.50576581378913E-4</v>
      </c>
    </row>
    <row r="6" spans="2:9">
      <c r="B6">
        <v>7</v>
      </c>
      <c r="C6">
        <v>56.763199999999998</v>
      </c>
      <c r="D6">
        <f>ABS(C6-Tabelle1!$L$3)</f>
        <v>3.164350000000006</v>
      </c>
      <c r="E6">
        <f t="shared" si="0"/>
        <v>7.9108750000000151E-3</v>
      </c>
      <c r="F6">
        <f t="shared" si="1"/>
        <v>0.51994248423846812</v>
      </c>
      <c r="H6">
        <f t="shared" si="2"/>
        <v>3.5339884792910725E-2</v>
      </c>
      <c r="I6">
        <f t="shared" si="3"/>
        <v>5.3769295563640756E-4</v>
      </c>
    </row>
    <row r="7" spans="2:9">
      <c r="B7">
        <v>6</v>
      </c>
      <c r="C7">
        <v>56.251300000000001</v>
      </c>
      <c r="D7">
        <f>ABS(C7-Tabelle1!$L$3)</f>
        <v>2.6524500000000089</v>
      </c>
      <c r="E7">
        <f t="shared" si="0"/>
        <v>6.6311250000000224E-3</v>
      </c>
      <c r="F7">
        <f t="shared" si="1"/>
        <v>0.524858150012251</v>
      </c>
      <c r="H7">
        <f t="shared" si="2"/>
        <v>4.1693892407941142E-2</v>
      </c>
      <c r="I7">
        <f t="shared" si="3"/>
        <v>5.2676596959989332E-4</v>
      </c>
    </row>
    <row r="8" spans="2:9">
      <c r="B8">
        <v>5</v>
      </c>
      <c r="C8">
        <v>55.775100000000002</v>
      </c>
      <c r="D8">
        <f>ABS(C8-Tabelle1!$L$3)</f>
        <v>2.1762500000000102</v>
      </c>
      <c r="E8">
        <f t="shared" si="0"/>
        <v>5.4406250000000253E-3</v>
      </c>
      <c r="F8">
        <f t="shared" si="1"/>
        <v>0.52339574956921064</v>
      </c>
      <c r="H8">
        <f t="shared" si="2"/>
        <v>4.9848689578379408E-2</v>
      </c>
      <c r="I8">
        <f t="shared" si="3"/>
        <v>5.181700977904271E-4</v>
      </c>
    </row>
    <row r="9" spans="2:9">
      <c r="B9">
        <v>4</v>
      </c>
      <c r="C9">
        <v>55.227499999999999</v>
      </c>
      <c r="D9">
        <f>ABS(C9-Tabelle1!$L$3)</f>
        <v>1.6286500000000075</v>
      </c>
      <c r="E9">
        <f t="shared" si="0"/>
        <v>4.0716250000000188E-3</v>
      </c>
      <c r="F9">
        <f t="shared" si="1"/>
        <v>0.54395972124151637</v>
      </c>
      <c r="H9">
        <f t="shared" si="2"/>
        <v>6.8169045341365989E-2</v>
      </c>
      <c r="I9">
        <f t="shared" si="3"/>
        <v>5.1025614287129428E-4</v>
      </c>
    </row>
    <row r="10" spans="2:9">
      <c r="B10">
        <v>3</v>
      </c>
      <c r="C10">
        <v>54.707000000000001</v>
      </c>
      <c r="D10">
        <f>ABS(C10-Tabelle1!$L$3)</f>
        <v>1.1081500000000091</v>
      </c>
      <c r="E10">
        <f t="shared" si="0"/>
        <v>2.7703750000000228E-3</v>
      </c>
      <c r="F10">
        <f t="shared" si="1"/>
        <v>0.5710418264675311</v>
      </c>
      <c r="H10">
        <f>(B10-0.5)*(632.8*10^-6)/E10^2*I10</f>
        <v>0.10404624156641817</v>
      </c>
      <c r="I10">
        <f t="shared" si="3"/>
        <v>5.0477406928782574E-4</v>
      </c>
    </row>
    <row r="11" spans="2:9">
      <c r="B11">
        <v>2</v>
      </c>
      <c r="C11">
        <v>54.203699999999998</v>
      </c>
      <c r="D11">
        <f>ABS(C11-Tabelle1!$L$3)</f>
        <v>0.6048500000000061</v>
      </c>
      <c r="E11">
        <f t="shared" si="0"/>
        <v>1.5121250000000152E-3</v>
      </c>
      <c r="F11">
        <f t="shared" si="1"/>
        <v>0.6277258824501879</v>
      </c>
      <c r="H11">
        <f t="shared" ref="H11:H22" si="4">(B11-0.5)*(632.8*10^-6)/E11^2*I11</f>
        <v>0.20815655521440868</v>
      </c>
      <c r="I11">
        <f t="shared" si="3"/>
        <v>5.0142703981712598E-4</v>
      </c>
    </row>
    <row r="12" spans="2:9">
      <c r="B12">
        <v>1</v>
      </c>
      <c r="C12">
        <v>53.715899999999998</v>
      </c>
      <c r="D12">
        <f>ABS(C12-Tabelle1!$L$3)</f>
        <v>0.11705000000000609</v>
      </c>
      <c r="E12">
        <f t="shared" si="0"/>
        <v>2.9262500000001526E-4</v>
      </c>
      <c r="F12">
        <f t="shared" si="1"/>
        <v>1.0812473302007124</v>
      </c>
      <c r="H12">
        <f t="shared" si="4"/>
        <v>1.8476942455274965</v>
      </c>
      <c r="I12">
        <f t="shared" si="3"/>
        <v>5.0005351550523125E-4</v>
      </c>
    </row>
    <row r="13" spans="2:9">
      <c r="B13">
        <v>1</v>
      </c>
      <c r="C13">
        <v>53.2027</v>
      </c>
      <c r="D13">
        <f>ABS(C13-Tabelle1!$L$3)</f>
        <v>0.39614999999999156</v>
      </c>
      <c r="E13">
        <f t="shared" si="0"/>
        <v>9.903749999999789E-4</v>
      </c>
      <c r="F13">
        <f t="shared" si="1"/>
        <v>0.31947494635870927</v>
      </c>
      <c r="H13">
        <f t="shared" si="4"/>
        <v>0.1614875172771548</v>
      </c>
      <c r="I13">
        <f t="shared" si="3"/>
        <v>5.0061265130876451E-4</v>
      </c>
    </row>
    <row r="14" spans="2:9">
      <c r="B14">
        <v>2</v>
      </c>
      <c r="C14">
        <v>52.679900000000004</v>
      </c>
      <c r="D14">
        <f>ABS(C14-Tabelle1!$L$3)</f>
        <v>0.91894999999998817</v>
      </c>
      <c r="E14">
        <f t="shared" si="0"/>
        <v>2.2973749999999704E-3</v>
      </c>
      <c r="F14">
        <f t="shared" si="1"/>
        <v>0.41316720169759491</v>
      </c>
      <c r="H14">
        <f>(B14-0.5)*(632.8*10^-6)/E14^2*I14</f>
        <v>9.0512890633644913E-2</v>
      </c>
      <c r="I14">
        <f t="shared" si="3"/>
        <v>5.0328789716388024E-4</v>
      </c>
    </row>
    <row r="15" spans="2:9">
      <c r="B15">
        <v>3</v>
      </c>
      <c r="C15">
        <v>52.191800000000001</v>
      </c>
      <c r="D15">
        <f>ABS(C15-Tabelle1!$L$3)</f>
        <v>1.407049999999991</v>
      </c>
      <c r="E15">
        <f t="shared" si="0"/>
        <v>3.5176249999999774E-3</v>
      </c>
      <c r="F15">
        <f t="shared" si="1"/>
        <v>0.44973526171778111</v>
      </c>
      <c r="H15">
        <f t="shared" si="4"/>
        <v>6.4907201033328671E-2</v>
      </c>
      <c r="I15">
        <f t="shared" si="3"/>
        <v>5.0767465322329268E-4</v>
      </c>
    </row>
    <row r="16" spans="2:9">
      <c r="B16">
        <v>4</v>
      </c>
      <c r="C16">
        <v>51.655999999999999</v>
      </c>
      <c r="D16">
        <f>ABS(C16-Tabelle1!$L$3)</f>
        <v>1.9428499999999929</v>
      </c>
      <c r="E16">
        <f t="shared" si="0"/>
        <v>4.8571249999999821E-3</v>
      </c>
      <c r="F16">
        <f t="shared" si="1"/>
        <v>0.45598991172761821</v>
      </c>
      <c r="H16">
        <f t="shared" si="4"/>
        <v>4.8304730658214022E-2</v>
      </c>
      <c r="I16">
        <f t="shared" si="3"/>
        <v>5.1453356502857565E-4</v>
      </c>
    </row>
    <row r="17" spans="2:9">
      <c r="B17">
        <v>5</v>
      </c>
      <c r="C17">
        <v>51.132199999999997</v>
      </c>
      <c r="D17">
        <f>ABS(C17-Tabelle1!$L$3)</f>
        <v>2.4666499999999942</v>
      </c>
      <c r="E17">
        <f t="shared" si="0"/>
        <v>6.1666249999999855E-3</v>
      </c>
      <c r="F17">
        <f t="shared" si="1"/>
        <v>0.46177609308171103</v>
      </c>
      <c r="H17">
        <f>(B17-0.5)*(632.8*10^-6)/E17^2*I17</f>
        <v>3.9180907055264204E-2</v>
      </c>
      <c r="I17">
        <f t="shared" si="3"/>
        <v>5.2322752214657112E-4</v>
      </c>
    </row>
    <row r="18" spans="2:9">
      <c r="B18">
        <v>6</v>
      </c>
      <c r="C18">
        <v>50.632199999999997</v>
      </c>
      <c r="D18">
        <f>ABS(C18-Tabelle1!$L$3)</f>
        <v>2.9666499999999942</v>
      </c>
      <c r="E18">
        <f t="shared" si="0"/>
        <v>7.4166249999999857E-3</v>
      </c>
      <c r="F18">
        <f t="shared" si="1"/>
        <v>0.46927005207894507</v>
      </c>
      <c r="H18">
        <f t="shared" si="4"/>
        <v>3.3741566755408521E-2</v>
      </c>
      <c r="I18">
        <f t="shared" si="3"/>
        <v>5.3327193250174009E-4</v>
      </c>
    </row>
    <row r="19" spans="2:9">
      <c r="B19">
        <v>7</v>
      </c>
      <c r="C19">
        <v>50.108400000000003</v>
      </c>
      <c r="D19">
        <f>ABS(C19-Tabelle1!$L$3)</f>
        <v>3.4904499999999885</v>
      </c>
      <c r="E19">
        <f t="shared" si="0"/>
        <v>8.7261249999999718E-3</v>
      </c>
      <c r="F19">
        <f t="shared" si="1"/>
        <v>0.47136615622627598</v>
      </c>
      <c r="H19">
        <f t="shared" si="4"/>
        <v>2.9467731738539765E-2</v>
      </c>
      <c r="I19">
        <f t="shared" si="3"/>
        <v>5.4551882272499571E-4</v>
      </c>
    </row>
    <row r="20" spans="2:9">
      <c r="B20">
        <v>8</v>
      </c>
      <c r="C20">
        <v>49.608400000000003</v>
      </c>
      <c r="D20">
        <f>ABS(C20-Tabelle1!$L$3)</f>
        <v>3.9904499999999885</v>
      </c>
      <c r="E20">
        <f t="shared" si="0"/>
        <v>9.9761249999999711E-3</v>
      </c>
      <c r="F20">
        <f t="shared" si="1"/>
        <v>0.47573581926850489</v>
      </c>
      <c r="H20">
        <f t="shared" si="4"/>
        <v>2.6645369888723281E-2</v>
      </c>
      <c r="I20">
        <f t="shared" si="3"/>
        <v>5.5875031880059378E-4</v>
      </c>
    </row>
    <row r="21" spans="2:9">
      <c r="B21">
        <v>9</v>
      </c>
      <c r="C21">
        <v>49.1203</v>
      </c>
      <c r="D21">
        <f>ABS(C21-Tabelle1!$L$3)</f>
        <v>4.4785499999999914</v>
      </c>
      <c r="E21">
        <f t="shared" si="0"/>
        <v>1.1196374999999979E-2</v>
      </c>
      <c r="F21">
        <f t="shared" si="1"/>
        <v>0.48040548838351776</v>
      </c>
      <c r="H21">
        <f t="shared" si="4"/>
        <v>2.4586603878135639E-2</v>
      </c>
      <c r="I21">
        <f t="shared" si="3"/>
        <v>5.7301767705097051E-4</v>
      </c>
    </row>
    <row r="22" spans="2:9">
      <c r="B22">
        <v>10</v>
      </c>
      <c r="C22">
        <v>48.632199999999997</v>
      </c>
      <c r="D22">
        <f>ABS(C22-Tabelle1!$L$3)</f>
        <v>4.9666499999999942</v>
      </c>
      <c r="E22">
        <f t="shared" si="0"/>
        <v>1.2416624999999985E-2</v>
      </c>
      <c r="F22">
        <f t="shared" si="1"/>
        <v>0.48415732938701184</v>
      </c>
      <c r="H22">
        <f t="shared" si="4"/>
        <v>2.2948033212581941E-2</v>
      </c>
      <c r="I22">
        <f t="shared" si="3"/>
        <v>5.8852175851377018E-4</v>
      </c>
    </row>
    <row r="23" spans="2:9">
      <c r="B23">
        <v>11</v>
      </c>
      <c r="C23">
        <v>48.108400000000003</v>
      </c>
      <c r="D23">
        <f>ABS(C23-Tabelle1!$L$3)</f>
        <v>5.4904499999999885</v>
      </c>
      <c r="E23">
        <f t="shared" si="0"/>
        <v>1.3726124999999971E-2</v>
      </c>
      <c r="F23">
        <f t="shared" si="1"/>
        <v>0.4840696117804561</v>
      </c>
      <c r="H23">
        <f t="shared" si="2"/>
        <v>2.1386445664126071E-2</v>
      </c>
      <c r="I23">
        <f t="shared" si="3"/>
        <v>6.0642729753637009E-4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Studieren</dc:creator>
  <cp:keywords/>
  <dc:description/>
  <cp:lastModifiedBy>Manuel Lippert</cp:lastModifiedBy>
  <cp:revision/>
  <dcterms:created xsi:type="dcterms:W3CDTF">2020-12-12T11:03:41Z</dcterms:created>
  <dcterms:modified xsi:type="dcterms:W3CDTF">2020-12-14T22:01:09Z</dcterms:modified>
  <cp:category/>
  <cp:contentStatus/>
</cp:coreProperties>
</file>