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8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86" i="1"/>
  <c r="G85" i="1"/>
  <c r="G84" i="1"/>
  <c r="G83" i="1"/>
  <c r="G82" i="1"/>
  <c r="J81" i="1"/>
  <c r="J80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J40" i="1"/>
  <c r="J46" i="1"/>
  <c r="J45" i="1"/>
  <c r="J44" i="1"/>
  <c r="J43" i="1"/>
  <c r="J42" i="1"/>
  <c r="J41" i="1"/>
  <c r="J54" i="1"/>
  <c r="J53" i="1"/>
  <c r="J52" i="1"/>
  <c r="J51" i="1"/>
  <c r="J50" i="1"/>
  <c r="J49" i="1"/>
  <c r="J48" i="1"/>
  <c r="J47" i="1"/>
  <c r="P35" i="1"/>
  <c r="P34" i="1"/>
  <c r="J32" i="1"/>
  <c r="J29" i="1"/>
  <c r="P26" i="1"/>
  <c r="J28" i="1"/>
  <c r="J27" i="1"/>
  <c r="V25" i="1"/>
  <c r="J9" i="1"/>
  <c r="J21" i="1"/>
  <c r="J22" i="1"/>
  <c r="J20" i="1"/>
  <c r="J18" i="1"/>
  <c r="J15" i="1"/>
  <c r="J16" i="1"/>
  <c r="J17" i="1"/>
  <c r="J14" i="1"/>
  <c r="B29" i="5" l="1"/>
  <c r="A29" i="5"/>
  <c r="P38" i="1"/>
  <c r="P37" i="1"/>
  <c r="P36" i="1"/>
  <c r="C10" i="4"/>
  <c r="F10" i="4"/>
  <c r="F9" i="4"/>
  <c r="F8" i="4"/>
  <c r="F7" i="4"/>
  <c r="F6" i="4"/>
  <c r="F5" i="4"/>
  <c r="F4" i="4"/>
  <c r="C9" i="4"/>
  <c r="C8" i="4"/>
  <c r="C7" i="4"/>
  <c r="C6" i="4"/>
  <c r="C5" i="4"/>
  <c r="C4" i="4"/>
  <c r="J33" i="1"/>
  <c r="H24" i="1"/>
  <c r="J24" i="1" s="1"/>
  <c r="H23" i="1"/>
  <c r="J23" i="1" s="1"/>
  <c r="I5" i="3"/>
  <c r="I4" i="3"/>
  <c r="I3" i="3"/>
  <c r="I2" i="3"/>
  <c r="J5" i="3"/>
  <c r="J4" i="3"/>
  <c r="J3" i="3"/>
  <c r="J2" i="3"/>
  <c r="F5" i="3"/>
  <c r="F4" i="3"/>
  <c r="F3" i="3"/>
  <c r="F2" i="3"/>
  <c r="E78" i="1"/>
  <c r="E77" i="1"/>
  <c r="P3" i="1" l="1"/>
</calcChain>
</file>

<file path=xl/sharedStrings.xml><?xml version="1.0" encoding="utf-8"?>
<sst xmlns="http://schemas.openxmlformats.org/spreadsheetml/2006/main" count="467" uniqueCount="129">
  <si>
    <t>Study</t>
  </si>
  <si>
    <t>Site</t>
  </si>
  <si>
    <t>Age</t>
  </si>
  <si>
    <t>Method</t>
  </si>
  <si>
    <t>Vol</t>
  </si>
  <si>
    <t>ID</t>
  </si>
  <si>
    <t>Allometry</t>
  </si>
  <si>
    <t>Region</t>
  </si>
  <si>
    <t>N_Logged</t>
  </si>
  <si>
    <t>Plot_size</t>
  </si>
  <si>
    <t>Abebe and Holm 2003</t>
  </si>
  <si>
    <t>Abebe and Holm 2003-1</t>
  </si>
  <si>
    <t>Conventional</t>
  </si>
  <si>
    <t>Damage_prop</t>
  </si>
  <si>
    <t>Africa</t>
  </si>
  <si>
    <t>White 2009</t>
  </si>
  <si>
    <t>White 2009-1</t>
  </si>
  <si>
    <t>White 2009-2</t>
  </si>
  <si>
    <t>Feldpausch et al 2005</t>
  </si>
  <si>
    <t>Feldpausch et al 2005-1</t>
  </si>
  <si>
    <t>Americas</t>
  </si>
  <si>
    <t>RIL</t>
  </si>
  <si>
    <t>Guariguata et al 2009-1</t>
  </si>
  <si>
    <t>Guariguata et al 2009-2</t>
  </si>
  <si>
    <t>Jackson et al 2002</t>
  </si>
  <si>
    <t>Jackson et al 2002-1</t>
  </si>
  <si>
    <t>Johns 1988</t>
  </si>
  <si>
    <t>Johns 1988-1</t>
  </si>
  <si>
    <t>Asia</t>
  </si>
  <si>
    <t>Kao and Iidu 2006</t>
  </si>
  <si>
    <t>Kao and Iidu 2006-1</t>
  </si>
  <si>
    <t>Medjibe et al 2013</t>
  </si>
  <si>
    <t>Medjibe et al 2013-1</t>
  </si>
  <si>
    <t>Medjibe et al 2013-2</t>
  </si>
  <si>
    <t>Damaged per tree extracted</t>
  </si>
  <si>
    <t>Damage_no_ha</t>
  </si>
  <si>
    <t>Severe_dam_per_tree</t>
  </si>
  <si>
    <t>Severe_dam_per_ha</t>
  </si>
  <si>
    <t>Miller et al 2011</t>
  </si>
  <si>
    <t>Miller et al 2011-1</t>
  </si>
  <si>
    <t>Parren et al 2001</t>
  </si>
  <si>
    <t>Parren et al 2001-1</t>
  </si>
  <si>
    <t>Parren et al 2001-2</t>
  </si>
  <si>
    <t>Tree_extacted_per_ha</t>
  </si>
  <si>
    <t>Notes</t>
  </si>
  <si>
    <t>Sist et al 2007</t>
  </si>
  <si>
    <t>Sist et al 2007-1</t>
  </si>
  <si>
    <t>Basal_area_logged</t>
  </si>
  <si>
    <t>BA_damaged</t>
  </si>
  <si>
    <t>Prop_BA_damaged</t>
  </si>
  <si>
    <t>Bertault and Sist 1997</t>
  </si>
  <si>
    <t>Bertault and Sist 1997-1</t>
  </si>
  <si>
    <t>Bertault and Sist 1997-2</t>
  </si>
  <si>
    <t>Bertault and Sist 1997-3</t>
  </si>
  <si>
    <t>Prop_BA_logged</t>
  </si>
  <si>
    <t>Lianas cut but not strictly RIL</t>
  </si>
  <si>
    <t>Chapman et al 2000</t>
  </si>
  <si>
    <t>Chapman et al 2000-1</t>
  </si>
  <si>
    <t>Chapman et al 2000-2</t>
  </si>
  <si>
    <t>Prop_severe_dam</t>
  </si>
  <si>
    <t>Uhl et al 1991</t>
  </si>
  <si>
    <t>Uhl et al 1991-1</t>
  </si>
  <si>
    <t>van de Hout 1999</t>
  </si>
  <si>
    <t>van de Hout 1999-1</t>
  </si>
  <si>
    <t>van de Hout 1999-2</t>
  </si>
  <si>
    <t>van de Hout 1999-3</t>
  </si>
  <si>
    <t>van de Hout 1999-4</t>
  </si>
  <si>
    <t>van de Hout 1999-5</t>
  </si>
  <si>
    <t>Forshed et al 2006</t>
  </si>
  <si>
    <t>Forshed et al 2006-1</t>
  </si>
  <si>
    <t>Forshed et al 2006-2</t>
  </si>
  <si>
    <t>BA</t>
  </si>
  <si>
    <t>Stems</t>
  </si>
  <si>
    <t>No_logged</t>
  </si>
  <si>
    <t>No_damaged_ha</t>
  </si>
  <si>
    <t>Basal_area_damaged</t>
  </si>
  <si>
    <t>Healthy_No</t>
  </si>
  <si>
    <t>Healthy_BA</t>
  </si>
  <si>
    <t>Prop_BA</t>
  </si>
  <si>
    <t>Prop_damaged</t>
  </si>
  <si>
    <t>Forshed et al 2006-3</t>
  </si>
  <si>
    <t>Forshed et al 2006-4</t>
  </si>
  <si>
    <t>Iskander et al 2006</t>
  </si>
  <si>
    <t>Iskander et al 2006-1</t>
  </si>
  <si>
    <t>Iskander et al 2006-2</t>
  </si>
  <si>
    <t>Iskander et al 2006-3</t>
  </si>
  <si>
    <t>Iskander et al 2006-4</t>
  </si>
  <si>
    <t>Johns et al 1996</t>
  </si>
  <si>
    <t>Johns et al 1996-1</t>
  </si>
  <si>
    <t>Rulandi et al 2012-1</t>
  </si>
  <si>
    <t>Rulandi et al 2012-2</t>
  </si>
  <si>
    <t>Jonkers 2000</t>
  </si>
  <si>
    <t>Jonkers 2000-1</t>
  </si>
  <si>
    <t>Jonkers 2000-2</t>
  </si>
  <si>
    <t>Medjibe et al 2011</t>
  </si>
  <si>
    <t>Medjibe et al 2011-1</t>
  </si>
  <si>
    <t>Vol_per_ha</t>
  </si>
  <si>
    <t>Chapman &amp; Chapman 2000</t>
  </si>
  <si>
    <t>Pereira et al 2002-1</t>
  </si>
  <si>
    <t>Pereira et al 2002-2</t>
  </si>
  <si>
    <t xml:space="preserve">Pinard </t>
  </si>
  <si>
    <t>CVN</t>
  </si>
  <si>
    <t>Pinard and Putz 1996</t>
  </si>
  <si>
    <t>Pinard and Putz 1996-1</t>
  </si>
  <si>
    <t>Pinard and Putz 1996-2</t>
  </si>
  <si>
    <t>Sist and Nguyen 2002</t>
  </si>
  <si>
    <t>Sist and Nguyen 2002-1</t>
  </si>
  <si>
    <t>Sist and Nguyen 2002-2</t>
  </si>
  <si>
    <t>Sist and Nguyen 2002-3</t>
  </si>
  <si>
    <t>Sist et al 2003</t>
  </si>
  <si>
    <t>Sist et al 2003-1</t>
  </si>
  <si>
    <t>Sist et al 2003-2</t>
  </si>
  <si>
    <t>Verissimo et al 1992</t>
  </si>
  <si>
    <t>Verissimo et al 1992-1</t>
  </si>
  <si>
    <t>Verissimo et al 1992-2</t>
  </si>
  <si>
    <t>Verissimo et al 1992-3</t>
  </si>
  <si>
    <t>Webb et al 1997</t>
  </si>
  <si>
    <t>Webb et al 1997-1</t>
  </si>
  <si>
    <t>Whitman et al 1997</t>
  </si>
  <si>
    <t>Whitman et al 1997-1</t>
  </si>
  <si>
    <t>Whitmore et al 1989</t>
  </si>
  <si>
    <t>Whitmore et al 1989-1</t>
  </si>
  <si>
    <t>Nicholson et al 1979</t>
  </si>
  <si>
    <t>Nicholson et al 1979-1</t>
  </si>
  <si>
    <t>Nicholson et al 1979-2</t>
  </si>
  <si>
    <t>Abdulhadi et al 1981</t>
  </si>
  <si>
    <t>Abdulhadi et al 1981-1</t>
  </si>
  <si>
    <t>Replicates</t>
  </si>
  <si>
    <t>Johns et al 1996-3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</si>
</sst>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workbookViewId="0">
      <pane ySplit="1" topLeftCell="A65" activePane="bottomLeft" state="frozen"/>
      <selection pane="bottomLeft" activeCell="V89" sqref="V89"/>
    </sheetView>
  </sheetViews>
  <sheetFormatPr defaultRowHeight="14.4" x14ac:dyDescent="0.3"/>
  <cols>
    <col min="1" max="1" width="19" bestFit="1" customWidth="1"/>
    <col min="2" max="2" width="20.6640625" bestFit="1" customWidth="1"/>
    <col min="3" max="3" width="4" bestFit="1" customWidth="1"/>
    <col min="4" max="4" width="11.77734375" bestFit="1" customWidth="1"/>
    <col min="5" max="5" width="16.44140625" bestFit="1" customWidth="1"/>
    <col min="6" max="6" width="16.44140625" customWidth="1"/>
    <col min="7" max="7" width="12" bestFit="1" customWidth="1"/>
    <col min="8" max="8" width="19.6640625" bestFit="1" customWidth="1"/>
    <col min="9" max="9" width="24.109375" bestFit="1" customWidth="1"/>
    <col min="10" max="10" width="13.88671875" bestFit="1" customWidth="1"/>
    <col min="11" max="11" width="19.21875" bestFit="1" customWidth="1"/>
    <col min="12" max="12" width="17.88671875" bestFit="1" customWidth="1"/>
    <col min="13" max="13" width="11.6640625" bestFit="1" customWidth="1"/>
    <col min="14" max="15" width="11.6640625" customWidth="1"/>
    <col min="16" max="16" width="12.44140625" bestFit="1" customWidth="1"/>
    <col min="17" max="17" width="3" bestFit="1" customWidth="1"/>
    <col min="19" max="19" width="8.44140625" bestFit="1" customWidth="1"/>
    <col min="20" max="20" width="9.109375" bestFit="1" customWidth="1"/>
    <col min="21" max="21" width="8.21875" bestFit="1" customWidth="1"/>
    <col min="22" max="22" width="8.2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54</v>
      </c>
      <c r="G1" t="s">
        <v>96</v>
      </c>
      <c r="H1" t="s">
        <v>43</v>
      </c>
      <c r="I1" t="s">
        <v>34</v>
      </c>
      <c r="J1" t="s">
        <v>35</v>
      </c>
      <c r="K1" t="s">
        <v>36</v>
      </c>
      <c r="L1" t="s">
        <v>37</v>
      </c>
      <c r="M1" t="s">
        <v>48</v>
      </c>
      <c r="N1" t="s">
        <v>49</v>
      </c>
      <c r="O1" t="s">
        <v>59</v>
      </c>
      <c r="P1" t="s">
        <v>13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127</v>
      </c>
      <c r="W1" t="s">
        <v>44</v>
      </c>
    </row>
    <row r="2" spans="1:23" x14ac:dyDescent="0.3">
      <c r="A2" t="s">
        <v>125</v>
      </c>
      <c r="B2" t="s">
        <v>126</v>
      </c>
      <c r="D2" t="s">
        <v>12</v>
      </c>
      <c r="H2">
        <v>11</v>
      </c>
      <c r="P2">
        <v>0.23599999999999999</v>
      </c>
    </row>
    <row r="3" spans="1:23" x14ac:dyDescent="0.3">
      <c r="A3" t="s">
        <v>10</v>
      </c>
      <c r="B3" t="s">
        <v>11</v>
      </c>
      <c r="C3">
        <v>0</v>
      </c>
      <c r="D3" t="s">
        <v>12</v>
      </c>
      <c r="G3">
        <v>46</v>
      </c>
      <c r="J3">
        <v>16</v>
      </c>
      <c r="P3">
        <f>16/154</f>
        <v>0.1038961038961039</v>
      </c>
      <c r="Q3">
        <v>1</v>
      </c>
      <c r="S3" t="s">
        <v>14</v>
      </c>
      <c r="T3">
        <v>1</v>
      </c>
      <c r="U3">
        <v>1</v>
      </c>
    </row>
    <row r="4" spans="1:23" x14ac:dyDescent="0.3">
      <c r="A4" t="s">
        <v>50</v>
      </c>
      <c r="B4" t="s">
        <v>51</v>
      </c>
      <c r="D4" t="s">
        <v>21</v>
      </c>
      <c r="F4">
        <v>17.5</v>
      </c>
      <c r="G4">
        <v>96.8</v>
      </c>
      <c r="H4">
        <v>10.7</v>
      </c>
      <c r="P4">
        <v>0.36799999999999999</v>
      </c>
      <c r="Q4">
        <v>17</v>
      </c>
      <c r="S4" t="s">
        <v>28</v>
      </c>
      <c r="T4">
        <v>1</v>
      </c>
      <c r="U4">
        <v>4</v>
      </c>
    </row>
    <row r="5" spans="1:23" x14ac:dyDescent="0.3">
      <c r="A5" t="s">
        <v>50</v>
      </c>
      <c r="B5" t="s">
        <v>52</v>
      </c>
      <c r="D5" t="s">
        <v>21</v>
      </c>
      <c r="F5">
        <v>11.4</v>
      </c>
      <c r="G5">
        <v>56.5</v>
      </c>
      <c r="H5">
        <v>7</v>
      </c>
      <c r="P5">
        <v>0.30499999999999999</v>
      </c>
      <c r="Q5">
        <v>18</v>
      </c>
      <c r="S5" t="s">
        <v>28</v>
      </c>
      <c r="T5">
        <v>1</v>
      </c>
      <c r="U5">
        <v>4</v>
      </c>
    </row>
    <row r="6" spans="1:23" x14ac:dyDescent="0.3">
      <c r="A6" t="s">
        <v>50</v>
      </c>
      <c r="B6" t="s">
        <v>53</v>
      </c>
      <c r="D6" t="s">
        <v>12</v>
      </c>
      <c r="F6">
        <v>17.7</v>
      </c>
      <c r="G6">
        <v>107.2</v>
      </c>
      <c r="H6">
        <v>10.1</v>
      </c>
      <c r="P6">
        <v>0.48399999999999999</v>
      </c>
      <c r="Q6">
        <v>19</v>
      </c>
      <c r="S6" t="s">
        <v>28</v>
      </c>
      <c r="T6">
        <v>1</v>
      </c>
      <c r="U6">
        <v>4</v>
      </c>
    </row>
    <row r="7" spans="1:23" x14ac:dyDescent="0.3">
      <c r="A7" t="s">
        <v>56</v>
      </c>
      <c r="B7" t="s">
        <v>57</v>
      </c>
      <c r="D7" t="s">
        <v>12</v>
      </c>
      <c r="G7">
        <v>21.3</v>
      </c>
      <c r="H7">
        <v>7.4</v>
      </c>
      <c r="P7">
        <v>0.5</v>
      </c>
      <c r="Q7">
        <v>20</v>
      </c>
      <c r="S7" t="s">
        <v>14</v>
      </c>
      <c r="T7">
        <v>1</v>
      </c>
    </row>
    <row r="8" spans="1:23" x14ac:dyDescent="0.3">
      <c r="A8" t="s">
        <v>56</v>
      </c>
      <c r="B8" t="s">
        <v>58</v>
      </c>
      <c r="D8" t="s">
        <v>12</v>
      </c>
      <c r="G8">
        <v>14</v>
      </c>
      <c r="H8">
        <v>5.0999999999999996</v>
      </c>
      <c r="P8">
        <v>0.25</v>
      </c>
      <c r="Q8">
        <v>21</v>
      </c>
      <c r="S8" t="s">
        <v>14</v>
      </c>
      <c r="T8">
        <v>1</v>
      </c>
    </row>
    <row r="9" spans="1:23" x14ac:dyDescent="0.3">
      <c r="A9" t="s">
        <v>18</v>
      </c>
      <c r="B9" t="s">
        <v>19</v>
      </c>
      <c r="D9" t="s">
        <v>21</v>
      </c>
      <c r="G9">
        <v>6.2</v>
      </c>
      <c r="H9">
        <v>1.85</v>
      </c>
      <c r="I9">
        <v>23.9</v>
      </c>
      <c r="J9">
        <f>H9*I9</f>
        <v>44.214999999999996</v>
      </c>
      <c r="P9">
        <v>0.11830443159922928</v>
      </c>
      <c r="Q9">
        <v>4</v>
      </c>
      <c r="S9" t="s">
        <v>20</v>
      </c>
      <c r="T9">
        <v>1</v>
      </c>
    </row>
    <row r="10" spans="1:23" x14ac:dyDescent="0.3">
      <c r="A10" t="s">
        <v>68</v>
      </c>
      <c r="B10" t="s">
        <v>69</v>
      </c>
      <c r="D10" t="s">
        <v>12</v>
      </c>
      <c r="E10">
        <v>8.5</v>
      </c>
      <c r="H10">
        <v>13</v>
      </c>
      <c r="J10">
        <v>189.9</v>
      </c>
      <c r="M10">
        <v>7</v>
      </c>
      <c r="N10">
        <v>0.2734375</v>
      </c>
      <c r="P10">
        <v>0.40681233933161959</v>
      </c>
      <c r="Q10">
        <v>28</v>
      </c>
      <c r="S10" t="s">
        <v>28</v>
      </c>
      <c r="T10">
        <v>1</v>
      </c>
      <c r="V10">
        <v>4</v>
      </c>
    </row>
    <row r="11" spans="1:23" x14ac:dyDescent="0.3">
      <c r="A11" t="s">
        <v>68</v>
      </c>
      <c r="B11" t="s">
        <v>70</v>
      </c>
      <c r="D11" t="s">
        <v>21</v>
      </c>
      <c r="E11">
        <v>6.1</v>
      </c>
      <c r="H11">
        <v>9.4</v>
      </c>
      <c r="J11">
        <v>159.6</v>
      </c>
      <c r="M11">
        <v>4.7</v>
      </c>
      <c r="N11">
        <v>0.1887550200803213</v>
      </c>
      <c r="P11">
        <v>0.32505091649694501</v>
      </c>
      <c r="Q11">
        <v>29</v>
      </c>
      <c r="S11" t="s">
        <v>28</v>
      </c>
      <c r="T11">
        <v>1</v>
      </c>
      <c r="V11">
        <v>4</v>
      </c>
    </row>
    <row r="12" spans="1:23" x14ac:dyDescent="0.3">
      <c r="A12" t="s">
        <v>68</v>
      </c>
      <c r="B12" t="s">
        <v>80</v>
      </c>
      <c r="D12" t="s">
        <v>12</v>
      </c>
      <c r="E12">
        <v>8.6</v>
      </c>
      <c r="H12">
        <v>13</v>
      </c>
      <c r="J12">
        <v>179</v>
      </c>
      <c r="M12">
        <v>5.9</v>
      </c>
      <c r="N12">
        <v>0.23600000000000002</v>
      </c>
      <c r="P12">
        <v>0.37067715883205632</v>
      </c>
      <c r="Q12">
        <v>30</v>
      </c>
      <c r="S12" t="s">
        <v>28</v>
      </c>
      <c r="T12">
        <v>1</v>
      </c>
      <c r="V12">
        <v>4</v>
      </c>
    </row>
    <row r="13" spans="1:23" x14ac:dyDescent="0.3">
      <c r="A13" t="s">
        <v>68</v>
      </c>
      <c r="B13" t="s">
        <v>81</v>
      </c>
      <c r="D13" t="s">
        <v>21</v>
      </c>
      <c r="E13">
        <v>5.9</v>
      </c>
      <c r="H13">
        <v>9.4</v>
      </c>
      <c r="J13">
        <v>170.4</v>
      </c>
      <c r="M13">
        <v>5.9</v>
      </c>
      <c r="N13">
        <v>0.23137254901960785</v>
      </c>
      <c r="P13">
        <v>0.35888795282224101</v>
      </c>
      <c r="Q13">
        <v>31</v>
      </c>
      <c r="S13" t="s">
        <v>28</v>
      </c>
      <c r="T13">
        <v>1</v>
      </c>
      <c r="V13">
        <v>4</v>
      </c>
    </row>
    <row r="14" spans="1:23" x14ac:dyDescent="0.3">
      <c r="A14" t="s">
        <v>82</v>
      </c>
      <c r="B14" t="s">
        <v>83</v>
      </c>
      <c r="D14" t="s">
        <v>12</v>
      </c>
      <c r="H14">
        <v>1</v>
      </c>
      <c r="I14">
        <v>13.6</v>
      </c>
      <c r="J14">
        <f>H14*I14</f>
        <v>13.6</v>
      </c>
      <c r="Q14">
        <v>32</v>
      </c>
      <c r="S14" t="s">
        <v>28</v>
      </c>
      <c r="U14">
        <v>20</v>
      </c>
      <c r="V14">
        <v>6</v>
      </c>
    </row>
    <row r="15" spans="1:23" x14ac:dyDescent="0.3">
      <c r="A15" t="s">
        <v>82</v>
      </c>
      <c r="B15" t="s">
        <v>84</v>
      </c>
      <c r="D15" t="s">
        <v>12</v>
      </c>
      <c r="H15">
        <v>4</v>
      </c>
      <c r="I15">
        <v>7.8</v>
      </c>
      <c r="J15">
        <f t="shared" ref="J15:J17" si="0">H15*I15</f>
        <v>31.2</v>
      </c>
      <c r="Q15">
        <v>33</v>
      </c>
      <c r="S15" t="s">
        <v>28</v>
      </c>
      <c r="U15">
        <v>20</v>
      </c>
      <c r="V15">
        <v>3</v>
      </c>
    </row>
    <row r="16" spans="1:23" x14ac:dyDescent="0.3">
      <c r="A16" t="s">
        <v>82</v>
      </c>
      <c r="B16" t="s">
        <v>85</v>
      </c>
      <c r="D16" t="s">
        <v>12</v>
      </c>
      <c r="H16">
        <v>3</v>
      </c>
      <c r="I16">
        <v>9.9</v>
      </c>
      <c r="J16">
        <f t="shared" si="0"/>
        <v>29.700000000000003</v>
      </c>
      <c r="Q16">
        <v>34</v>
      </c>
      <c r="S16" t="s">
        <v>28</v>
      </c>
      <c r="U16">
        <v>20</v>
      </c>
      <c r="V16">
        <v>6</v>
      </c>
    </row>
    <row r="17" spans="1:23" x14ac:dyDescent="0.3">
      <c r="A17" t="s">
        <v>82</v>
      </c>
      <c r="B17" t="s">
        <v>86</v>
      </c>
      <c r="D17" t="s">
        <v>12</v>
      </c>
      <c r="H17">
        <v>4</v>
      </c>
      <c r="I17">
        <v>11.2</v>
      </c>
      <c r="J17">
        <f t="shared" si="0"/>
        <v>44.8</v>
      </c>
      <c r="Q17">
        <v>35</v>
      </c>
      <c r="S17" t="s">
        <v>28</v>
      </c>
      <c r="U17">
        <v>20</v>
      </c>
      <c r="V17">
        <v>15</v>
      </c>
    </row>
    <row r="18" spans="1:23" x14ac:dyDescent="0.3">
      <c r="A18" t="s">
        <v>24</v>
      </c>
      <c r="B18" t="s">
        <v>25</v>
      </c>
      <c r="D18" t="s">
        <v>21</v>
      </c>
      <c r="G18">
        <v>12.1</v>
      </c>
      <c r="H18">
        <v>4.3499999999999996</v>
      </c>
      <c r="I18">
        <v>44</v>
      </c>
      <c r="J18">
        <f>I18*H18</f>
        <v>191.39999999999998</v>
      </c>
      <c r="K18">
        <v>22</v>
      </c>
      <c r="P18">
        <v>0.45</v>
      </c>
      <c r="Q18">
        <v>8</v>
      </c>
      <c r="S18" t="s">
        <v>20</v>
      </c>
      <c r="T18">
        <v>1</v>
      </c>
    </row>
    <row r="19" spans="1:23" x14ac:dyDescent="0.3">
      <c r="A19" t="s">
        <v>26</v>
      </c>
      <c r="B19" t="s">
        <v>27</v>
      </c>
      <c r="C19">
        <v>0</v>
      </c>
      <c r="D19" t="s">
        <v>12</v>
      </c>
      <c r="H19">
        <v>18.3</v>
      </c>
      <c r="P19">
        <v>0.56999999999999995</v>
      </c>
      <c r="Q19">
        <v>9</v>
      </c>
      <c r="S19" t="s">
        <v>28</v>
      </c>
      <c r="T19">
        <v>1</v>
      </c>
    </row>
    <row r="20" spans="1:23" x14ac:dyDescent="0.3">
      <c r="A20" t="s">
        <v>87</v>
      </c>
      <c r="B20" t="s">
        <v>88</v>
      </c>
      <c r="D20" t="s">
        <v>12</v>
      </c>
      <c r="E20">
        <v>2.2999999999999998</v>
      </c>
      <c r="G20">
        <v>30</v>
      </c>
      <c r="H20">
        <v>5.6</v>
      </c>
      <c r="I20">
        <v>34.700000000000003</v>
      </c>
      <c r="J20">
        <f>I20*H20</f>
        <v>194.32</v>
      </c>
      <c r="K20">
        <v>9.4</v>
      </c>
      <c r="Q20">
        <v>36</v>
      </c>
      <c r="S20" t="s">
        <v>20</v>
      </c>
      <c r="U20">
        <v>16.8</v>
      </c>
      <c r="V20">
        <v>1</v>
      </c>
    </row>
    <row r="21" spans="1:23" x14ac:dyDescent="0.3">
      <c r="A21" t="s">
        <v>87</v>
      </c>
      <c r="B21" t="s">
        <v>128</v>
      </c>
      <c r="D21" t="s">
        <v>12</v>
      </c>
      <c r="E21">
        <v>2.2999999999999998</v>
      </c>
      <c r="G21">
        <v>30</v>
      </c>
      <c r="H21">
        <v>5.6</v>
      </c>
      <c r="I21">
        <v>34.799999999999997</v>
      </c>
      <c r="J21">
        <f t="shared" ref="J21:J22" si="1">I21*H21</f>
        <v>194.87999999999997</v>
      </c>
      <c r="K21">
        <v>9.4</v>
      </c>
      <c r="Q21">
        <v>36</v>
      </c>
      <c r="S21" t="s">
        <v>20</v>
      </c>
      <c r="U21">
        <v>16.5</v>
      </c>
      <c r="V21">
        <v>1</v>
      </c>
    </row>
    <row r="22" spans="1:23" x14ac:dyDescent="0.3">
      <c r="A22" t="s">
        <v>87</v>
      </c>
      <c r="B22" t="s">
        <v>128</v>
      </c>
      <c r="D22" t="s">
        <v>12</v>
      </c>
      <c r="E22">
        <v>2.2000000000000002</v>
      </c>
      <c r="G22">
        <v>37</v>
      </c>
      <c r="H22">
        <v>4.5</v>
      </c>
      <c r="I22">
        <v>50.9</v>
      </c>
      <c r="J22">
        <f t="shared" si="1"/>
        <v>229.04999999999998</v>
      </c>
      <c r="K22">
        <v>14.6</v>
      </c>
      <c r="Q22">
        <v>37</v>
      </c>
      <c r="S22" t="s">
        <v>20</v>
      </c>
      <c r="U22">
        <v>25</v>
      </c>
      <c r="V22">
        <v>1</v>
      </c>
    </row>
    <row r="23" spans="1:23" x14ac:dyDescent="0.3">
      <c r="A23" t="s">
        <v>91</v>
      </c>
      <c r="B23" t="s">
        <v>92</v>
      </c>
      <c r="D23" t="s">
        <v>12</v>
      </c>
      <c r="H23">
        <f>47/33</f>
        <v>1.4242424242424243</v>
      </c>
      <c r="I23">
        <v>28.1</v>
      </c>
      <c r="J23">
        <f>I23*H23</f>
        <v>40.021212121212123</v>
      </c>
      <c r="Q23">
        <v>38</v>
      </c>
      <c r="S23" t="s">
        <v>14</v>
      </c>
      <c r="U23">
        <v>33</v>
      </c>
      <c r="V23">
        <v>1</v>
      </c>
    </row>
    <row r="24" spans="1:23" x14ac:dyDescent="0.3">
      <c r="A24" t="s">
        <v>91</v>
      </c>
      <c r="B24" t="s">
        <v>93</v>
      </c>
      <c r="D24" t="s">
        <v>12</v>
      </c>
      <c r="H24">
        <f>46/33</f>
        <v>1.393939393939394</v>
      </c>
      <c r="I24">
        <v>19.3</v>
      </c>
      <c r="J24">
        <f>H24*I24</f>
        <v>26.903030303030306</v>
      </c>
      <c r="P24">
        <v>5.8849557522123896E-2</v>
      </c>
      <c r="Q24">
        <v>39</v>
      </c>
      <c r="S24" t="s">
        <v>14</v>
      </c>
      <c r="U24">
        <v>33</v>
      </c>
      <c r="V24">
        <v>1</v>
      </c>
    </row>
    <row r="25" spans="1:23" x14ac:dyDescent="0.3">
      <c r="A25" t="s">
        <v>29</v>
      </c>
      <c r="B25" t="s">
        <v>30</v>
      </c>
      <c r="D25" t="s">
        <v>12</v>
      </c>
      <c r="G25">
        <v>22.2</v>
      </c>
      <c r="H25">
        <v>3</v>
      </c>
      <c r="J25">
        <v>18.7</v>
      </c>
      <c r="P25">
        <v>0.126</v>
      </c>
      <c r="Q25">
        <v>10</v>
      </c>
      <c r="S25" t="s">
        <v>28</v>
      </c>
      <c r="T25">
        <v>1</v>
      </c>
      <c r="U25">
        <v>0.12</v>
      </c>
      <c r="V25">
        <f>9.6/0.12</f>
        <v>80</v>
      </c>
    </row>
    <row r="26" spans="1:23" x14ac:dyDescent="0.3">
      <c r="A26" t="s">
        <v>94</v>
      </c>
      <c r="B26" t="s">
        <v>95</v>
      </c>
      <c r="D26" t="s">
        <v>21</v>
      </c>
      <c r="G26">
        <v>8.11</v>
      </c>
      <c r="H26">
        <v>0.82</v>
      </c>
      <c r="J26">
        <v>26.6</v>
      </c>
      <c r="P26">
        <f>J26/52</f>
        <v>0.51153846153846161</v>
      </c>
      <c r="Q26">
        <v>40</v>
      </c>
      <c r="S26" t="s">
        <v>14</v>
      </c>
      <c r="T26">
        <v>1</v>
      </c>
      <c r="U26">
        <v>1</v>
      </c>
      <c r="V26">
        <v>10</v>
      </c>
    </row>
    <row r="27" spans="1:23" x14ac:dyDescent="0.3">
      <c r="A27" t="s">
        <v>31</v>
      </c>
      <c r="B27" t="s">
        <v>32</v>
      </c>
      <c r="D27" t="s">
        <v>21</v>
      </c>
      <c r="G27">
        <v>5.7</v>
      </c>
      <c r="H27">
        <v>0.39</v>
      </c>
      <c r="I27">
        <v>9.1</v>
      </c>
      <c r="J27">
        <f>I27*H27</f>
        <v>3.5489999999999999</v>
      </c>
      <c r="P27">
        <v>1.1674342105263158E-2</v>
      </c>
      <c r="Q27">
        <v>11</v>
      </c>
      <c r="S27" t="s">
        <v>14</v>
      </c>
      <c r="T27">
        <v>1</v>
      </c>
      <c r="U27">
        <v>1</v>
      </c>
      <c r="V27">
        <v>20</v>
      </c>
    </row>
    <row r="28" spans="1:23" x14ac:dyDescent="0.3">
      <c r="A28" t="s">
        <v>31</v>
      </c>
      <c r="B28" t="s">
        <v>33</v>
      </c>
      <c r="D28" t="s">
        <v>12</v>
      </c>
      <c r="G28">
        <v>11.4</v>
      </c>
      <c r="H28">
        <v>0.76</v>
      </c>
      <c r="I28">
        <v>20.9</v>
      </c>
      <c r="J28">
        <f>I28*H28</f>
        <v>15.883999999999999</v>
      </c>
      <c r="P28">
        <v>4.104392764857881E-2</v>
      </c>
      <c r="Q28">
        <v>12</v>
      </c>
      <c r="S28" t="s">
        <v>14</v>
      </c>
      <c r="T28">
        <v>1</v>
      </c>
      <c r="U28">
        <v>1</v>
      </c>
      <c r="V28">
        <v>12</v>
      </c>
    </row>
    <row r="29" spans="1:23" x14ac:dyDescent="0.3">
      <c r="A29" t="s">
        <v>38</v>
      </c>
      <c r="B29" t="s">
        <v>39</v>
      </c>
      <c r="D29" t="s">
        <v>21</v>
      </c>
      <c r="H29">
        <v>3.6</v>
      </c>
      <c r="I29">
        <v>15</v>
      </c>
      <c r="J29">
        <f>H29*I29</f>
        <v>54</v>
      </c>
      <c r="Q29">
        <v>13</v>
      </c>
      <c r="S29" t="s">
        <v>20</v>
      </c>
      <c r="U29">
        <v>1</v>
      </c>
      <c r="V29">
        <v>18</v>
      </c>
    </row>
    <row r="30" spans="1:23" x14ac:dyDescent="0.3">
      <c r="A30" t="s">
        <v>122</v>
      </c>
      <c r="B30" t="s">
        <v>123</v>
      </c>
      <c r="D30" t="s">
        <v>12</v>
      </c>
      <c r="G30">
        <v>37.9</v>
      </c>
      <c r="H30">
        <v>4.7</v>
      </c>
      <c r="P30">
        <v>0.437</v>
      </c>
      <c r="S30" t="s">
        <v>28</v>
      </c>
    </row>
    <row r="31" spans="1:23" x14ac:dyDescent="0.3">
      <c r="A31" t="s">
        <v>122</v>
      </c>
      <c r="B31" t="s">
        <v>124</v>
      </c>
      <c r="D31" t="s">
        <v>12</v>
      </c>
      <c r="H31">
        <v>18.3</v>
      </c>
      <c r="P31">
        <v>0.53600000000000003</v>
      </c>
      <c r="S31" t="s">
        <v>28</v>
      </c>
    </row>
    <row r="32" spans="1:23" x14ac:dyDescent="0.3">
      <c r="A32" t="s">
        <v>40</v>
      </c>
      <c r="B32" t="s">
        <v>41</v>
      </c>
      <c r="D32" t="s">
        <v>21</v>
      </c>
      <c r="G32">
        <v>13</v>
      </c>
      <c r="H32">
        <v>1</v>
      </c>
      <c r="I32">
        <v>20.7</v>
      </c>
      <c r="J32">
        <f>379/16</f>
        <v>23.6875</v>
      </c>
      <c r="Q32">
        <v>14</v>
      </c>
      <c r="S32" t="s">
        <v>14</v>
      </c>
      <c r="T32">
        <v>1</v>
      </c>
      <c r="U32">
        <v>1</v>
      </c>
      <c r="V32">
        <v>16</v>
      </c>
      <c r="W32" t="s">
        <v>55</v>
      </c>
    </row>
    <row r="33" spans="1:22" x14ac:dyDescent="0.3">
      <c r="A33" t="s">
        <v>40</v>
      </c>
      <c r="B33" t="s">
        <v>42</v>
      </c>
      <c r="D33" t="s">
        <v>12</v>
      </c>
      <c r="G33">
        <v>13</v>
      </c>
      <c r="H33">
        <v>1</v>
      </c>
      <c r="I33">
        <v>24.5</v>
      </c>
      <c r="J33">
        <f>226/12</f>
        <v>18.833333333333332</v>
      </c>
      <c r="Q33">
        <v>15</v>
      </c>
      <c r="S33" t="s">
        <v>14</v>
      </c>
      <c r="T33">
        <v>1</v>
      </c>
      <c r="U33">
        <v>1</v>
      </c>
      <c r="V33">
        <v>12</v>
      </c>
    </row>
    <row r="34" spans="1:22" x14ac:dyDescent="0.3">
      <c r="A34" t="s">
        <v>102</v>
      </c>
      <c r="B34" t="s">
        <v>103</v>
      </c>
      <c r="D34" t="s">
        <v>12</v>
      </c>
      <c r="G34">
        <v>153.5</v>
      </c>
      <c r="P34">
        <f>0.18+0.41</f>
        <v>0.59</v>
      </c>
      <c r="Q34">
        <v>41</v>
      </c>
      <c r="S34" t="s">
        <v>28</v>
      </c>
      <c r="U34">
        <v>0.16</v>
      </c>
    </row>
    <row r="35" spans="1:22" x14ac:dyDescent="0.3">
      <c r="A35" t="s">
        <v>102</v>
      </c>
      <c r="B35" t="s">
        <v>104</v>
      </c>
      <c r="D35" t="s">
        <v>21</v>
      </c>
      <c r="G35">
        <v>103.75</v>
      </c>
      <c r="P35">
        <f>0.12+0.15</f>
        <v>0.27</v>
      </c>
      <c r="Q35">
        <v>42</v>
      </c>
      <c r="S35" t="s">
        <v>28</v>
      </c>
      <c r="U35">
        <v>0.16</v>
      </c>
    </row>
    <row r="36" spans="1:22" x14ac:dyDescent="0.3">
      <c r="A36" t="s">
        <v>105</v>
      </c>
      <c r="B36" t="s">
        <v>106</v>
      </c>
      <c r="D36" t="s">
        <v>12</v>
      </c>
      <c r="H36">
        <v>5.7</v>
      </c>
      <c r="P36">
        <f>(15.3+14.8)/100</f>
        <v>0.30099999999999999</v>
      </c>
      <c r="Q36">
        <v>43</v>
      </c>
      <c r="S36" t="s">
        <v>28</v>
      </c>
      <c r="U36">
        <v>1</v>
      </c>
    </row>
    <row r="37" spans="1:22" x14ac:dyDescent="0.3">
      <c r="A37" t="s">
        <v>105</v>
      </c>
      <c r="B37" t="s">
        <v>107</v>
      </c>
      <c r="D37" t="s">
        <v>12</v>
      </c>
      <c r="H37">
        <v>8.3000000000000007</v>
      </c>
      <c r="P37">
        <f>0.215+0.22</f>
        <v>0.435</v>
      </c>
      <c r="Q37">
        <v>44</v>
      </c>
      <c r="S37" t="s">
        <v>28</v>
      </c>
      <c r="U37">
        <v>1</v>
      </c>
    </row>
    <row r="38" spans="1:22" x14ac:dyDescent="0.3">
      <c r="A38" t="s">
        <v>105</v>
      </c>
      <c r="B38" t="s">
        <v>108</v>
      </c>
      <c r="D38" t="s">
        <v>12</v>
      </c>
      <c r="H38">
        <v>13.9</v>
      </c>
      <c r="P38">
        <f>0.254+0.33</f>
        <v>0.58400000000000007</v>
      </c>
      <c r="Q38">
        <v>45</v>
      </c>
      <c r="S38" t="s">
        <v>28</v>
      </c>
      <c r="U38">
        <v>1</v>
      </c>
    </row>
    <row r="39" spans="1:22" x14ac:dyDescent="0.3">
      <c r="A39" t="s">
        <v>109</v>
      </c>
      <c r="B39" t="s">
        <v>110</v>
      </c>
      <c r="D39" t="s">
        <v>12</v>
      </c>
      <c r="E39">
        <v>3.8</v>
      </c>
      <c r="G39">
        <v>60</v>
      </c>
      <c r="H39">
        <v>5</v>
      </c>
      <c r="J39">
        <v>95</v>
      </c>
      <c r="P39">
        <v>0.31360499999999997</v>
      </c>
      <c r="Q39">
        <v>46</v>
      </c>
      <c r="S39" t="s">
        <v>28</v>
      </c>
      <c r="U39">
        <v>1</v>
      </c>
      <c r="V39">
        <v>1</v>
      </c>
    </row>
    <row r="40" spans="1:22" x14ac:dyDescent="0.3">
      <c r="A40" t="s">
        <v>109</v>
      </c>
      <c r="B40" t="s">
        <v>110</v>
      </c>
      <c r="D40" t="s">
        <v>12</v>
      </c>
      <c r="H40">
        <v>6</v>
      </c>
      <c r="J40">
        <f>244.7*P40</f>
        <v>95.169947499999992</v>
      </c>
      <c r="P40">
        <v>0.38892499999999997</v>
      </c>
      <c r="Q40">
        <v>46</v>
      </c>
      <c r="S40" t="s">
        <v>28</v>
      </c>
      <c r="U40">
        <v>1</v>
      </c>
      <c r="V40">
        <v>1</v>
      </c>
    </row>
    <row r="41" spans="1:22" x14ac:dyDescent="0.3">
      <c r="A41" t="s">
        <v>109</v>
      </c>
      <c r="B41" t="s">
        <v>110</v>
      </c>
      <c r="D41" t="s">
        <v>12</v>
      </c>
      <c r="H41">
        <v>5</v>
      </c>
      <c r="J41">
        <f t="shared" ref="J41:J46" si="2">244.7*P41</f>
        <v>124.19430389999999</v>
      </c>
      <c r="P41">
        <v>0.50753700000000002</v>
      </c>
      <c r="Q41">
        <v>46</v>
      </c>
      <c r="S41" t="s">
        <v>28</v>
      </c>
      <c r="U41">
        <v>1</v>
      </c>
      <c r="V41">
        <v>1</v>
      </c>
    </row>
    <row r="42" spans="1:22" x14ac:dyDescent="0.3">
      <c r="A42" t="s">
        <v>109</v>
      </c>
      <c r="B42" t="s">
        <v>110</v>
      </c>
      <c r="D42" t="s">
        <v>12</v>
      </c>
      <c r="H42">
        <v>5</v>
      </c>
      <c r="J42">
        <f t="shared" si="2"/>
        <v>131.907982</v>
      </c>
      <c r="P42">
        <v>0.53905999999999998</v>
      </c>
      <c r="Q42">
        <v>46</v>
      </c>
      <c r="S42" t="s">
        <v>28</v>
      </c>
      <c r="U42">
        <v>1</v>
      </c>
      <c r="V42">
        <v>1</v>
      </c>
    </row>
    <row r="43" spans="1:22" x14ac:dyDescent="0.3">
      <c r="A43" t="s">
        <v>109</v>
      </c>
      <c r="B43" t="s">
        <v>110</v>
      </c>
      <c r="D43" t="s">
        <v>12</v>
      </c>
      <c r="H43">
        <v>6</v>
      </c>
      <c r="J43">
        <f t="shared" si="2"/>
        <v>140.84662829999999</v>
      </c>
      <c r="P43">
        <v>0.57558900000000002</v>
      </c>
      <c r="Q43">
        <v>46</v>
      </c>
      <c r="S43" t="s">
        <v>28</v>
      </c>
      <c r="U43">
        <v>1</v>
      </c>
      <c r="V43">
        <v>1</v>
      </c>
    </row>
    <row r="44" spans="1:22" x14ac:dyDescent="0.3">
      <c r="A44" t="s">
        <v>109</v>
      </c>
      <c r="B44" t="s">
        <v>110</v>
      </c>
      <c r="D44" t="s">
        <v>12</v>
      </c>
      <c r="H44">
        <v>7</v>
      </c>
      <c r="J44">
        <f t="shared" si="2"/>
        <v>129.02443720000002</v>
      </c>
      <c r="P44">
        <v>0.52727600000000008</v>
      </c>
      <c r="Q44">
        <v>46</v>
      </c>
      <c r="S44" t="s">
        <v>28</v>
      </c>
      <c r="U44">
        <v>1</v>
      </c>
      <c r="V44">
        <v>1</v>
      </c>
    </row>
    <row r="45" spans="1:22" x14ac:dyDescent="0.3">
      <c r="A45" t="s">
        <v>109</v>
      </c>
      <c r="B45" t="s">
        <v>110</v>
      </c>
      <c r="D45" t="s">
        <v>12</v>
      </c>
      <c r="H45">
        <v>11</v>
      </c>
      <c r="J45">
        <f t="shared" si="2"/>
        <v>144.61794469999998</v>
      </c>
      <c r="P45">
        <v>0.591001</v>
      </c>
      <c r="Q45">
        <v>46</v>
      </c>
      <c r="S45" t="s">
        <v>28</v>
      </c>
      <c r="U45">
        <v>1</v>
      </c>
      <c r="V45">
        <v>1</v>
      </c>
    </row>
    <row r="46" spans="1:22" x14ac:dyDescent="0.3">
      <c r="A46" t="s">
        <v>109</v>
      </c>
      <c r="B46" t="s">
        <v>110</v>
      </c>
      <c r="D46" t="s">
        <v>12</v>
      </c>
      <c r="H46">
        <v>13</v>
      </c>
      <c r="J46">
        <f t="shared" si="2"/>
        <v>144.1099475</v>
      </c>
      <c r="P46">
        <v>0.58892500000000003</v>
      </c>
      <c r="Q46">
        <v>46</v>
      </c>
      <c r="S46" t="s">
        <v>28</v>
      </c>
      <c r="U46">
        <v>1</v>
      </c>
      <c r="V46">
        <v>1</v>
      </c>
    </row>
    <row r="47" spans="1:22" x14ac:dyDescent="0.3">
      <c r="A47" t="s">
        <v>109</v>
      </c>
      <c r="B47" t="s">
        <v>111</v>
      </c>
      <c r="D47" t="s">
        <v>21</v>
      </c>
      <c r="E47">
        <v>5.4</v>
      </c>
      <c r="G47">
        <v>83</v>
      </c>
      <c r="H47">
        <v>3</v>
      </c>
      <c r="J47">
        <f>239.8*P47</f>
        <v>36.750069400000001</v>
      </c>
      <c r="P47">
        <v>0.153253</v>
      </c>
      <c r="Q47">
        <v>47</v>
      </c>
      <c r="S47" t="s">
        <v>28</v>
      </c>
      <c r="U47">
        <v>1</v>
      </c>
      <c r="V47">
        <v>1</v>
      </c>
    </row>
    <row r="48" spans="1:22" x14ac:dyDescent="0.3">
      <c r="A48" t="s">
        <v>109</v>
      </c>
      <c r="B48" t="s">
        <v>111</v>
      </c>
      <c r="D48" t="s">
        <v>21</v>
      </c>
      <c r="H48">
        <v>4</v>
      </c>
      <c r="J48">
        <f t="shared" ref="J48:J54" si="3">239.8*P48</f>
        <v>55.975315000000009</v>
      </c>
      <c r="P48">
        <v>0.23342500000000002</v>
      </c>
      <c r="Q48">
        <v>47</v>
      </c>
      <c r="S48" t="s">
        <v>28</v>
      </c>
      <c r="U48">
        <v>1</v>
      </c>
      <c r="V48">
        <v>1</v>
      </c>
    </row>
    <row r="49" spans="1:22" x14ac:dyDescent="0.3">
      <c r="A49" t="s">
        <v>109</v>
      </c>
      <c r="B49" t="s">
        <v>111</v>
      </c>
      <c r="D49" t="s">
        <v>21</v>
      </c>
      <c r="H49">
        <v>7</v>
      </c>
      <c r="J49">
        <f t="shared" si="3"/>
        <v>84.005297200000001</v>
      </c>
      <c r="P49">
        <v>0.35031399999999996</v>
      </c>
      <c r="Q49">
        <v>47</v>
      </c>
      <c r="S49" t="s">
        <v>28</v>
      </c>
      <c r="U49">
        <v>1</v>
      </c>
      <c r="V49">
        <v>1</v>
      </c>
    </row>
    <row r="50" spans="1:22" x14ac:dyDescent="0.3">
      <c r="A50" t="s">
        <v>109</v>
      </c>
      <c r="B50" t="s">
        <v>111</v>
      </c>
      <c r="D50" t="s">
        <v>21</v>
      </c>
      <c r="H50">
        <v>7</v>
      </c>
      <c r="J50">
        <f t="shared" si="3"/>
        <v>96.793831200000014</v>
      </c>
      <c r="P50">
        <v>0.40364400000000006</v>
      </c>
      <c r="Q50">
        <v>47</v>
      </c>
      <c r="S50" t="s">
        <v>28</v>
      </c>
      <c r="U50">
        <v>1</v>
      </c>
      <c r="V50">
        <v>1</v>
      </c>
    </row>
    <row r="51" spans="1:22" x14ac:dyDescent="0.3">
      <c r="A51" t="s">
        <v>109</v>
      </c>
      <c r="B51" t="s">
        <v>111</v>
      </c>
      <c r="D51" t="s">
        <v>21</v>
      </c>
      <c r="H51">
        <v>9</v>
      </c>
      <c r="J51">
        <f t="shared" si="3"/>
        <v>90.48109620000001</v>
      </c>
      <c r="P51">
        <v>0.37731900000000002</v>
      </c>
      <c r="Q51">
        <v>47</v>
      </c>
      <c r="S51" t="s">
        <v>28</v>
      </c>
      <c r="U51">
        <v>1</v>
      </c>
      <c r="V51">
        <v>1</v>
      </c>
    </row>
    <row r="52" spans="1:22" x14ac:dyDescent="0.3">
      <c r="A52" t="s">
        <v>109</v>
      </c>
      <c r="B52" t="s">
        <v>111</v>
      </c>
      <c r="D52" t="s">
        <v>21</v>
      </c>
      <c r="H52">
        <v>10</v>
      </c>
      <c r="J52">
        <f t="shared" si="3"/>
        <v>77.153491800000012</v>
      </c>
      <c r="P52">
        <v>0.32174100000000005</v>
      </c>
      <c r="Q52">
        <v>47</v>
      </c>
      <c r="S52" t="s">
        <v>28</v>
      </c>
      <c r="U52">
        <v>1</v>
      </c>
      <c r="V52">
        <v>1</v>
      </c>
    </row>
    <row r="53" spans="1:22" x14ac:dyDescent="0.3">
      <c r="A53" t="s">
        <v>109</v>
      </c>
      <c r="B53" t="s">
        <v>111</v>
      </c>
      <c r="D53" t="s">
        <v>21</v>
      </c>
      <c r="H53">
        <v>10</v>
      </c>
      <c r="J53">
        <f t="shared" si="3"/>
        <v>122.49751359999999</v>
      </c>
      <c r="P53">
        <v>0.51083199999999995</v>
      </c>
      <c r="Q53">
        <v>47</v>
      </c>
      <c r="S53" t="s">
        <v>28</v>
      </c>
      <c r="U53">
        <v>1</v>
      </c>
      <c r="V53">
        <v>1</v>
      </c>
    </row>
    <row r="54" spans="1:22" x14ac:dyDescent="0.3">
      <c r="A54" t="s">
        <v>109</v>
      </c>
      <c r="B54" t="s">
        <v>111</v>
      </c>
      <c r="D54" t="s">
        <v>21</v>
      </c>
      <c r="H54">
        <v>10</v>
      </c>
      <c r="J54">
        <f t="shared" si="3"/>
        <v>162.60957900000002</v>
      </c>
      <c r="P54">
        <v>0.67810500000000007</v>
      </c>
      <c r="Q54">
        <v>47</v>
      </c>
      <c r="S54" t="s">
        <v>28</v>
      </c>
      <c r="U54">
        <v>1</v>
      </c>
      <c r="V54">
        <v>1</v>
      </c>
    </row>
    <row r="55" spans="1:22" x14ac:dyDescent="0.3">
      <c r="A55" t="s">
        <v>45</v>
      </c>
      <c r="B55" t="s">
        <v>46</v>
      </c>
      <c r="D55" t="s">
        <v>21</v>
      </c>
      <c r="E55">
        <v>3.7</v>
      </c>
      <c r="F55">
        <v>16.2</v>
      </c>
      <c r="G55">
        <f>H55*3.4</f>
        <v>20.399999999999999</v>
      </c>
      <c r="H55">
        <v>6</v>
      </c>
      <c r="J55">
        <v>32.942</v>
      </c>
      <c r="P55">
        <v>0.182</v>
      </c>
      <c r="Q55">
        <v>16</v>
      </c>
      <c r="S55" t="s">
        <v>20</v>
      </c>
      <c r="U55">
        <v>1</v>
      </c>
      <c r="V55">
        <v>1</v>
      </c>
    </row>
    <row r="56" spans="1:22" x14ac:dyDescent="0.3">
      <c r="A56" t="s">
        <v>45</v>
      </c>
      <c r="B56" t="s">
        <v>46</v>
      </c>
      <c r="D56" t="s">
        <v>21</v>
      </c>
      <c r="E56">
        <v>1.7</v>
      </c>
      <c r="F56">
        <v>8.3000000000000007</v>
      </c>
      <c r="G56">
        <f t="shared" ref="G56:G72" si="4">H56*3.4</f>
        <v>10.199999999999999</v>
      </c>
      <c r="H56">
        <v>3</v>
      </c>
      <c r="J56">
        <v>41.064</v>
      </c>
      <c r="P56">
        <v>0.23200000000000001</v>
      </c>
      <c r="Q56">
        <v>16</v>
      </c>
      <c r="S56" t="s">
        <v>20</v>
      </c>
      <c r="U56">
        <v>1</v>
      </c>
      <c r="V56">
        <v>1</v>
      </c>
    </row>
    <row r="57" spans="1:22" x14ac:dyDescent="0.3">
      <c r="A57" t="s">
        <v>45</v>
      </c>
      <c r="B57" t="s">
        <v>46</v>
      </c>
      <c r="D57" t="s">
        <v>21</v>
      </c>
      <c r="E57">
        <v>4.5999999999999996</v>
      </c>
      <c r="F57">
        <v>18.399999999999999</v>
      </c>
      <c r="G57">
        <f t="shared" si="4"/>
        <v>34</v>
      </c>
      <c r="H57">
        <v>10</v>
      </c>
      <c r="J57">
        <v>43.975999999999999</v>
      </c>
      <c r="P57">
        <v>0.23899999999999999</v>
      </c>
      <c r="Q57">
        <v>16</v>
      </c>
      <c r="S57" t="s">
        <v>20</v>
      </c>
      <c r="U57">
        <v>1</v>
      </c>
      <c r="V57">
        <v>1</v>
      </c>
    </row>
    <row r="58" spans="1:22" x14ac:dyDescent="0.3">
      <c r="A58" t="s">
        <v>45</v>
      </c>
      <c r="B58" t="s">
        <v>46</v>
      </c>
      <c r="D58" t="s">
        <v>21</v>
      </c>
      <c r="E58">
        <v>3.3</v>
      </c>
      <c r="F58">
        <v>13.1</v>
      </c>
      <c r="G58">
        <f t="shared" si="4"/>
        <v>20.399999999999999</v>
      </c>
      <c r="H58">
        <v>6</v>
      </c>
      <c r="J58">
        <v>52.983000000000004</v>
      </c>
      <c r="P58">
        <v>0.26100000000000001</v>
      </c>
      <c r="Q58">
        <v>16</v>
      </c>
      <c r="S58" t="s">
        <v>20</v>
      </c>
      <c r="U58">
        <v>1</v>
      </c>
      <c r="V58">
        <v>1</v>
      </c>
    </row>
    <row r="59" spans="1:22" x14ac:dyDescent="0.3">
      <c r="A59" t="s">
        <v>45</v>
      </c>
      <c r="B59" t="s">
        <v>46</v>
      </c>
      <c r="D59" t="s">
        <v>21</v>
      </c>
      <c r="E59">
        <v>4.4000000000000004</v>
      </c>
      <c r="F59">
        <v>19.2</v>
      </c>
      <c r="G59">
        <f t="shared" si="4"/>
        <v>23.8</v>
      </c>
      <c r="H59">
        <v>7</v>
      </c>
      <c r="J59">
        <v>65.965000000000003</v>
      </c>
      <c r="P59">
        <v>0.39500000000000002</v>
      </c>
      <c r="Q59">
        <v>16</v>
      </c>
      <c r="S59" t="s">
        <v>20</v>
      </c>
      <c r="U59">
        <v>1</v>
      </c>
      <c r="V59">
        <v>1</v>
      </c>
    </row>
    <row r="60" spans="1:22" x14ac:dyDescent="0.3">
      <c r="A60" t="s">
        <v>45</v>
      </c>
      <c r="B60" t="s">
        <v>46</v>
      </c>
      <c r="D60" t="s">
        <v>21</v>
      </c>
      <c r="E60">
        <v>2.2999999999999998</v>
      </c>
      <c r="F60">
        <v>10.7</v>
      </c>
      <c r="G60">
        <f t="shared" si="4"/>
        <v>20.399999999999999</v>
      </c>
      <c r="H60">
        <v>6</v>
      </c>
      <c r="J60">
        <v>45.936</v>
      </c>
      <c r="P60">
        <v>0.26400000000000001</v>
      </c>
      <c r="Q60">
        <v>16</v>
      </c>
      <c r="S60" t="s">
        <v>20</v>
      </c>
      <c r="U60">
        <v>1</v>
      </c>
      <c r="V60">
        <v>1</v>
      </c>
    </row>
    <row r="61" spans="1:22" x14ac:dyDescent="0.3">
      <c r="A61" t="s">
        <v>45</v>
      </c>
      <c r="B61" t="s">
        <v>46</v>
      </c>
      <c r="D61" t="s">
        <v>21</v>
      </c>
      <c r="E61">
        <v>3.5</v>
      </c>
      <c r="F61">
        <v>16.7</v>
      </c>
      <c r="G61">
        <f t="shared" si="4"/>
        <v>27.2</v>
      </c>
      <c r="H61">
        <v>8</v>
      </c>
      <c r="J61">
        <v>39.927999999999997</v>
      </c>
      <c r="P61">
        <v>0.217</v>
      </c>
      <c r="Q61">
        <v>16</v>
      </c>
      <c r="S61" t="s">
        <v>20</v>
      </c>
      <c r="U61">
        <v>1</v>
      </c>
      <c r="V61">
        <v>1</v>
      </c>
    </row>
    <row r="62" spans="1:22" x14ac:dyDescent="0.3">
      <c r="A62" t="s">
        <v>45</v>
      </c>
      <c r="B62" t="s">
        <v>46</v>
      </c>
      <c r="D62" t="s">
        <v>21</v>
      </c>
      <c r="E62">
        <v>1.1000000000000001</v>
      </c>
      <c r="F62">
        <v>6.4</v>
      </c>
      <c r="G62">
        <f t="shared" si="4"/>
        <v>6.8</v>
      </c>
      <c r="H62">
        <v>2</v>
      </c>
      <c r="J62">
        <v>10.075000000000001</v>
      </c>
      <c r="P62">
        <v>6.5000000000000002E-2</v>
      </c>
      <c r="Q62">
        <v>16</v>
      </c>
      <c r="S62" t="s">
        <v>20</v>
      </c>
      <c r="U62">
        <v>1</v>
      </c>
      <c r="V62">
        <v>1</v>
      </c>
    </row>
    <row r="63" spans="1:22" x14ac:dyDescent="0.3">
      <c r="A63" t="s">
        <v>45</v>
      </c>
      <c r="B63" t="s">
        <v>46</v>
      </c>
      <c r="D63" t="s">
        <v>21</v>
      </c>
      <c r="E63">
        <v>3.2</v>
      </c>
      <c r="F63">
        <v>12.8</v>
      </c>
      <c r="G63">
        <f t="shared" si="4"/>
        <v>20.399999999999999</v>
      </c>
      <c r="H63">
        <v>6</v>
      </c>
      <c r="J63">
        <v>38.055</v>
      </c>
      <c r="P63">
        <v>0.215</v>
      </c>
      <c r="Q63">
        <v>16</v>
      </c>
      <c r="S63" t="s">
        <v>20</v>
      </c>
      <c r="U63">
        <v>1</v>
      </c>
      <c r="V63">
        <v>1</v>
      </c>
    </row>
    <row r="64" spans="1:22" x14ac:dyDescent="0.3">
      <c r="A64" t="s">
        <v>45</v>
      </c>
      <c r="B64" t="s">
        <v>46</v>
      </c>
      <c r="D64" t="s">
        <v>21</v>
      </c>
      <c r="E64">
        <v>9.6</v>
      </c>
      <c r="F64">
        <v>29</v>
      </c>
      <c r="G64">
        <f t="shared" si="4"/>
        <v>30.599999999999998</v>
      </c>
      <c r="H64">
        <v>9</v>
      </c>
      <c r="J64">
        <v>66.975999999999999</v>
      </c>
      <c r="P64">
        <v>0.32200000000000001</v>
      </c>
      <c r="Q64">
        <v>16</v>
      </c>
      <c r="S64" t="s">
        <v>20</v>
      </c>
      <c r="U64">
        <v>1</v>
      </c>
      <c r="V64">
        <v>1</v>
      </c>
    </row>
    <row r="65" spans="1:22" x14ac:dyDescent="0.3">
      <c r="A65" t="s">
        <v>45</v>
      </c>
      <c r="B65" t="s">
        <v>46</v>
      </c>
      <c r="D65" t="s">
        <v>21</v>
      </c>
      <c r="E65">
        <v>2.1</v>
      </c>
      <c r="F65">
        <v>8.9</v>
      </c>
      <c r="G65">
        <f t="shared" si="4"/>
        <v>13.6</v>
      </c>
      <c r="H65">
        <v>4</v>
      </c>
      <c r="J65">
        <v>11.998999999999999</v>
      </c>
      <c r="P65">
        <v>7.0999999999999994E-2</v>
      </c>
      <c r="Q65">
        <v>16</v>
      </c>
      <c r="S65" t="s">
        <v>20</v>
      </c>
      <c r="U65">
        <v>1</v>
      </c>
      <c r="V65">
        <v>1</v>
      </c>
    </row>
    <row r="66" spans="1:22" x14ac:dyDescent="0.3">
      <c r="A66" t="s">
        <v>45</v>
      </c>
      <c r="B66" t="s">
        <v>46</v>
      </c>
      <c r="D66" t="s">
        <v>21</v>
      </c>
      <c r="E66">
        <v>3.7</v>
      </c>
      <c r="F66">
        <v>17.100000000000001</v>
      </c>
      <c r="G66">
        <f t="shared" si="4"/>
        <v>20.399999999999999</v>
      </c>
      <c r="H66">
        <v>6</v>
      </c>
      <c r="J66">
        <v>38.01</v>
      </c>
      <c r="P66">
        <v>0.21</v>
      </c>
      <c r="Q66">
        <v>16</v>
      </c>
      <c r="S66" t="s">
        <v>20</v>
      </c>
      <c r="U66">
        <v>1</v>
      </c>
      <c r="V66">
        <v>1</v>
      </c>
    </row>
    <row r="67" spans="1:22" x14ac:dyDescent="0.3">
      <c r="A67" t="s">
        <v>45</v>
      </c>
      <c r="B67" t="s">
        <v>46</v>
      </c>
      <c r="D67" t="s">
        <v>21</v>
      </c>
      <c r="E67">
        <v>2.2000000000000002</v>
      </c>
      <c r="F67">
        <v>11.1</v>
      </c>
      <c r="G67">
        <f t="shared" si="4"/>
        <v>17</v>
      </c>
      <c r="H67">
        <v>5</v>
      </c>
      <c r="J67">
        <v>32.024999999999999</v>
      </c>
      <c r="P67">
        <v>0.183</v>
      </c>
      <c r="Q67">
        <v>16</v>
      </c>
      <c r="S67" t="s">
        <v>20</v>
      </c>
      <c r="U67">
        <v>1</v>
      </c>
      <c r="V67">
        <v>1</v>
      </c>
    </row>
    <row r="68" spans="1:22" x14ac:dyDescent="0.3">
      <c r="A68" t="s">
        <v>45</v>
      </c>
      <c r="B68" t="s">
        <v>46</v>
      </c>
      <c r="D68" t="s">
        <v>21</v>
      </c>
      <c r="E68">
        <v>3.8</v>
      </c>
      <c r="F68">
        <v>15.4</v>
      </c>
      <c r="G68">
        <f t="shared" si="4"/>
        <v>30.599999999999998</v>
      </c>
      <c r="H68">
        <v>9</v>
      </c>
      <c r="J68">
        <v>44.981999999999999</v>
      </c>
      <c r="P68">
        <v>0.23799999999999999</v>
      </c>
      <c r="Q68">
        <v>16</v>
      </c>
      <c r="S68" t="s">
        <v>20</v>
      </c>
      <c r="U68">
        <v>1</v>
      </c>
      <c r="V68">
        <v>1</v>
      </c>
    </row>
    <row r="69" spans="1:22" x14ac:dyDescent="0.3">
      <c r="A69" t="s">
        <v>45</v>
      </c>
      <c r="B69" t="s">
        <v>46</v>
      </c>
      <c r="D69" t="s">
        <v>21</v>
      </c>
      <c r="E69">
        <v>3.1</v>
      </c>
      <c r="F69">
        <v>13.3</v>
      </c>
      <c r="G69">
        <f t="shared" si="4"/>
        <v>20.399999999999999</v>
      </c>
      <c r="H69">
        <v>6</v>
      </c>
      <c r="J69">
        <v>38.088000000000001</v>
      </c>
      <c r="P69">
        <v>0.20699999999999999</v>
      </c>
      <c r="Q69">
        <v>16</v>
      </c>
      <c r="S69" t="s">
        <v>20</v>
      </c>
      <c r="U69">
        <v>1</v>
      </c>
      <c r="V69">
        <v>1</v>
      </c>
    </row>
    <row r="70" spans="1:22" x14ac:dyDescent="0.3">
      <c r="A70" t="s">
        <v>45</v>
      </c>
      <c r="B70" t="s">
        <v>46</v>
      </c>
      <c r="D70" t="s">
        <v>21</v>
      </c>
      <c r="E70">
        <v>2.9</v>
      </c>
      <c r="F70">
        <v>11.3</v>
      </c>
      <c r="G70">
        <f t="shared" si="4"/>
        <v>23.8</v>
      </c>
      <c r="H70">
        <v>7</v>
      </c>
      <c r="J70">
        <v>26.068000000000001</v>
      </c>
      <c r="P70">
        <v>0.13300000000000001</v>
      </c>
      <c r="Q70">
        <v>16</v>
      </c>
      <c r="S70" t="s">
        <v>20</v>
      </c>
      <c r="U70">
        <v>1</v>
      </c>
      <c r="V70">
        <v>1</v>
      </c>
    </row>
    <row r="71" spans="1:22" x14ac:dyDescent="0.3">
      <c r="A71" t="s">
        <v>45</v>
      </c>
      <c r="B71" t="s">
        <v>46</v>
      </c>
      <c r="D71" t="s">
        <v>21</v>
      </c>
      <c r="E71">
        <v>5.4</v>
      </c>
      <c r="F71">
        <v>20.8</v>
      </c>
      <c r="G71">
        <f t="shared" si="4"/>
        <v>37.4</v>
      </c>
      <c r="H71">
        <v>11</v>
      </c>
      <c r="J71">
        <v>24.948</v>
      </c>
      <c r="P71">
        <v>0.126</v>
      </c>
      <c r="Q71">
        <v>16</v>
      </c>
      <c r="S71" t="s">
        <v>20</v>
      </c>
      <c r="U71">
        <v>1</v>
      </c>
      <c r="V71">
        <v>1</v>
      </c>
    </row>
    <row r="72" spans="1:22" x14ac:dyDescent="0.3">
      <c r="A72" t="s">
        <v>45</v>
      </c>
      <c r="B72" t="s">
        <v>46</v>
      </c>
      <c r="D72" t="s">
        <v>21</v>
      </c>
      <c r="E72">
        <v>0.6</v>
      </c>
      <c r="F72">
        <v>2.6</v>
      </c>
      <c r="G72">
        <f t="shared" si="4"/>
        <v>6.8</v>
      </c>
      <c r="H72">
        <v>2</v>
      </c>
      <c r="J72">
        <v>29.914999999999999</v>
      </c>
      <c r="P72">
        <v>0.155</v>
      </c>
      <c r="Q72">
        <v>16</v>
      </c>
      <c r="S72" t="s">
        <v>20</v>
      </c>
      <c r="U72">
        <v>1</v>
      </c>
      <c r="V72">
        <v>1</v>
      </c>
    </row>
    <row r="73" spans="1:22" x14ac:dyDescent="0.3">
      <c r="A73" t="s">
        <v>60</v>
      </c>
      <c r="B73" t="s">
        <v>61</v>
      </c>
      <c r="D73" t="s">
        <v>12</v>
      </c>
      <c r="G73">
        <v>16</v>
      </c>
      <c r="H73">
        <v>2</v>
      </c>
      <c r="I73">
        <v>29</v>
      </c>
      <c r="J73">
        <v>58</v>
      </c>
      <c r="P73">
        <v>0.11717171717171718</v>
      </c>
      <c r="Q73">
        <v>27</v>
      </c>
      <c r="S73" t="s">
        <v>20</v>
      </c>
      <c r="T73">
        <v>1</v>
      </c>
      <c r="U73">
        <v>0.1</v>
      </c>
    </row>
    <row r="74" spans="1:22" x14ac:dyDescent="0.3">
      <c r="A74" t="s">
        <v>62</v>
      </c>
      <c r="B74" t="s">
        <v>63</v>
      </c>
      <c r="D74" t="s">
        <v>21</v>
      </c>
      <c r="E74">
        <v>1.2</v>
      </c>
      <c r="G74">
        <v>16</v>
      </c>
      <c r="H74">
        <v>4</v>
      </c>
      <c r="J74">
        <v>67</v>
      </c>
      <c r="O74">
        <v>5.6000000000000001E-2</v>
      </c>
      <c r="P74">
        <v>0.13400000000000001</v>
      </c>
      <c r="Q74">
        <v>22</v>
      </c>
      <c r="S74" t="s">
        <v>20</v>
      </c>
      <c r="T74">
        <v>1</v>
      </c>
      <c r="U74">
        <v>2</v>
      </c>
      <c r="V74">
        <v>1</v>
      </c>
    </row>
    <row r="75" spans="1:22" x14ac:dyDescent="0.3">
      <c r="A75" t="s">
        <v>62</v>
      </c>
      <c r="B75" t="s">
        <v>64</v>
      </c>
      <c r="D75" t="s">
        <v>21</v>
      </c>
      <c r="E75">
        <v>2</v>
      </c>
      <c r="G75">
        <v>25.866666666666664</v>
      </c>
      <c r="H75">
        <v>8</v>
      </c>
      <c r="J75">
        <v>104</v>
      </c>
      <c r="O75">
        <v>6.4705882352941183E-2</v>
      </c>
      <c r="P75">
        <v>0.20392156862745098</v>
      </c>
      <c r="Q75">
        <v>23</v>
      </c>
      <c r="S75" t="s">
        <v>20</v>
      </c>
      <c r="T75">
        <v>1</v>
      </c>
      <c r="U75">
        <v>2</v>
      </c>
      <c r="V75">
        <v>1</v>
      </c>
    </row>
    <row r="76" spans="1:22" x14ac:dyDescent="0.3">
      <c r="A76" t="s">
        <v>62</v>
      </c>
      <c r="B76" t="s">
        <v>65</v>
      </c>
      <c r="D76" t="s">
        <v>21</v>
      </c>
      <c r="E76">
        <v>3.66</v>
      </c>
      <c r="G76">
        <v>46.93333333333333</v>
      </c>
      <c r="H76">
        <v>16</v>
      </c>
      <c r="J76">
        <v>145</v>
      </c>
      <c r="O76">
        <v>0.12751677852348994</v>
      </c>
      <c r="P76">
        <v>0.32438478747203581</v>
      </c>
      <c r="Q76">
        <v>24</v>
      </c>
      <c r="S76" t="s">
        <v>20</v>
      </c>
      <c r="T76">
        <v>1</v>
      </c>
      <c r="U76">
        <v>2</v>
      </c>
      <c r="V76">
        <v>1</v>
      </c>
    </row>
    <row r="77" spans="1:22" x14ac:dyDescent="0.3">
      <c r="A77" t="s">
        <v>62</v>
      </c>
      <c r="B77" t="s">
        <v>66</v>
      </c>
      <c r="D77" t="s">
        <v>12</v>
      </c>
      <c r="E77">
        <f>AVERAGE(3.7,4.6,3.9)</f>
        <v>4.0666666666666673</v>
      </c>
      <c r="G77">
        <v>50.066666666666663</v>
      </c>
      <c r="H77">
        <v>16</v>
      </c>
      <c r="J77">
        <v>131</v>
      </c>
      <c r="O77">
        <v>6.8136272545090179E-2</v>
      </c>
      <c r="P77">
        <v>0.26252505010020039</v>
      </c>
      <c r="Q77">
        <v>25</v>
      </c>
      <c r="S77" t="s">
        <v>20</v>
      </c>
      <c r="T77">
        <v>1</v>
      </c>
      <c r="U77">
        <v>2</v>
      </c>
      <c r="V77">
        <v>1</v>
      </c>
    </row>
    <row r="78" spans="1:22" x14ac:dyDescent="0.3">
      <c r="A78" t="s">
        <v>62</v>
      </c>
      <c r="B78" t="s">
        <v>67</v>
      </c>
      <c r="D78" t="s">
        <v>12</v>
      </c>
      <c r="E78">
        <f>AVERAGE(1.6,2.2,2)</f>
        <v>1.9333333333333336</v>
      </c>
      <c r="G78">
        <v>25.066666666666663</v>
      </c>
      <c r="H78">
        <v>8</v>
      </c>
      <c r="J78">
        <v>163</v>
      </c>
      <c r="O78">
        <v>9.6703296703296707E-2</v>
      </c>
      <c r="P78">
        <v>0.35824175824175825</v>
      </c>
      <c r="Q78">
        <v>26</v>
      </c>
      <c r="S78" t="s">
        <v>20</v>
      </c>
      <c r="T78">
        <v>1</v>
      </c>
      <c r="U78">
        <v>2</v>
      </c>
      <c r="V78">
        <v>1</v>
      </c>
    </row>
    <row r="79" spans="1:22" x14ac:dyDescent="0.3">
      <c r="A79" t="s">
        <v>112</v>
      </c>
      <c r="B79" t="s">
        <v>113</v>
      </c>
      <c r="D79" t="s">
        <v>12</v>
      </c>
      <c r="G79">
        <v>18</v>
      </c>
      <c r="H79">
        <v>3</v>
      </c>
      <c r="I79">
        <v>41</v>
      </c>
      <c r="J79">
        <v>120</v>
      </c>
      <c r="M79">
        <v>5</v>
      </c>
      <c r="P79">
        <v>0.27</v>
      </c>
      <c r="Q79">
        <v>48</v>
      </c>
      <c r="S79" t="s">
        <v>20</v>
      </c>
      <c r="U79">
        <v>2</v>
      </c>
      <c r="V79">
        <v>2</v>
      </c>
    </row>
    <row r="80" spans="1:22" x14ac:dyDescent="0.3">
      <c r="A80" t="s">
        <v>112</v>
      </c>
      <c r="B80" t="s">
        <v>114</v>
      </c>
      <c r="D80" t="s">
        <v>12</v>
      </c>
      <c r="G80">
        <v>35</v>
      </c>
      <c r="H80">
        <v>7</v>
      </c>
      <c r="I80">
        <v>19</v>
      </c>
      <c r="J80">
        <f>H80*I80</f>
        <v>133</v>
      </c>
      <c r="M80">
        <v>6.6</v>
      </c>
      <c r="P80">
        <v>0.35</v>
      </c>
      <c r="Q80">
        <v>49</v>
      </c>
      <c r="S80" t="s">
        <v>20</v>
      </c>
      <c r="U80">
        <v>2</v>
      </c>
      <c r="V80">
        <v>2</v>
      </c>
    </row>
    <row r="81" spans="1:22" x14ac:dyDescent="0.3">
      <c r="A81" t="s">
        <v>112</v>
      </c>
      <c r="B81" t="s">
        <v>115</v>
      </c>
      <c r="D81" t="s">
        <v>12</v>
      </c>
      <c r="G81">
        <v>62</v>
      </c>
      <c r="H81">
        <v>9</v>
      </c>
      <c r="I81">
        <v>20</v>
      </c>
      <c r="J81">
        <f>H81*I81</f>
        <v>180</v>
      </c>
      <c r="M81">
        <v>7.6</v>
      </c>
      <c r="P81">
        <v>0.43</v>
      </c>
      <c r="Q81">
        <v>50</v>
      </c>
      <c r="S81" t="s">
        <v>20</v>
      </c>
      <c r="U81">
        <v>2</v>
      </c>
      <c r="V81">
        <v>2</v>
      </c>
    </row>
    <row r="82" spans="1:22" x14ac:dyDescent="0.3">
      <c r="A82" t="s">
        <v>116</v>
      </c>
      <c r="B82" t="s">
        <v>117</v>
      </c>
      <c r="D82" t="s">
        <v>12</v>
      </c>
      <c r="G82">
        <f>H82*7.26984127</f>
        <v>14.624739682858998</v>
      </c>
      <c r="H82">
        <v>2.0116999999999998</v>
      </c>
      <c r="P82">
        <v>4.6332999999999999E-2</v>
      </c>
      <c r="Q82">
        <v>54</v>
      </c>
      <c r="S82" t="s">
        <v>20</v>
      </c>
      <c r="U82">
        <v>1</v>
      </c>
      <c r="V82">
        <v>1</v>
      </c>
    </row>
    <row r="83" spans="1:22" x14ac:dyDescent="0.3">
      <c r="A83" t="s">
        <v>116</v>
      </c>
      <c r="B83" t="s">
        <v>117</v>
      </c>
      <c r="D83" t="s">
        <v>12</v>
      </c>
      <c r="G83">
        <f t="shared" ref="G83:G88" si="5">H83*7.26984127</f>
        <v>28.915793651424998</v>
      </c>
      <c r="H83">
        <v>3.9775</v>
      </c>
      <c r="P83">
        <v>8.6920999999999998E-2</v>
      </c>
      <c r="Q83">
        <v>54</v>
      </c>
      <c r="S83" t="s">
        <v>20</v>
      </c>
      <c r="U83">
        <v>1</v>
      </c>
      <c r="V83">
        <v>1</v>
      </c>
    </row>
    <row r="84" spans="1:22" x14ac:dyDescent="0.3">
      <c r="A84" t="s">
        <v>116</v>
      </c>
      <c r="B84" t="s">
        <v>117</v>
      </c>
      <c r="D84" t="s">
        <v>12</v>
      </c>
      <c r="G84">
        <f t="shared" si="5"/>
        <v>29.069914286348997</v>
      </c>
      <c r="H84">
        <v>3.9986999999999999</v>
      </c>
      <c r="P84">
        <v>0.12821099999999999</v>
      </c>
      <c r="Q84">
        <v>54</v>
      </c>
      <c r="S84" t="s">
        <v>20</v>
      </c>
      <c r="U84">
        <v>1</v>
      </c>
      <c r="V84">
        <v>1</v>
      </c>
    </row>
    <row r="85" spans="1:22" x14ac:dyDescent="0.3">
      <c r="A85" t="s">
        <v>116</v>
      </c>
      <c r="B85" t="s">
        <v>117</v>
      </c>
      <c r="D85" t="s">
        <v>12</v>
      </c>
      <c r="G85">
        <f t="shared" si="5"/>
        <v>36.300498413490999</v>
      </c>
      <c r="H85">
        <v>4.9932999999999996</v>
      </c>
      <c r="P85">
        <v>0.143347</v>
      </c>
      <c r="Q85">
        <v>54</v>
      </c>
      <c r="S85" t="s">
        <v>20</v>
      </c>
      <c r="U85">
        <v>1</v>
      </c>
      <c r="V85">
        <v>1</v>
      </c>
    </row>
    <row r="86" spans="1:22" x14ac:dyDescent="0.3">
      <c r="A86" t="s">
        <v>116</v>
      </c>
      <c r="B86" t="s">
        <v>117</v>
      </c>
      <c r="D86" t="s">
        <v>12</v>
      </c>
      <c r="G86">
        <f t="shared" si="5"/>
        <v>43.219933334277002</v>
      </c>
      <c r="H86">
        <v>5.9451000000000001</v>
      </c>
      <c r="P86">
        <v>8.6225999999999997E-2</v>
      </c>
      <c r="Q86">
        <v>54</v>
      </c>
      <c r="S86" t="s">
        <v>20</v>
      </c>
      <c r="U86">
        <v>1</v>
      </c>
      <c r="V86">
        <v>1</v>
      </c>
    </row>
    <row r="87" spans="1:22" x14ac:dyDescent="0.3">
      <c r="A87" t="s">
        <v>116</v>
      </c>
      <c r="B87" t="s">
        <v>117</v>
      </c>
      <c r="D87" t="s">
        <v>12</v>
      </c>
      <c r="G87">
        <f t="shared" si="5"/>
        <v>57.649114286972996</v>
      </c>
      <c r="H87">
        <v>7.9298999999999999</v>
      </c>
      <c r="P87">
        <v>0.21512200000000001</v>
      </c>
      <c r="Q87">
        <v>54</v>
      </c>
      <c r="S87" t="s">
        <v>20</v>
      </c>
      <c r="U87">
        <v>1</v>
      </c>
      <c r="V87">
        <v>1</v>
      </c>
    </row>
    <row r="88" spans="1:22" x14ac:dyDescent="0.3">
      <c r="A88" t="s">
        <v>116</v>
      </c>
      <c r="B88" t="s">
        <v>117</v>
      </c>
      <c r="D88" t="s">
        <v>12</v>
      </c>
      <c r="G88">
        <f t="shared" si="5"/>
        <v>65.324612699838994</v>
      </c>
      <c r="H88">
        <v>8.9856999999999996</v>
      </c>
      <c r="P88">
        <v>0.408024</v>
      </c>
      <c r="Q88">
        <v>54</v>
      </c>
      <c r="S88" t="s">
        <v>20</v>
      </c>
      <c r="U88">
        <v>1</v>
      </c>
      <c r="V88">
        <v>1</v>
      </c>
    </row>
    <row r="89" spans="1:22" x14ac:dyDescent="0.3">
      <c r="A89" t="s">
        <v>15</v>
      </c>
      <c r="B89" t="s">
        <v>16</v>
      </c>
      <c r="C89">
        <v>0</v>
      </c>
      <c r="D89" t="s">
        <v>12</v>
      </c>
      <c r="H89">
        <v>2</v>
      </c>
      <c r="J89">
        <v>31</v>
      </c>
      <c r="P89">
        <v>0.17699999999999999</v>
      </c>
      <c r="Q89">
        <v>2</v>
      </c>
      <c r="S89" t="s">
        <v>14</v>
      </c>
      <c r="T89">
        <v>1</v>
      </c>
    </row>
    <row r="90" spans="1:22" x14ac:dyDescent="0.3">
      <c r="A90" t="s">
        <v>15</v>
      </c>
      <c r="B90" t="s">
        <v>17</v>
      </c>
      <c r="C90">
        <v>0</v>
      </c>
      <c r="D90" t="s">
        <v>12</v>
      </c>
      <c r="H90">
        <v>2</v>
      </c>
      <c r="P90">
        <v>0.108</v>
      </c>
      <c r="Q90">
        <v>3</v>
      </c>
      <c r="S90" t="s">
        <v>14</v>
      </c>
      <c r="T90">
        <v>1</v>
      </c>
    </row>
    <row r="91" spans="1:22" x14ac:dyDescent="0.3">
      <c r="A91" t="s">
        <v>118</v>
      </c>
      <c r="B91" t="s">
        <v>119</v>
      </c>
      <c r="D91" t="s">
        <v>12</v>
      </c>
      <c r="H91">
        <v>0.5</v>
      </c>
      <c r="I91">
        <v>49.4</v>
      </c>
      <c r="P91">
        <v>0.65</v>
      </c>
      <c r="Q91">
        <v>55</v>
      </c>
      <c r="S91" t="s">
        <v>20</v>
      </c>
    </row>
    <row r="92" spans="1:22" x14ac:dyDescent="0.3">
      <c r="A92" t="s">
        <v>120</v>
      </c>
      <c r="B92" t="s">
        <v>121</v>
      </c>
      <c r="D92" t="s">
        <v>12</v>
      </c>
      <c r="E92">
        <v>2.5869230769230778</v>
      </c>
      <c r="P92">
        <v>0.38600000000000001</v>
      </c>
      <c r="Q92">
        <v>56</v>
      </c>
      <c r="S92" t="s">
        <v>20</v>
      </c>
    </row>
  </sheetData>
  <sortState ref="A2:V6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6" sqref="C16"/>
    </sheetView>
  </sheetViews>
  <sheetFormatPr defaultRowHeight="14.4" x14ac:dyDescent="0.3"/>
  <sheetData>
    <row r="1" spans="1:6" x14ac:dyDescent="0.3">
      <c r="A1" t="s">
        <v>100</v>
      </c>
    </row>
    <row r="3" spans="1:6" x14ac:dyDescent="0.3">
      <c r="A3" t="s">
        <v>101</v>
      </c>
      <c r="D3" t="s">
        <v>21</v>
      </c>
    </row>
    <row r="4" spans="1:6" x14ac:dyDescent="0.3">
      <c r="A4">
        <v>0</v>
      </c>
      <c r="B4">
        <v>72</v>
      </c>
      <c r="C4">
        <f t="shared" ref="C4:C9" si="0">(A4*B4)/100</f>
        <v>0</v>
      </c>
      <c r="D4">
        <v>0</v>
      </c>
      <c r="E4">
        <v>101</v>
      </c>
      <c r="F4">
        <f t="shared" ref="F4:F9" si="1">(D4*E4)/100</f>
        <v>0</v>
      </c>
    </row>
    <row r="5" spans="1:6" x14ac:dyDescent="0.3">
      <c r="A5">
        <v>0</v>
      </c>
      <c r="B5">
        <v>90</v>
      </c>
      <c r="C5">
        <f t="shared" si="0"/>
        <v>0</v>
      </c>
      <c r="D5">
        <v>0.5</v>
      </c>
      <c r="E5">
        <v>94</v>
      </c>
      <c r="F5">
        <f t="shared" si="1"/>
        <v>0.47</v>
      </c>
    </row>
    <row r="6" spans="1:6" x14ac:dyDescent="0.3">
      <c r="A6">
        <v>0.9</v>
      </c>
      <c r="B6">
        <v>352</v>
      </c>
      <c r="C6">
        <f t="shared" si="0"/>
        <v>3.1680000000000001</v>
      </c>
      <c r="D6">
        <v>0.3</v>
      </c>
      <c r="E6">
        <v>382</v>
      </c>
      <c r="F6">
        <f t="shared" si="1"/>
        <v>1.1459999999999999</v>
      </c>
    </row>
    <row r="7" spans="1:6" x14ac:dyDescent="0.3">
      <c r="A7">
        <v>0.5</v>
      </c>
      <c r="B7">
        <v>414</v>
      </c>
      <c r="C7">
        <f t="shared" si="0"/>
        <v>2.0699999999999998</v>
      </c>
      <c r="D7">
        <v>0</v>
      </c>
      <c r="E7">
        <v>509</v>
      </c>
      <c r="F7">
        <f t="shared" si="1"/>
        <v>0</v>
      </c>
    </row>
    <row r="8" spans="1:6" x14ac:dyDescent="0.3">
      <c r="A8">
        <v>1.4</v>
      </c>
      <c r="B8">
        <v>283</v>
      </c>
      <c r="C8">
        <f t="shared" si="0"/>
        <v>3.9619999999999997</v>
      </c>
      <c r="D8">
        <v>0.6</v>
      </c>
      <c r="E8">
        <v>349</v>
      </c>
      <c r="F8">
        <f t="shared" si="1"/>
        <v>2.0939999999999999</v>
      </c>
    </row>
    <row r="9" spans="1:6" x14ac:dyDescent="0.3">
      <c r="A9">
        <v>0.5</v>
      </c>
      <c r="B9">
        <v>374</v>
      </c>
      <c r="C9">
        <f t="shared" si="0"/>
        <v>1.87</v>
      </c>
      <c r="D9">
        <v>0.4</v>
      </c>
      <c r="E9">
        <v>282</v>
      </c>
      <c r="F9">
        <f t="shared" si="1"/>
        <v>1.1280000000000001</v>
      </c>
    </row>
    <row r="10" spans="1:6" x14ac:dyDescent="0.3">
      <c r="C10">
        <f>1-SUM(C4:C9)/SUM(B4:B9)</f>
        <v>0.99301577287066245</v>
      </c>
      <c r="F10">
        <f>1-SUM(F4:F9)/SUM(E4:E9)</f>
        <v>0.99718229470005826</v>
      </c>
    </row>
    <row r="16" spans="1:6" x14ac:dyDescent="0.3">
      <c r="C16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A34" sqref="A34:XFD35"/>
    </sheetView>
  </sheetViews>
  <sheetFormatPr defaultRowHeight="14.4" x14ac:dyDescent="0.3"/>
  <cols>
    <col min="1" max="1" width="22.55468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47</v>
      </c>
      <c r="E1" t="s">
        <v>54</v>
      </c>
      <c r="F1" t="s">
        <v>4</v>
      </c>
      <c r="G1" t="s">
        <v>43</v>
      </c>
    </row>
    <row r="2" spans="1:7" x14ac:dyDescent="0.3">
      <c r="A2" t="s">
        <v>11</v>
      </c>
      <c r="B2">
        <v>0</v>
      </c>
      <c r="C2" t="s">
        <v>12</v>
      </c>
      <c r="F2">
        <v>46</v>
      </c>
    </row>
    <row r="3" spans="1:7" x14ac:dyDescent="0.3">
      <c r="A3" t="s">
        <v>16</v>
      </c>
      <c r="B3">
        <v>0</v>
      </c>
      <c r="C3" t="s">
        <v>12</v>
      </c>
      <c r="G3">
        <v>2</v>
      </c>
    </row>
    <row r="4" spans="1:7" x14ac:dyDescent="0.3">
      <c r="A4" t="s">
        <v>17</v>
      </c>
      <c r="B4">
        <v>0</v>
      </c>
      <c r="C4" t="s">
        <v>12</v>
      </c>
      <c r="G4">
        <v>2</v>
      </c>
    </row>
    <row r="5" spans="1:7" x14ac:dyDescent="0.3">
      <c r="A5" t="s">
        <v>19</v>
      </c>
      <c r="C5" t="s">
        <v>21</v>
      </c>
      <c r="F5">
        <v>6.2</v>
      </c>
      <c r="G5">
        <v>1.1000000000000001</v>
      </c>
    </row>
    <row r="6" spans="1:7" x14ac:dyDescent="0.3">
      <c r="A6" t="s">
        <v>22</v>
      </c>
      <c r="C6" t="s">
        <v>12</v>
      </c>
      <c r="F6">
        <v>4</v>
      </c>
      <c r="G6">
        <v>0.5</v>
      </c>
    </row>
    <row r="7" spans="1:7" x14ac:dyDescent="0.3">
      <c r="A7" t="s">
        <v>23</v>
      </c>
      <c r="C7" t="s">
        <v>12</v>
      </c>
      <c r="F7">
        <v>4.5</v>
      </c>
      <c r="G7">
        <v>0.61</v>
      </c>
    </row>
    <row r="8" spans="1:7" x14ac:dyDescent="0.3">
      <c r="A8" t="s">
        <v>23</v>
      </c>
      <c r="C8" t="s">
        <v>12</v>
      </c>
      <c r="F8">
        <v>5</v>
      </c>
      <c r="G8">
        <v>0.66</v>
      </c>
    </row>
    <row r="9" spans="1:7" x14ac:dyDescent="0.3">
      <c r="A9" t="s">
        <v>25</v>
      </c>
      <c r="F9">
        <v>12.1</v>
      </c>
      <c r="G9">
        <v>4.3499999999999996</v>
      </c>
    </row>
    <row r="10" spans="1:7" x14ac:dyDescent="0.3">
      <c r="A10" t="s">
        <v>27</v>
      </c>
      <c r="B10">
        <v>0</v>
      </c>
      <c r="C10" t="s">
        <v>12</v>
      </c>
      <c r="G10">
        <v>18.3</v>
      </c>
    </row>
    <row r="11" spans="1:7" x14ac:dyDescent="0.3">
      <c r="A11" t="s">
        <v>30</v>
      </c>
      <c r="C11" t="s">
        <v>12</v>
      </c>
      <c r="G11">
        <v>3</v>
      </c>
    </row>
    <row r="12" spans="1:7" x14ac:dyDescent="0.3">
      <c r="A12" t="s">
        <v>32</v>
      </c>
      <c r="C12" t="s">
        <v>21</v>
      </c>
      <c r="F12">
        <v>5.7</v>
      </c>
      <c r="G12">
        <v>0.39</v>
      </c>
    </row>
    <row r="13" spans="1:7" x14ac:dyDescent="0.3">
      <c r="A13" t="s">
        <v>33</v>
      </c>
      <c r="C13" t="s">
        <v>12</v>
      </c>
      <c r="F13">
        <v>11.4</v>
      </c>
      <c r="G13">
        <v>0.76</v>
      </c>
    </row>
    <row r="14" spans="1:7" x14ac:dyDescent="0.3">
      <c r="A14" t="s">
        <v>39</v>
      </c>
      <c r="C14" t="s">
        <v>21</v>
      </c>
    </row>
    <row r="15" spans="1:7" x14ac:dyDescent="0.3">
      <c r="A15" t="s">
        <v>41</v>
      </c>
      <c r="C15" t="s">
        <v>21</v>
      </c>
      <c r="F15">
        <v>13</v>
      </c>
      <c r="G15">
        <v>1</v>
      </c>
    </row>
    <row r="16" spans="1:7" x14ac:dyDescent="0.3">
      <c r="A16" t="s">
        <v>42</v>
      </c>
      <c r="C16" t="s">
        <v>12</v>
      </c>
      <c r="F16">
        <v>13</v>
      </c>
      <c r="G16">
        <v>1</v>
      </c>
    </row>
    <row r="17" spans="1:7" x14ac:dyDescent="0.3">
      <c r="A17" t="s">
        <v>46</v>
      </c>
      <c r="C17" t="s">
        <v>21</v>
      </c>
      <c r="F17">
        <v>21</v>
      </c>
      <c r="G17">
        <v>6.3</v>
      </c>
    </row>
    <row r="18" spans="1:7" x14ac:dyDescent="0.3">
      <c r="A18" t="s">
        <v>51</v>
      </c>
      <c r="C18" t="s">
        <v>21</v>
      </c>
      <c r="E18">
        <v>17.5</v>
      </c>
      <c r="F18">
        <v>96.8</v>
      </c>
      <c r="G18">
        <v>10.7</v>
      </c>
    </row>
    <row r="19" spans="1:7" x14ac:dyDescent="0.3">
      <c r="A19" t="s">
        <v>52</v>
      </c>
      <c r="C19" t="s">
        <v>21</v>
      </c>
      <c r="E19">
        <v>11.4</v>
      </c>
      <c r="F19">
        <v>56.5</v>
      </c>
      <c r="G19">
        <v>7</v>
      </c>
    </row>
    <row r="20" spans="1:7" x14ac:dyDescent="0.3">
      <c r="A20" t="s">
        <v>53</v>
      </c>
      <c r="C20" t="s">
        <v>12</v>
      </c>
      <c r="E20">
        <v>17.7</v>
      </c>
      <c r="F20">
        <v>107.2</v>
      </c>
      <c r="G20">
        <v>10.1</v>
      </c>
    </row>
    <row r="21" spans="1:7" x14ac:dyDescent="0.3">
      <c r="A21" t="s">
        <v>57</v>
      </c>
      <c r="C21" t="s">
        <v>12</v>
      </c>
      <c r="F21">
        <v>21.3</v>
      </c>
      <c r="G21">
        <v>7.4</v>
      </c>
    </row>
    <row r="22" spans="1:7" x14ac:dyDescent="0.3">
      <c r="A22" t="s">
        <v>58</v>
      </c>
      <c r="C22" t="s">
        <v>12</v>
      </c>
      <c r="F22">
        <v>14</v>
      </c>
      <c r="G22">
        <v>5.0999999999999996</v>
      </c>
    </row>
    <row r="23" spans="1:7" x14ac:dyDescent="0.3">
      <c r="A23" t="s">
        <v>63</v>
      </c>
      <c r="C23" t="s">
        <v>21</v>
      </c>
      <c r="D23">
        <v>1.2</v>
      </c>
      <c r="F23">
        <v>16</v>
      </c>
      <c r="G23">
        <v>4</v>
      </c>
    </row>
    <row r="24" spans="1:7" x14ac:dyDescent="0.3">
      <c r="A24" t="s">
        <v>64</v>
      </c>
      <c r="C24" t="s">
        <v>21</v>
      </c>
      <c r="D24">
        <v>2</v>
      </c>
      <c r="F24">
        <v>25.866666666666664</v>
      </c>
      <c r="G24">
        <v>8</v>
      </c>
    </row>
    <row r="25" spans="1:7" x14ac:dyDescent="0.3">
      <c r="A25" t="s">
        <v>65</v>
      </c>
      <c r="C25" t="s">
        <v>21</v>
      </c>
      <c r="D25">
        <v>3.66</v>
      </c>
      <c r="F25">
        <v>46.93333333333333</v>
      </c>
      <c r="G25">
        <v>16</v>
      </c>
    </row>
    <row r="26" spans="1:7" x14ac:dyDescent="0.3">
      <c r="A26" t="s">
        <v>66</v>
      </c>
      <c r="C26" t="s">
        <v>12</v>
      </c>
      <c r="D26">
        <v>4.0666666666666673</v>
      </c>
      <c r="F26">
        <v>50.066666666666663</v>
      </c>
      <c r="G26">
        <v>16</v>
      </c>
    </row>
    <row r="27" spans="1:7" x14ac:dyDescent="0.3">
      <c r="A27" t="s">
        <v>67</v>
      </c>
      <c r="C27" t="s">
        <v>12</v>
      </c>
      <c r="D27">
        <v>1.9333333333333336</v>
      </c>
      <c r="F27">
        <v>25.066666666666663</v>
      </c>
      <c r="G27">
        <v>8</v>
      </c>
    </row>
    <row r="28" spans="1:7" x14ac:dyDescent="0.3">
      <c r="A28" t="s">
        <v>61</v>
      </c>
      <c r="C28" t="s">
        <v>12</v>
      </c>
      <c r="F28">
        <v>16</v>
      </c>
      <c r="G28">
        <v>2</v>
      </c>
    </row>
    <row r="29" spans="1:7" x14ac:dyDescent="0.3">
      <c r="A29" t="s">
        <v>89</v>
      </c>
      <c r="F29">
        <v>57.3</v>
      </c>
      <c r="G29">
        <v>7.6</v>
      </c>
    </row>
    <row r="30" spans="1:7" x14ac:dyDescent="0.3">
      <c r="A30" t="s">
        <v>90</v>
      </c>
      <c r="F30">
        <v>123.9</v>
      </c>
      <c r="G30">
        <v>11.3</v>
      </c>
    </row>
    <row r="31" spans="1:7" x14ac:dyDescent="0.3">
      <c r="A31" t="s">
        <v>97</v>
      </c>
      <c r="C31" t="s">
        <v>12</v>
      </c>
      <c r="F31">
        <v>21</v>
      </c>
      <c r="G31">
        <v>7.4</v>
      </c>
    </row>
    <row r="32" spans="1:7" x14ac:dyDescent="0.3">
      <c r="A32" t="s">
        <v>98</v>
      </c>
      <c r="F32">
        <v>23.212962962962962</v>
      </c>
      <c r="G32">
        <v>3</v>
      </c>
    </row>
    <row r="33" spans="1:7" x14ac:dyDescent="0.3">
      <c r="A33" t="s">
        <v>99</v>
      </c>
      <c r="F33">
        <v>23.294642857142858</v>
      </c>
      <c r="G33">
        <v>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:J5"/>
    </sheetView>
  </sheetViews>
  <sheetFormatPr defaultRowHeight="14.4" x14ac:dyDescent="0.3"/>
  <sheetData>
    <row r="1" spans="1:10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49</v>
      </c>
      <c r="G1" t="s">
        <v>76</v>
      </c>
      <c r="H1" t="s">
        <v>77</v>
      </c>
      <c r="I1" t="s">
        <v>78</v>
      </c>
      <c r="J1" t="s">
        <v>79</v>
      </c>
    </row>
    <row r="2" spans="1:10" x14ac:dyDescent="0.3">
      <c r="A2">
        <v>35.700000000000003</v>
      </c>
      <c r="B2">
        <v>562</v>
      </c>
      <c r="C2">
        <v>13</v>
      </c>
      <c r="D2">
        <v>189.9</v>
      </c>
      <c r="E2">
        <v>7</v>
      </c>
      <c r="F2">
        <f>E2/(AVERAGE(A2:A5))</f>
        <v>0.21325209444021323</v>
      </c>
      <c r="G2">
        <v>276.89999999999998</v>
      </c>
      <c r="H2">
        <v>18.600000000000001</v>
      </c>
      <c r="I2">
        <f>E2/(E2+H2)</f>
        <v>0.2734375</v>
      </c>
      <c r="J2">
        <f>D2/(D2+G2)</f>
        <v>0.40681233933161959</v>
      </c>
    </row>
    <row r="3" spans="1:10" x14ac:dyDescent="0.3">
      <c r="A3">
        <v>30.9</v>
      </c>
      <c r="B3">
        <v>475</v>
      </c>
      <c r="C3">
        <v>9.4</v>
      </c>
      <c r="D3">
        <v>159.6</v>
      </c>
      <c r="E3">
        <v>4.7</v>
      </c>
      <c r="F3">
        <f>E3/(AVERAGE(A2:A5))</f>
        <v>0.14318354912414319</v>
      </c>
      <c r="G3">
        <v>331.4</v>
      </c>
      <c r="H3">
        <v>20.2</v>
      </c>
      <c r="I3">
        <f>E3/(E3+H3)</f>
        <v>0.1887550200803213</v>
      </c>
      <c r="J3">
        <f>D3/(D3+G3)</f>
        <v>0.32505091649694501</v>
      </c>
    </row>
    <row r="4" spans="1:10" x14ac:dyDescent="0.3">
      <c r="A4">
        <v>31.4</v>
      </c>
      <c r="B4">
        <v>464</v>
      </c>
      <c r="C4">
        <v>13</v>
      </c>
      <c r="D4">
        <v>179</v>
      </c>
      <c r="E4">
        <v>5.9</v>
      </c>
      <c r="F4">
        <f>E4/(AVERAGE(A2:A5))</f>
        <v>0.17974105102817975</v>
      </c>
      <c r="G4">
        <v>303.89999999999998</v>
      </c>
      <c r="H4">
        <v>19.100000000000001</v>
      </c>
      <c r="I4">
        <f>E4/(E4+H4)</f>
        <v>0.23600000000000002</v>
      </c>
      <c r="J4">
        <f>D4/(D4+G4)</f>
        <v>0.37067715883205632</v>
      </c>
    </row>
    <row r="5" spans="1:10" x14ac:dyDescent="0.3">
      <c r="A5">
        <v>33.299999999999997</v>
      </c>
      <c r="B5">
        <v>485</v>
      </c>
      <c r="C5">
        <v>9.4</v>
      </c>
      <c r="D5">
        <v>170.4</v>
      </c>
      <c r="E5">
        <v>5.9</v>
      </c>
      <c r="F5">
        <f>E5/(AVERAGE(A2:A5))</f>
        <v>0.17974105102817975</v>
      </c>
      <c r="G5">
        <v>304.39999999999998</v>
      </c>
      <c r="H5">
        <v>19.600000000000001</v>
      </c>
      <c r="I5">
        <f>E5/(E5+H5)</f>
        <v>0.23137254901960785</v>
      </c>
      <c r="J5">
        <f>D5/(D5+G5)</f>
        <v>0.35888795282224101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A29" sqref="A29"/>
    </sheetView>
  </sheetViews>
  <sheetFormatPr defaultRowHeight="14.4" x14ac:dyDescent="0.3"/>
  <sheetData>
    <row r="1" spans="1:2" x14ac:dyDescent="0.3">
      <c r="A1" t="s">
        <v>71</v>
      </c>
    </row>
    <row r="2" spans="1:2" x14ac:dyDescent="0.3">
      <c r="A2">
        <v>1.1200000000000001</v>
      </c>
      <c r="B2">
        <v>0.77900000000000003</v>
      </c>
    </row>
    <row r="3" spans="1:2" x14ac:dyDescent="0.3">
      <c r="A3">
        <v>3.51</v>
      </c>
      <c r="B3">
        <v>0.54900000000000004</v>
      </c>
    </row>
    <row r="4" spans="1:2" x14ac:dyDescent="0.3">
      <c r="A4">
        <v>1.41</v>
      </c>
      <c r="B4">
        <v>0.73899999999999999</v>
      </c>
    </row>
    <row r="5" spans="1:2" x14ac:dyDescent="0.3">
      <c r="A5">
        <v>2.1800000000000002</v>
      </c>
      <c r="B5">
        <v>0.61899999999999999</v>
      </c>
    </row>
    <row r="6" spans="1:2" x14ac:dyDescent="0.3">
      <c r="A6">
        <v>2.34</v>
      </c>
      <c r="B6">
        <v>0.64</v>
      </c>
    </row>
    <row r="7" spans="1:2" x14ac:dyDescent="0.3">
      <c r="A7">
        <v>3.98</v>
      </c>
      <c r="B7">
        <v>0.46200000000000002</v>
      </c>
    </row>
    <row r="8" spans="1:2" x14ac:dyDescent="0.3">
      <c r="A8">
        <v>3.34</v>
      </c>
      <c r="B8">
        <v>0.502</v>
      </c>
    </row>
    <row r="9" spans="1:2" x14ac:dyDescent="0.3">
      <c r="A9">
        <v>2.38</v>
      </c>
      <c r="B9">
        <v>0.63400000000000001</v>
      </c>
    </row>
    <row r="10" spans="1:2" x14ac:dyDescent="0.3">
      <c r="A10">
        <v>1.19</v>
      </c>
      <c r="B10">
        <v>0.748</v>
      </c>
    </row>
    <row r="11" spans="1:2" x14ac:dyDescent="0.3">
      <c r="A11">
        <v>2.15</v>
      </c>
      <c r="B11">
        <v>0.67800000000000005</v>
      </c>
    </row>
    <row r="12" spans="1:2" x14ac:dyDescent="0.3">
      <c r="A12">
        <v>4.04</v>
      </c>
      <c r="B12">
        <v>0.41599999999999998</v>
      </c>
    </row>
    <row r="13" spans="1:2" x14ac:dyDescent="0.3">
      <c r="A13">
        <v>1.52</v>
      </c>
      <c r="B13">
        <v>0.71299999999999997</v>
      </c>
    </row>
    <row r="14" spans="1:2" x14ac:dyDescent="0.3">
      <c r="A14">
        <v>4.6500000000000004</v>
      </c>
      <c r="B14">
        <v>0.47299999999999998</v>
      </c>
    </row>
    <row r="15" spans="1:2" x14ac:dyDescent="0.3">
      <c r="A15">
        <v>3.69</v>
      </c>
      <c r="B15">
        <v>0.58499999999999996</v>
      </c>
    </row>
    <row r="16" spans="1:2" x14ac:dyDescent="0.3">
      <c r="A16">
        <v>2.74</v>
      </c>
      <c r="B16">
        <v>0.58699999999999997</v>
      </c>
    </row>
    <row r="17" spans="1:2" x14ac:dyDescent="0.3">
      <c r="A17">
        <v>2.38</v>
      </c>
      <c r="B17">
        <v>0.60199999999999998</v>
      </c>
    </row>
    <row r="18" spans="1:2" x14ac:dyDescent="0.3">
      <c r="A18">
        <v>1.91</v>
      </c>
      <c r="B18">
        <v>0.71099999999999997</v>
      </c>
    </row>
    <row r="19" spans="1:2" x14ac:dyDescent="0.3">
      <c r="A19">
        <v>4.3099999999999996</v>
      </c>
      <c r="B19">
        <v>0.69499999999999995</v>
      </c>
    </row>
    <row r="20" spans="1:2" x14ac:dyDescent="0.3">
      <c r="A20">
        <v>3.82</v>
      </c>
      <c r="B20">
        <v>0.443</v>
      </c>
    </row>
    <row r="21" spans="1:2" x14ac:dyDescent="0.3">
      <c r="A21">
        <v>1.7</v>
      </c>
      <c r="B21">
        <v>0.51700000000000002</v>
      </c>
    </row>
    <row r="22" spans="1:2" x14ac:dyDescent="0.3">
      <c r="A22">
        <v>1.74</v>
      </c>
      <c r="B22">
        <v>0.68700000000000006</v>
      </c>
    </row>
    <row r="23" spans="1:2" x14ac:dyDescent="0.3">
      <c r="A23">
        <v>1.72</v>
      </c>
      <c r="B23">
        <v>0.61499999999999999</v>
      </c>
    </row>
    <row r="24" spans="1:2" x14ac:dyDescent="0.3">
      <c r="A24">
        <v>2.2799999999999998</v>
      </c>
      <c r="B24">
        <v>0.73499999999999999</v>
      </c>
    </row>
    <row r="25" spans="1:2" x14ac:dyDescent="0.3">
      <c r="A25">
        <v>1.2</v>
      </c>
      <c r="B25">
        <v>0.67700000000000005</v>
      </c>
    </row>
    <row r="26" spans="1:2" x14ac:dyDescent="0.3">
      <c r="A26">
        <v>2.6</v>
      </c>
      <c r="B26">
        <v>0.57299999999999995</v>
      </c>
    </row>
    <row r="27" spans="1:2" x14ac:dyDescent="0.3">
      <c r="A27">
        <v>3.36</v>
      </c>
      <c r="B27">
        <v>0.57999999999999996</v>
      </c>
    </row>
    <row r="29" spans="1:2" x14ac:dyDescent="0.3">
      <c r="A29">
        <f>AVERAGE(A2:A27)</f>
        <v>2.5869230769230778</v>
      </c>
      <c r="B29">
        <f>1-AVERAGE(B2:B27)</f>
        <v>0.38619230769230772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Martin</cp:lastModifiedBy>
  <dcterms:created xsi:type="dcterms:W3CDTF">2014-08-17T14:06:15Z</dcterms:created>
  <dcterms:modified xsi:type="dcterms:W3CDTF">2015-04-26T10:16:39Z</dcterms:modified>
</cp:coreProperties>
</file>