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 Cities NCR" sheetId="1" r:id="rId3"/>
    <sheet state="visible" name="3 Luzon LGUs" sheetId="2" r:id="rId4"/>
    <sheet state="visible" name="4 Visayas LGUs" sheetId="3" r:id="rId5"/>
    <sheet state="visible" name="5 Mindanao LGUs" sheetId="4" r:id="rId6"/>
    <sheet state="visible" name="reference for Mindanao  LGUs" sheetId="5" r:id="rId7"/>
  </sheets>
  <definedNames/>
  <calcPr/>
</workbook>
</file>

<file path=xl/sharedStrings.xml><?xml version="1.0" encoding="utf-8"?>
<sst xmlns="http://schemas.openxmlformats.org/spreadsheetml/2006/main" count="13696" uniqueCount="6807">
  <si>
    <t>City</t>
  </si>
  <si>
    <t>Name</t>
  </si>
  <si>
    <t>Title</t>
  </si>
  <si>
    <t>Designation</t>
  </si>
  <si>
    <t>Address</t>
  </si>
  <si>
    <t>LANDLINE</t>
  </si>
  <si>
    <t>FAX</t>
  </si>
  <si>
    <t>EMAIL</t>
  </si>
  <si>
    <t>WEBSITE</t>
  </si>
  <si>
    <t>NOTES</t>
  </si>
  <si>
    <t>CALOOCAN CITY</t>
  </si>
  <si>
    <t>OSCAR G. MALAPITAN</t>
  </si>
  <si>
    <t>Hon.</t>
  </si>
  <si>
    <t>Mayor</t>
  </si>
  <si>
    <t>55 GEN. LUNA ST. CALOOCAN 1400 Caloocan, Philippines</t>
  </si>
  <si>
    <t>Mayor's Office 324-49-60
Trunk Line 288-88-11 loc. 223</t>
  </si>
  <si>
    <t>(632) 288-57-16</t>
  </si>
  <si>
    <t>sectothemayor.caloocancity@yahoo.com</t>
  </si>
  <si>
    <t>Ms. Mira of OSEC (directed from 2888811): e-mail received yesterday; call back on Tuesday for updates</t>
  </si>
  <si>
    <t>LAS PIÑAS CITY</t>
  </si>
  <si>
    <t>VERGEL A. AGUILAR</t>
  </si>
  <si>
    <t>Alabang-Zapote Rd., Las Pinas City NCR Philippines</t>
  </si>
  <si>
    <t>Mayor's Office 871-43-43
Media Office 874- 14-40</t>
  </si>
  <si>
    <t>(632) 873-85-40 ; (632) 871-4345</t>
  </si>
  <si>
    <t>laspinascitygov@yahoo.com</t>
  </si>
  <si>
    <t>Call back on Wednesday (871-4345)</t>
  </si>
  <si>
    <t>MAKATI CITY</t>
  </si>
  <si>
    <t>ROMULO "KID" PENA, JR.</t>
  </si>
  <si>
    <t>City Government of Makati
J.P. Rizal St., Brgy. Poblacion
Makati City 1200</t>
  </si>
  <si>
    <t>Tel: 870-1000 loc 1101;1102</t>
  </si>
  <si>
    <t>899-8933</t>
  </si>
  <si>
    <t>makati@makati.gov.ph</t>
  </si>
  <si>
    <t xml:space="preserve">Follow up with Ms. Katrina </t>
  </si>
  <si>
    <t>MALABON CITY</t>
  </si>
  <si>
    <t>ANTOLIN A. ORETA III</t>
  </si>
  <si>
    <t xml:space="preserve">
F. Sevilla Blvd., San Agustin, Malabon City </t>
  </si>
  <si>
    <t>Tel: 281-49-99 loc 6001 6002</t>
  </si>
  <si>
    <t>(632) 281-99-79</t>
  </si>
  <si>
    <t>www.malabon.gov.ph, https://www.facebook.com/pages/Len-Len-Oreta/182715661763005 https://www.facebook.com/pages/100-Pusong-Malabon/326230474079843?ref=br_tf</t>
  </si>
  <si>
    <t>2814999 - no answer</t>
  </si>
  <si>
    <t>MANDALUYONG CITY</t>
  </si>
  <si>
    <t>BENJAMIN C. ABALOS JR.</t>
  </si>
  <si>
    <t>City Government Complex, Maysilo Circle, Plainview, Mandaluyong, Metro Manila</t>
  </si>
  <si>
    <t>Tel: 532-5001 / 532 2332</t>
  </si>
  <si>
    <t>535-46-34</t>
  </si>
  <si>
    <t>citymayor@mandaluyong.gov.ph</t>
  </si>
  <si>
    <t>MANILA CITY</t>
  </si>
  <si>
    <t>JOSEPH MARCELO EJERCITO ESTRADA</t>
  </si>
  <si>
    <t>Antonio Villegas St, Ermita, Manila, Metro Manila</t>
  </si>
  <si>
    <t>Tel: 527-0984</t>
  </si>
  <si>
    <t>(632) 527-49-91</t>
  </si>
  <si>
    <t>palacioko@gmail.com</t>
  </si>
  <si>
    <t>Administrative Services (5275028) - follow up on Wednesday and give this reference number 2-0311V</t>
  </si>
  <si>
    <t>MARIKINA CITY</t>
  </si>
  <si>
    <t>DEL R. DE GUZMAN</t>
  </si>
  <si>
    <t>Marikina City Hall, Shoe Avenue, Sta. Elena, Marikina City 1800</t>
  </si>
  <si>
    <t>Tel: (632) 646-16-34; 682-9279;            Trunkline: 646-23-60</t>
  </si>
  <si>
    <t>646-5277</t>
  </si>
  <si>
    <t>mayorsofficemarikina@yahoo.com</t>
  </si>
  <si>
    <t>Contact Mr. Oliver Villamena (948-1204) : 10 community billboards, memo will be drafted</t>
  </si>
  <si>
    <t>MUNTINLUPA CITY</t>
  </si>
  <si>
    <t>JAIME R. FRESNEDI</t>
  </si>
  <si>
    <t>City Hall Annex Bldg. National Rd. Putatan, Muntinlupa City</t>
  </si>
  <si>
    <t>862-2711 / 862-6436</t>
  </si>
  <si>
    <t>862-6436</t>
  </si>
  <si>
    <t>jaime.fresnedi@muntinlupacity.gov.ph</t>
  </si>
  <si>
    <t>FAX SENT - Ms. Tess of CENRO (8619937): resend fax to this number</t>
  </si>
  <si>
    <t>NAVOTAS CITY</t>
  </si>
  <si>
    <t>JOHN REY M . TIANGCO</t>
  </si>
  <si>
    <t>1st fl. Public Informations Office. Navotas City Hall. M. Naval st. Bgy Sipak Almasen Navotas City</t>
  </si>
  <si>
    <t>281-8602</t>
  </si>
  <si>
    <t>281-8861</t>
  </si>
  <si>
    <t>navotascity_mo@yahoo.com.ph</t>
  </si>
  <si>
    <t>www.navotas.gov.ph https://www.facebook.com/navotenoako?ref=stream</t>
  </si>
  <si>
    <t>Follow up with Ms. Tess Lara (281-8602) loc.401</t>
  </si>
  <si>
    <t>PARAÑAQUE CITY</t>
  </si>
  <si>
    <t>EDWIN L. OLIVAREZ</t>
  </si>
  <si>
    <t>Paranaque City Hall, San Antonio Ave, Parañaque, Metro Manila</t>
  </si>
  <si>
    <t>Tel: 820-7783</t>
  </si>
  <si>
    <t>pio@paranaque.gov.ph</t>
  </si>
  <si>
    <t>8207783 - no answer</t>
  </si>
  <si>
    <t>PASAY CITY</t>
  </si>
  <si>
    <t>ANTONIO G. CALIXTO</t>
  </si>
  <si>
    <t>F.B. Harrison St., Pasay City</t>
  </si>
  <si>
    <t>833-2161</t>
  </si>
  <si>
    <t>831-3744</t>
  </si>
  <si>
    <t>fax only</t>
  </si>
  <si>
    <t>Follow up with Ms Maricel. Faxed; 8332161</t>
  </si>
  <si>
    <t>PASIG CITY</t>
  </si>
  <si>
    <t>MARIBEL ANDAYA EUSEBIO</t>
  </si>
  <si>
    <t xml:space="preserve"> 6th Floor, Pasig City Hall, Caruncho Avenue, Barangay San Nicolas, Pasig City, 1600, Metro Manila</t>
  </si>
  <si>
    <t>Tel: 642-88-92; 641-19-37</t>
  </si>
  <si>
    <t>(632) 641-19-27</t>
  </si>
  <si>
    <t>mayormaribel@yahoo.com.ph</t>
  </si>
  <si>
    <t>Wait for email. Contact Ms. Vanessa (643-1111 loc. 530)</t>
  </si>
  <si>
    <t xml:space="preserve">MUNICIPALITY OF PATEROS </t>
  </si>
  <si>
    <t>JOEY C MEDINA</t>
  </si>
  <si>
    <t>Pateros Municipal Hall, Agujo, Pateros, Metro Manila</t>
  </si>
  <si>
    <t>Tel: 642-3390; 641-1090</t>
  </si>
  <si>
    <t>641-7195</t>
  </si>
  <si>
    <t>mayorjoey@pateros.gov.ph</t>
  </si>
  <si>
    <t>Sent fax 6417195</t>
  </si>
  <si>
    <t>QUEZON CITY</t>
  </si>
  <si>
    <t>HERBERT CONSTANTINE M BAUTISTA</t>
  </si>
  <si>
    <t>Quezon City Hall, Diliman, Quezon City</t>
  </si>
  <si>
    <t>Tel: 988-42-42 loc 8427 ;8306</t>
  </si>
  <si>
    <t>(632) 921-67-50; (632) 924-35-92</t>
  </si>
  <si>
    <t>mayorbistek@quezoncity.gov.ph / aldrincuna@quezoncity.gov.ph</t>
  </si>
  <si>
    <t>SAN JUAN CITY</t>
  </si>
  <si>
    <t>GUIA G. GOMEZ</t>
  </si>
  <si>
    <t>City of San Juan Government Center, Pinaglabanan Corner Naraso, San Juan, 1500 Metro Manila</t>
  </si>
  <si>
    <t>Tel: 477-00-64</t>
  </si>
  <si>
    <t>477-34-57</t>
  </si>
  <si>
    <r>
      <t xml:space="preserve">Received by Sir Junjun; </t>
    </r>
    <r>
      <rPr>
        <b/>
      </rPr>
      <t>line is busy, call again in the afternoon</t>
    </r>
  </si>
  <si>
    <t>TAGUIG CITY</t>
  </si>
  <si>
    <t>LAARNI L CAYETANO</t>
  </si>
  <si>
    <t>General Luna, Taguig, 1637, Metro Manila</t>
  </si>
  <si>
    <t>Tel: 555-7800</t>
  </si>
  <si>
    <t>Fax: 642-3588</t>
  </si>
  <si>
    <t>lgutaguig@gmail.com</t>
  </si>
  <si>
    <r>
      <t xml:space="preserve">Faxed; 642-3588 Follow up with Ms. Jackie; </t>
    </r>
    <r>
      <rPr>
        <b/>
      </rPr>
      <t xml:space="preserve">6283627 </t>
    </r>
  </si>
  <si>
    <t>VALENZUELA CITY</t>
  </si>
  <si>
    <t>REX T. GATCHALIAN</t>
  </si>
  <si>
    <t>MacArthur Hwy, Valenzuela, Metro Manila</t>
  </si>
  <si>
    <t>Tel: 292-0525 / 352-1000 loc 121/1330/ 1144/1145/1142/1147</t>
  </si>
  <si>
    <t>(632) 292-93-49</t>
  </si>
  <si>
    <t>mayorrex@valenzuela.gov.ph</t>
  </si>
  <si>
    <r>
      <t xml:space="preserve">Faxed; 292 9349 Follow up at the Admin </t>
    </r>
    <r>
      <rPr>
        <b/>
      </rPr>
      <t xml:space="preserve">3521000 loc. 1330 </t>
    </r>
  </si>
  <si>
    <t>''''''''''''''''''''''''''''''''''''''''''''''''</t>
  </si>
  <si>
    <t>Sent Email</t>
  </si>
  <si>
    <t>Email Recepient</t>
  </si>
  <si>
    <t>First Name</t>
  </si>
  <si>
    <t>M.I.</t>
  </si>
  <si>
    <t>Last Name</t>
  </si>
  <si>
    <t>City/Major Municipalities</t>
  </si>
  <si>
    <t>REGION 1 - ILOCOS REGION : MAR</t>
  </si>
  <si>
    <t>Provincial Government of Ilocos Norte</t>
  </si>
  <si>
    <t>Maria Imelda</t>
  </si>
  <si>
    <t>R.</t>
  </si>
  <si>
    <t>Marcos</t>
  </si>
  <si>
    <t>Tel:    (077) 770-3966 ;              (077) 772-1211 loc 123;                            (077)771-4499;                        2</t>
  </si>
  <si>
    <t>Fax: (077) 770-3966                  (077) 772-1772;                       (077) 770-3967</t>
  </si>
  <si>
    <t>ilocosnorte.mediabureau@gmail.com; pgin.media@gmail.com</t>
  </si>
  <si>
    <t>Governor</t>
  </si>
  <si>
    <t>Office of the Governor, Provincial Capitol, Barangay 10 J.P. Rizal St. , 2900 Laoag City</t>
  </si>
  <si>
    <t>Municipality of Adams</t>
  </si>
  <si>
    <t>Eric</t>
  </si>
  <si>
    <t xml:space="preserve">T. </t>
  </si>
  <si>
    <t>Bawingan</t>
  </si>
  <si>
    <t>Tel: 0908-881-8010</t>
  </si>
  <si>
    <t>adamsview_eric@yahoo.com.ph</t>
  </si>
  <si>
    <t>Municipality of Bacarra</t>
  </si>
  <si>
    <t>Nicomedes</t>
  </si>
  <si>
    <t>C.</t>
  </si>
  <si>
    <t>Dela Cruz Jr.</t>
  </si>
  <si>
    <t>Tel: (077) 670-3100</t>
  </si>
  <si>
    <t>Fax: (077) 670-3265</t>
  </si>
  <si>
    <t>Municipality of Badoc</t>
  </si>
  <si>
    <t>Arlene</t>
  </si>
  <si>
    <t>M.</t>
  </si>
  <si>
    <t>Torralba</t>
  </si>
  <si>
    <t>Telefax: (077) 670-0293 / 077-7943091</t>
  </si>
  <si>
    <t>Tel: (077) 670-0293</t>
  </si>
  <si>
    <t>Municipality of Bangui</t>
  </si>
  <si>
    <t xml:space="preserve">Diosdado </t>
  </si>
  <si>
    <t xml:space="preserve">I. </t>
  </si>
  <si>
    <t>Garvida</t>
  </si>
  <si>
    <t>Tel: 0917-8315544 / 794-3020/676-0711</t>
  </si>
  <si>
    <t>Municipality of Banna (Espiritu)</t>
  </si>
  <si>
    <t xml:space="preserve">Carlito </t>
  </si>
  <si>
    <t>N.</t>
  </si>
  <si>
    <t>Abadilla</t>
  </si>
  <si>
    <t>Tel: (077) 786-6062 / 09209005781</t>
  </si>
  <si>
    <t>TeleFax: (077) 676-0619</t>
  </si>
  <si>
    <t>City of Batac</t>
  </si>
  <si>
    <t>Jeffrey Jubal</t>
  </si>
  <si>
    <t>Nalupta</t>
  </si>
  <si>
    <t>Tel: (077) 792-3135 ;</t>
  </si>
  <si>
    <t>(077) 792-3441</t>
  </si>
  <si>
    <t>lovebatac@gmail.com  citymayor@batac.gov.ph</t>
  </si>
  <si>
    <t>Office of the Mayor, Washington St., Brgy. #1-S Valdez, City of Batac, Ilocos Norte</t>
  </si>
  <si>
    <t>Municipality of Burgos</t>
  </si>
  <si>
    <t>Crescente</t>
  </si>
  <si>
    <t>Garcia</t>
  </si>
  <si>
    <t>Tel: 0928-5510452 / 077 786 1408</t>
  </si>
  <si>
    <t>Municipality of Carasi</t>
  </si>
  <si>
    <t>Rene</t>
  </si>
  <si>
    <t xml:space="preserve">V. </t>
  </si>
  <si>
    <t>Gaspar</t>
  </si>
  <si>
    <t>0926-95955770</t>
  </si>
  <si>
    <t>Municipality of Currimao</t>
  </si>
  <si>
    <t>Gladys</t>
  </si>
  <si>
    <t>G.</t>
  </si>
  <si>
    <t>Cue</t>
  </si>
  <si>
    <t>Tel: (077) 670-1301</t>
  </si>
  <si>
    <t>lgucurrimao@yahoo.com</t>
  </si>
  <si>
    <t>Municipality of Dingras</t>
  </si>
  <si>
    <t>Erido</t>
  </si>
  <si>
    <t>E.</t>
  </si>
  <si>
    <t>Valenzuela</t>
  </si>
  <si>
    <t>Tel: (077) 600-0157</t>
  </si>
  <si>
    <t>dingrasagdiag@yahoo.com</t>
  </si>
  <si>
    <t>Laoag City ( Capital)</t>
  </si>
  <si>
    <t>Chevylle</t>
  </si>
  <si>
    <t>V.</t>
  </si>
  <si>
    <t>Fariñas</t>
  </si>
  <si>
    <t>Tel: 077 772-0001 loc. 215</t>
  </si>
  <si>
    <t>F: 077 771 3668</t>
  </si>
  <si>
    <t>mvflaoag@hotmail.com</t>
  </si>
  <si>
    <t>Office of the Mayor, Laoag City Hall, Brgy 10, Tupaz Street, 2900 Laoag City</t>
  </si>
  <si>
    <t>Municipality of Marcos</t>
  </si>
  <si>
    <t xml:space="preserve">Arsenio </t>
  </si>
  <si>
    <t>A.</t>
  </si>
  <si>
    <t>Agustin</t>
  </si>
  <si>
    <t>Tel: 077-784-7993/784-7955</t>
  </si>
  <si>
    <t>TeleFax: (077) 784-7993</t>
  </si>
  <si>
    <t>Municipality of Nueva Era</t>
  </si>
  <si>
    <t>Aldrin</t>
  </si>
  <si>
    <t xml:space="preserve">R. </t>
  </si>
  <si>
    <t>Tel: 0917-5777447</t>
  </si>
  <si>
    <t>garvida_aldrin@yahoo.com</t>
  </si>
  <si>
    <t>Municipality of PagudPud</t>
  </si>
  <si>
    <t>Marlon Ferdinand</t>
  </si>
  <si>
    <t>Sales</t>
  </si>
  <si>
    <t>Tel: 0917-5225100 / 077-6761350</t>
  </si>
  <si>
    <t>Municipality of Paoay</t>
  </si>
  <si>
    <t>Dolores</t>
  </si>
  <si>
    <t>Clemente</t>
  </si>
  <si>
    <t>773-2561; (077) 772-1100 /  (077) 793-20-54/793-22-22</t>
  </si>
  <si>
    <t>793-2222 (Fax)</t>
  </si>
  <si>
    <t>Office of the Mayor, Municipal Hall, Paoay, Ilocos Norte</t>
  </si>
  <si>
    <t>Municipality of Pasuquin</t>
  </si>
  <si>
    <t>Peter Felix</t>
  </si>
  <si>
    <t>D.</t>
  </si>
  <si>
    <t>Aguinaldo Jr.</t>
  </si>
  <si>
    <t>Tel: (077) 670-0189 / (077) 775-00-37</t>
  </si>
  <si>
    <t xml:space="preserve">Telefax: (077) 775-0037 </t>
  </si>
  <si>
    <t>fdaguinaldo@yahoo.com</t>
  </si>
  <si>
    <t>Municipality of Piddig</t>
  </si>
  <si>
    <t>Eduardo Eddie</t>
  </si>
  <si>
    <t>Guillen</t>
  </si>
  <si>
    <t>Tel : (077) 676-0509 / 794-10-20 / 794-10-64</t>
  </si>
  <si>
    <t>lgu_piddig@yahoo.com</t>
  </si>
  <si>
    <t>Municipality of Pinili</t>
  </si>
  <si>
    <t>Samuel</t>
  </si>
  <si>
    <t>S.</t>
  </si>
  <si>
    <t xml:space="preserve"> Pagdilao</t>
  </si>
  <si>
    <t>Tel: (077) 676-1159 / 077-794-1020</t>
  </si>
  <si>
    <t>Telefax: 794-1020</t>
  </si>
  <si>
    <t>Municipality of San Nicolas</t>
  </si>
  <si>
    <t>Melanie Grace</t>
  </si>
  <si>
    <t>P.</t>
  </si>
  <si>
    <t>Valdez</t>
  </si>
  <si>
    <t>Telefax: (077) 773-2305 </t>
  </si>
  <si>
    <t>TeleFax :(077) 773-2305</t>
  </si>
  <si>
    <t>sannicolasilocosnorte@yahoo.com</t>
  </si>
  <si>
    <t>Office of the Mayor, Municipal Hall,  Brgy 3 San Ildefonso, San Nicolas, Ilocos Norte</t>
  </si>
  <si>
    <t>Municipality of Sarrat</t>
  </si>
  <si>
    <t>Edito Alberto</t>
  </si>
  <si>
    <t>Balintona</t>
  </si>
  <si>
    <t>Telefax: (077) 782-8066</t>
  </si>
  <si>
    <t>lgu_sarat@ymail.com</t>
  </si>
  <si>
    <t>Municipality of Solsona</t>
  </si>
  <si>
    <t xml:space="preserve">Jonathan </t>
  </si>
  <si>
    <t>L.</t>
  </si>
  <si>
    <t>De Lara</t>
  </si>
  <si>
    <t>Tel: (077) 784-6020 / 077-7846001</t>
  </si>
  <si>
    <t>Telefax: (077) 782-6031</t>
  </si>
  <si>
    <t>Municipality of Vintar</t>
  </si>
  <si>
    <t>Jose</t>
  </si>
  <si>
    <t>Foronda</t>
  </si>
  <si>
    <t>Tel: (077) 670-5273</t>
  </si>
  <si>
    <t>Telefax: (077) 670-5272</t>
  </si>
  <si>
    <t>Provincial Government of Ilocos Sur</t>
  </si>
  <si>
    <t>Ryan Luis</t>
  </si>
  <si>
    <t>V</t>
  </si>
  <si>
    <t>Singson</t>
  </si>
  <si>
    <t>Tel: (077) 722-2776/ 722-7047/722-7163</t>
  </si>
  <si>
    <t>Telefax:(077) 722-2776</t>
  </si>
  <si>
    <t>Provincial Capitol, 2700 Vigan, Ilocos Sur</t>
  </si>
  <si>
    <t>Municipality of Alilem</t>
  </si>
  <si>
    <t>Mar Ruel</t>
  </si>
  <si>
    <t>Sumabat</t>
  </si>
  <si>
    <t>Tel: 0939-2610186</t>
  </si>
  <si>
    <t>lgu_alilem@yahoo.com</t>
  </si>
  <si>
    <t>Municipality of Banayoyo</t>
  </si>
  <si>
    <t>Severino</t>
  </si>
  <si>
    <t xml:space="preserve">P. </t>
  </si>
  <si>
    <t>Galanga</t>
  </si>
  <si>
    <t>Tel: (077)742-5656 / 077-7425793</t>
  </si>
  <si>
    <t>Fax: (077)742-5657</t>
  </si>
  <si>
    <t>Municipality of Bantay</t>
  </si>
  <si>
    <t>Parilla II</t>
  </si>
  <si>
    <t>Tel: (077) 722-8006 / 7223232/722-3235</t>
  </si>
  <si>
    <t>Telefax: (077) 722-8186</t>
  </si>
  <si>
    <t>Riolita</t>
  </si>
  <si>
    <t>Balbalan</t>
  </si>
  <si>
    <t>Tel: 0906-3687093 / 077-6730533</t>
  </si>
  <si>
    <t>lgu.burgosilocossur@yahoo.com</t>
  </si>
  <si>
    <t>Municipality of Cabugao</t>
  </si>
  <si>
    <t xml:space="preserve">Edgardo </t>
  </si>
  <si>
    <t>Cobangbang Jr.</t>
  </si>
  <si>
    <t>Tel: 077-7285210 / 0917-596775</t>
  </si>
  <si>
    <t>cabugao_lgu@yahoo.com</t>
  </si>
  <si>
    <t xml:space="preserve">City of Candon </t>
  </si>
  <si>
    <t>Ericson</t>
  </si>
  <si>
    <t xml:space="preserve">G. </t>
  </si>
  <si>
    <t>Tel: (077)742-6136; (077)742-6681; (077)742-6585</t>
  </si>
  <si>
    <t>Fax:</t>
  </si>
  <si>
    <t>Municipality of Caoayan</t>
  </si>
  <si>
    <t>Germelina</t>
  </si>
  <si>
    <t>Golart</t>
  </si>
  <si>
    <t>Telefax: (077) 722-2077 / 077-7226099</t>
  </si>
  <si>
    <t>Municipality of Cervantes</t>
  </si>
  <si>
    <t>Benjamin</t>
  </si>
  <si>
    <t>Maggay</t>
  </si>
  <si>
    <t>Tel: 0919-8393088</t>
  </si>
  <si>
    <t>benjah1018@yahoo.com</t>
  </si>
  <si>
    <t>Municipality of Galimuyod</t>
  </si>
  <si>
    <t xml:space="preserve">Jessie </t>
  </si>
  <si>
    <t>B.</t>
  </si>
  <si>
    <t>Balingsat</t>
  </si>
  <si>
    <t>Tel: (077)742-6857 / 7426816</t>
  </si>
  <si>
    <t xml:space="preserve"> jbalingsat@yahoo.com;  jbalingsat@yahoo.com</t>
  </si>
  <si>
    <t>Municipality of Gregorio del Pillar</t>
  </si>
  <si>
    <t>Luz</t>
  </si>
  <si>
    <t>Villalobos</t>
  </si>
  <si>
    <t>Municipality of Lidlidda</t>
  </si>
  <si>
    <t>Jesus</t>
  </si>
  <si>
    <t>Sagay</t>
  </si>
  <si>
    <t>Tel.: 077-742-6994</t>
  </si>
  <si>
    <t>lidlidailocossur@yahoo.com</t>
  </si>
  <si>
    <t>Municipality of Magsinhal</t>
  </si>
  <si>
    <t>Alrico</t>
  </si>
  <si>
    <t>Favis</t>
  </si>
  <si>
    <t>Tel: (077) 726-3519 ; (077) 726-3716</t>
  </si>
  <si>
    <t>Municipality of Nagbukel</t>
  </si>
  <si>
    <t>Timoteo</t>
  </si>
  <si>
    <t>Cabrera</t>
  </si>
  <si>
    <t>Tel: 0917-5683166</t>
  </si>
  <si>
    <t>Municipality of Narvacan</t>
  </si>
  <si>
    <t>Zuriel</t>
  </si>
  <si>
    <t>Zaragoza</t>
  </si>
  <si>
    <t>Telefax:(077)732-5739</t>
  </si>
  <si>
    <t>Municipality of Quirino (Angkaki)</t>
  </si>
  <si>
    <t xml:space="preserve">Clifford </t>
  </si>
  <si>
    <t>Patil-ao</t>
  </si>
  <si>
    <t>Tel:0999-863-3863 / 0999-8845030</t>
  </si>
  <si>
    <t>Municipality of Salcedo</t>
  </si>
  <si>
    <t>Leopoldo</t>
  </si>
  <si>
    <t>Gironella jr.</t>
  </si>
  <si>
    <t>Tel:0927-3783147</t>
  </si>
  <si>
    <t>Municipality of San Emilio</t>
  </si>
  <si>
    <t>Ferdinand</t>
  </si>
  <si>
    <t>Banua Sr.</t>
  </si>
  <si>
    <t>Tel: (077)742-5136</t>
  </si>
  <si>
    <t>Municipality of San Esteban</t>
  </si>
  <si>
    <t>Chester</t>
  </si>
  <si>
    <t>Elaydo</t>
  </si>
  <si>
    <t>Tel: 0917-822-6047</t>
  </si>
  <si>
    <t xml:space="preserve"> www.sanesteban.gov.ph</t>
  </si>
  <si>
    <t>Municipality of San Ildefonso</t>
  </si>
  <si>
    <t>Mark Anthony</t>
  </si>
  <si>
    <t xml:space="preserve">A. </t>
  </si>
  <si>
    <t>Purisima</t>
  </si>
  <si>
    <t>Tel: (077) 726-4068</t>
  </si>
  <si>
    <t>Municipality of San Juan</t>
  </si>
  <si>
    <t>Sarmiento</t>
  </si>
  <si>
    <t>Tel: (077)728-2020; (077)728-2120</t>
  </si>
  <si>
    <t>Municipality of San Vicente</t>
  </si>
  <si>
    <t>Tabanda III</t>
  </si>
  <si>
    <t xml:space="preserve">Tel: (077) 722-4752 / 077-7228324
 </t>
  </si>
  <si>
    <t>Municipality of Santa</t>
  </si>
  <si>
    <t>Jeremy Jesus</t>
  </si>
  <si>
    <t>Bueno III</t>
  </si>
  <si>
    <t xml:space="preserve">Tel: (077)725-5052; </t>
  </si>
  <si>
    <t>Fax: (077)725-5510</t>
  </si>
  <si>
    <t>Municipality of Santiago</t>
  </si>
  <si>
    <t xml:space="preserve">Josefino </t>
  </si>
  <si>
    <t xml:space="preserve"> Miranda</t>
  </si>
  <si>
    <t>Tel: 0927-3139782</t>
  </si>
  <si>
    <t>Municipality of Sigay</t>
  </si>
  <si>
    <t>Aries</t>
  </si>
  <si>
    <t>Gaerlan</t>
  </si>
  <si>
    <t>Tel: 077-742-5098 / 0915-600-5495</t>
  </si>
  <si>
    <t>Municipality of Sinait</t>
  </si>
  <si>
    <t>Marlon</t>
  </si>
  <si>
    <t>Ines</t>
  </si>
  <si>
    <t>Tel: (077)742-3037 / 077-7288126</t>
  </si>
  <si>
    <t>Telefax: 728-8129</t>
  </si>
  <si>
    <t>Municipality of Sta. Catalina</t>
  </si>
  <si>
    <t>Carlos</t>
  </si>
  <si>
    <t>Asuncion</t>
  </si>
  <si>
    <t>Tel: (077)722-8422 / 077-7225151</t>
  </si>
  <si>
    <t>Telefax:(077)722-5151</t>
  </si>
  <si>
    <t>Municipality of Sta. Cruz</t>
  </si>
  <si>
    <t xml:space="preserve">Teresita </t>
  </si>
  <si>
    <t xml:space="preserve">C. </t>
  </si>
  <si>
    <t>Valle</t>
  </si>
  <si>
    <t>Telefax : (077)742-3037 /  077-6747104</t>
  </si>
  <si>
    <t>Municipality of Sta. Lucia</t>
  </si>
  <si>
    <t>Estrella</t>
  </si>
  <si>
    <t>F.</t>
  </si>
  <si>
    <t>Hernaez</t>
  </si>
  <si>
    <t>Telefax: (077)742-6904</t>
  </si>
  <si>
    <t>Municipality of Sta. Maria</t>
  </si>
  <si>
    <t>Edgar</t>
  </si>
  <si>
    <t>Florendo</t>
  </si>
  <si>
    <t xml:space="preserve">Tel: (077) 732-5544 ; </t>
  </si>
  <si>
    <t>Telefax: (077)732-5509</t>
  </si>
  <si>
    <t>Municipality of Sto. Domingo</t>
  </si>
  <si>
    <t>Amado</t>
  </si>
  <si>
    <t>Tadena</t>
  </si>
  <si>
    <t>Telefax: (077) 726-4036</t>
  </si>
  <si>
    <t>Municipality of Sugpon</t>
  </si>
  <si>
    <t>Fernando</t>
  </si>
  <si>
    <t>Quiton Sr.</t>
  </si>
  <si>
    <t>Tel: 0915-2145583/ 0915-644-4638</t>
  </si>
  <si>
    <t>fquintonsr@yahoo.com</t>
  </si>
  <si>
    <t>Municipality of Suyo</t>
  </si>
  <si>
    <t>Subagan Jr.</t>
  </si>
  <si>
    <t>Tel 0909-745-4104</t>
  </si>
  <si>
    <t>lgusuyo@yahoo.com</t>
  </si>
  <si>
    <t>Municipality of Tagudin</t>
  </si>
  <si>
    <t>Bunoan Jr.</t>
  </si>
  <si>
    <t>Tel (077) 652-1740</t>
  </si>
  <si>
    <t>Telefax: (077)652-11680</t>
  </si>
  <si>
    <t>Vigan City ( Capital)</t>
  </si>
  <si>
    <t>Eva Marie</t>
  </si>
  <si>
    <t>Medina</t>
  </si>
  <si>
    <t>(077) 722-2466   (077) 722-3838  </t>
  </si>
  <si>
    <t>admin@viganMunicipality.gov.ph</t>
  </si>
  <si>
    <t>Provincial Government of La Union</t>
  </si>
  <si>
    <t>Manuel</t>
  </si>
  <si>
    <t>Ortega</t>
  </si>
  <si>
    <t>Tel: (072)888-6035</t>
  </si>
  <si>
    <t>Fax: (072) 888-4453  </t>
  </si>
  <si>
    <t>webmaster@launion.gov.ph</t>
  </si>
  <si>
    <t>Provincial Capitol, 2500 San Fernando, La Union</t>
  </si>
  <si>
    <t>Municipality of Agoo</t>
  </si>
  <si>
    <t>Sandra</t>
  </si>
  <si>
    <t>Y.</t>
  </si>
  <si>
    <t>Eriguel</t>
  </si>
  <si>
    <t>Telefax: (072) 607-2184 / (072) 710-0241 / 710-1865</t>
  </si>
  <si>
    <t>Municipality of Aringay</t>
  </si>
  <si>
    <t>O.</t>
  </si>
  <si>
    <t>Sibuma</t>
  </si>
  <si>
    <t>Telefax: (072) 607-9531</t>
  </si>
  <si>
    <t>Municipality of Bacnotan</t>
  </si>
  <si>
    <t xml:space="preserve">Ma. Minda </t>
  </si>
  <si>
    <t>Fontanilla</t>
  </si>
  <si>
    <t>Telefax: (072) 607-4261 / 719- 0100</t>
  </si>
  <si>
    <t>Municipality of Bagulin</t>
  </si>
  <si>
    <t>Tumbaga</t>
  </si>
  <si>
    <t>Tel: 0917-5400843 / 09175640073</t>
  </si>
  <si>
    <t>Municipality of Balaoan</t>
  </si>
  <si>
    <t>Al-Fred</t>
  </si>
  <si>
    <t>Concepcion</t>
  </si>
  <si>
    <t>Telefax: (072) 607-0069 / 794-2020</t>
  </si>
  <si>
    <t>Municipality of Bangar</t>
  </si>
  <si>
    <t>Joy</t>
  </si>
  <si>
    <t xml:space="preserve"> P. </t>
  </si>
  <si>
    <t>Merin</t>
  </si>
  <si>
    <t>Telefax: (072) 607-2088</t>
  </si>
  <si>
    <t>Municipality of Bauang</t>
  </si>
  <si>
    <t>Eulogio Clarence Martin</t>
  </si>
  <si>
    <t>De Guzman III</t>
  </si>
  <si>
    <t>Telefax: (072) 607-1721 / 607-7524 / 705-1102</t>
  </si>
  <si>
    <t>Fax: (072) 705-1102</t>
  </si>
  <si>
    <t xml:space="preserve"> www.bauang.gov.ph</t>
  </si>
  <si>
    <t>Abansi</t>
  </si>
  <si>
    <t>Tel: 0919-877-8076 / 09205888484</t>
  </si>
  <si>
    <t>Municipality of Caba</t>
  </si>
  <si>
    <t>Clyde</t>
  </si>
  <si>
    <t>Crispino</t>
  </si>
  <si>
    <t>Telefax: (072) 708-0117</t>
  </si>
  <si>
    <t>Municipality of Luna</t>
  </si>
  <si>
    <t>Victor Marvin</t>
  </si>
  <si>
    <t>U.</t>
  </si>
  <si>
    <t>Marron</t>
  </si>
  <si>
    <t xml:space="preserve">Telefax: (072) 607-1132 </t>
  </si>
  <si>
    <t>Municipality of Naguilian</t>
  </si>
  <si>
    <t>Reynaldo</t>
  </si>
  <si>
    <t>J.</t>
  </si>
  <si>
    <t>Flores</t>
  </si>
  <si>
    <t>Telefax: (072) 609-1135 /  (072) 609-1266</t>
  </si>
  <si>
    <t>Municipality of Pugo</t>
  </si>
  <si>
    <t>Orlando</t>
  </si>
  <si>
    <t>Balloguing</t>
  </si>
  <si>
    <t>Tel: 09205410478/ 0917-579-0025</t>
  </si>
  <si>
    <t>Municipality of Rosario</t>
  </si>
  <si>
    <t>Bellarmin</t>
  </si>
  <si>
    <t>Flores III</t>
  </si>
  <si>
    <t>Telefax: (072) 687-0309 / (072) 712-1171 / 712-0248</t>
  </si>
  <si>
    <t xml:space="preserve">San Fernando City  (Capital) </t>
  </si>
  <si>
    <t>Pablo</t>
  </si>
  <si>
    <t>Tel: (072) 888-6901 to 06                     Telefax: (072) 888-6907</t>
  </si>
  <si>
    <t xml:space="preserve"> www.cityofsanfernando.gov.ph</t>
  </si>
  <si>
    <t>Municipality of San Gabriel</t>
  </si>
  <si>
    <t>Divina</t>
  </si>
  <si>
    <t xml:space="preserve">D. </t>
  </si>
  <si>
    <t>Velasco</t>
  </si>
  <si>
    <t>Tel: (072) 687-0125</t>
  </si>
  <si>
    <t>Ruben</t>
  </si>
  <si>
    <t>Valero Jr.</t>
  </si>
  <si>
    <t>Tel: (072) 607-4804 / 242-5650 / 720-0122</t>
  </si>
  <si>
    <t>Fax: (072) 242-3442</t>
  </si>
  <si>
    <t>Municipality of Sto. Tomas</t>
  </si>
  <si>
    <t>Marietta</t>
  </si>
  <si>
    <t>Carbonell</t>
  </si>
  <si>
    <t>Telefax: (072) 710-1532</t>
  </si>
  <si>
    <t>Municipality of Santol</t>
  </si>
  <si>
    <t>Daisy</t>
  </si>
  <si>
    <t>Sayangda</t>
  </si>
  <si>
    <t>Tel: (072) 603-0154</t>
  </si>
  <si>
    <t xml:space="preserve"> www.lgusantol.gov.ph</t>
  </si>
  <si>
    <t>Municipality of Sudipen</t>
  </si>
  <si>
    <t>Wendy Joy</t>
  </si>
  <si>
    <t>Buquing</t>
  </si>
  <si>
    <t>Telefax: (072) 607-3088</t>
  </si>
  <si>
    <t>lgu.sudipen@yahoo.com</t>
  </si>
  <si>
    <t>Municipality of Tubao</t>
  </si>
  <si>
    <t xml:space="preserve">Jonalyn </t>
  </si>
  <si>
    <t>Telefax: (072) 528-4038</t>
  </si>
  <si>
    <t>(busy)</t>
  </si>
  <si>
    <t>Provincial Government of Pangasinan</t>
  </si>
  <si>
    <t>Espino Jr.</t>
  </si>
  <si>
    <t>Tel: (075) 542-6438
, 542-3578 ; (075) 542-6013</t>
  </si>
  <si>
    <t>Telefax: (075) 5426-012 (check)</t>
  </si>
  <si>
    <t>pangasinanpio@gmail.com</t>
  </si>
  <si>
    <t>Provincial Capitol, 2401 Lingayen, Pangasinan</t>
  </si>
  <si>
    <t>-</t>
  </si>
  <si>
    <t>Municipality of Agno</t>
  </si>
  <si>
    <t>Pajeta Jr.</t>
  </si>
  <si>
    <t>Tel: (075) 557-2007 / 5572122</t>
  </si>
  <si>
    <t>Fax: (075) 557-2124</t>
  </si>
  <si>
    <t>?</t>
  </si>
  <si>
    <t>Municipality of Aguilar</t>
  </si>
  <si>
    <t>Ballesteros</t>
  </si>
  <si>
    <t>Tel: 0917-508-0267</t>
  </si>
  <si>
    <t>City of Alaminos</t>
  </si>
  <si>
    <t>Arthur</t>
  </si>
  <si>
    <t>Celeste</t>
  </si>
  <si>
    <t>Tel: (075) 551-6449</t>
  </si>
  <si>
    <t>Telefax: (075) 551-6449</t>
  </si>
  <si>
    <t>info@alaminoscity.gov.ph</t>
  </si>
  <si>
    <t>Quezon Avenue, Poblacion, Alaminos City, 2404 Pangasinan, Philippines</t>
  </si>
  <si>
    <t>Municipality of Alcala</t>
  </si>
  <si>
    <t>Ryan Paolo</t>
  </si>
  <si>
    <t>Mencias</t>
  </si>
  <si>
    <t>Tel: (075) 593-3012</t>
  </si>
  <si>
    <t>Telefax: (075) 593-3803</t>
  </si>
  <si>
    <t>Municipality of Anda</t>
  </si>
  <si>
    <t>Cerdan</t>
  </si>
  <si>
    <t>Telefax: (075) 557-5012</t>
  </si>
  <si>
    <t>Municipality of Asingan</t>
  </si>
  <si>
    <t>Heidee</t>
  </si>
  <si>
    <t>Chua</t>
  </si>
  <si>
    <t>Tel: (075) 563-2932</t>
  </si>
  <si>
    <t>Fax: (075) 611-1892</t>
  </si>
  <si>
    <t>Municipality of Balungao</t>
  </si>
  <si>
    <t>Phillpp</t>
  </si>
  <si>
    <t>Peralta</t>
  </si>
  <si>
    <t>Telefax: (075) 583-8421</t>
  </si>
  <si>
    <t>Municipality of Bani</t>
  </si>
  <si>
    <t>Cothera Gwen</t>
  </si>
  <si>
    <t>Yamamoto</t>
  </si>
  <si>
    <t xml:space="preserve">Tel: (075) 553-2401 ; </t>
  </si>
  <si>
    <t>busy</t>
  </si>
  <si>
    <t>Municipality of Basista</t>
  </si>
  <si>
    <t xml:space="preserve">Manolito </t>
  </si>
  <si>
    <t xml:space="preserve">S. </t>
  </si>
  <si>
    <t>De Leon</t>
  </si>
  <si>
    <t>Tel: (075) 505-2136</t>
  </si>
  <si>
    <t>Fax: (075) 505-2130</t>
  </si>
  <si>
    <t>Municiplaity of Bautista</t>
  </si>
  <si>
    <t>Amadeo</t>
  </si>
  <si>
    <t>Espino</t>
  </si>
  <si>
    <t>Telefax: (075) 592-3408</t>
  </si>
  <si>
    <t>Municipality of Bayambang</t>
  </si>
  <si>
    <t>Ricardo</t>
  </si>
  <si>
    <t xml:space="preserve"> M.</t>
  </si>
  <si>
    <t>Camacho</t>
  </si>
  <si>
    <t>Telefax: (075) 592-2030</t>
  </si>
  <si>
    <t>Municipality of Binalonan</t>
  </si>
  <si>
    <t xml:space="preserve">Ramon </t>
  </si>
  <si>
    <t>Guico III</t>
  </si>
  <si>
    <t>Tel: 0917-592-0433/office: 075-562-3611</t>
  </si>
  <si>
    <t>Municipality of Binmaley</t>
  </si>
  <si>
    <t>Simplico</t>
  </si>
  <si>
    <t>Rosario</t>
  </si>
  <si>
    <t>Telefax: (075) 543-3943</t>
  </si>
  <si>
    <t>Municipality of Bolinao</t>
  </si>
  <si>
    <t>Arnold</t>
  </si>
  <si>
    <t xml:space="preserve">F. </t>
  </si>
  <si>
    <t>Celeste M.D.</t>
  </si>
  <si>
    <t>Telefax: (075) 544-4054; (075) 554-2460; (075) 544-2392</t>
  </si>
  <si>
    <t>Alberto</t>
  </si>
  <si>
    <t>Guiang Jr. M.D.</t>
  </si>
  <si>
    <t>Tel: (075) 555-5221</t>
  </si>
  <si>
    <t>Telefax: (075) 555-5100</t>
  </si>
  <si>
    <t>Municipality of Calasiao</t>
  </si>
  <si>
    <t>Mark Roy</t>
  </si>
  <si>
    <t>Q.</t>
  </si>
  <si>
    <t>Macanlalay</t>
  </si>
  <si>
    <t>Telefax: (075) 529-2523</t>
  </si>
  <si>
    <t xml:space="preserve">Dagupan City </t>
  </si>
  <si>
    <t>Belen</t>
  </si>
  <si>
    <t>Fernandez</t>
  </si>
  <si>
    <t>Tel: (075) 515-4343</t>
  </si>
  <si>
    <t>Fax: (075) 522-2754</t>
  </si>
  <si>
    <t>Municipality of Dasol</t>
  </si>
  <si>
    <t xml:space="preserve">Noel </t>
  </si>
  <si>
    <t>Nacar</t>
  </si>
  <si>
    <t>Tel: (075) 560-2157</t>
  </si>
  <si>
    <t>www.dasol.gov.ph</t>
  </si>
  <si>
    <t>Municipality of Infanta</t>
  </si>
  <si>
    <t xml:space="preserve">Percival </t>
  </si>
  <si>
    <t>Mallare</t>
  </si>
  <si>
    <t>Tel: 0918-962-2783</t>
  </si>
  <si>
    <t>Municipality of Labrador</t>
  </si>
  <si>
    <t>Tel: (075) 549-5202</t>
  </si>
  <si>
    <t>Fax: 549-5150</t>
  </si>
  <si>
    <t>Municipality of Laoac</t>
  </si>
  <si>
    <t>Silverio</t>
  </si>
  <si>
    <t>Alarcio Jr.</t>
  </si>
  <si>
    <t>Tel: (075) 560-2377</t>
  </si>
  <si>
    <t>Telefax: (075) 560-2388</t>
  </si>
  <si>
    <t>no number</t>
  </si>
  <si>
    <t>Lingayen City (Capital )</t>
  </si>
  <si>
    <t>Josefina</t>
  </si>
  <si>
    <t>Casta</t>
  </si>
  <si>
    <t>Municipality of Mabini</t>
  </si>
  <si>
    <t>Reyes</t>
  </si>
  <si>
    <t>Tel: (075) 555-1149</t>
  </si>
  <si>
    <t>Telefax: (075) 555-1170</t>
  </si>
  <si>
    <t>Municipality of Malasiqui</t>
  </si>
  <si>
    <t>Armando</t>
  </si>
  <si>
    <t>Domantay Sr.</t>
  </si>
  <si>
    <t>Tel: (075) 536-5343</t>
  </si>
  <si>
    <t>Municipality of Manaoag</t>
  </si>
  <si>
    <t>Kim Mikael</t>
  </si>
  <si>
    <t>DG.</t>
  </si>
  <si>
    <t>Amador</t>
  </si>
  <si>
    <t>Telefax: (075) 529-0301</t>
  </si>
  <si>
    <t>Municipality of Mangaldan</t>
  </si>
  <si>
    <t>Bona Fe</t>
  </si>
  <si>
    <t>Parayno</t>
  </si>
  <si>
    <t>Tel: (075) 513-5467</t>
  </si>
  <si>
    <t>Telefax: (075) 523-3057</t>
  </si>
  <si>
    <t>Municipality of Mangatarem</t>
  </si>
  <si>
    <t>Teodoro</t>
  </si>
  <si>
    <t>Cruz</t>
  </si>
  <si>
    <t xml:space="preserve">Tel: (075) 546-2535; </t>
  </si>
  <si>
    <t>Telefax: (075) 546-5509</t>
  </si>
  <si>
    <t>Municipality of Mapandan</t>
  </si>
  <si>
    <t xml:space="preserve">Maximo </t>
  </si>
  <si>
    <t>Calimlim Jr.</t>
  </si>
  <si>
    <t>Telefax: (075) 632-1757</t>
  </si>
  <si>
    <t>Municipality of Natividad</t>
  </si>
  <si>
    <t>Rodrigo</t>
  </si>
  <si>
    <t>Rafael</t>
  </si>
  <si>
    <t>Telfax: (075) 578-2278</t>
  </si>
  <si>
    <t>Municipality of Pozzorubio</t>
  </si>
  <si>
    <t>Artemio</t>
  </si>
  <si>
    <t>Chan</t>
  </si>
  <si>
    <t>Tel: (075) 632-1305</t>
  </si>
  <si>
    <t>Fax: (075) 566-7015</t>
  </si>
  <si>
    <t>ompozorrubio@yahoo.com</t>
  </si>
  <si>
    <t>Municipality of Rosales</t>
  </si>
  <si>
    <t>Susan</t>
  </si>
  <si>
    <t>Casareno</t>
  </si>
  <si>
    <t>Tel: (075) 582-3454</t>
  </si>
  <si>
    <t>Telefax:(075) 582-7075</t>
  </si>
  <si>
    <t>San Carlos City</t>
  </si>
  <si>
    <t>Julier</t>
  </si>
  <si>
    <t>Resuello</t>
  </si>
  <si>
    <t>Tel: (075) 634-1273</t>
  </si>
  <si>
    <t>Telefax: (075) 532-4761</t>
  </si>
  <si>
    <t>Municipality of San Fabian</t>
  </si>
  <si>
    <t xml:space="preserve">Constante </t>
  </si>
  <si>
    <t>Agbayani</t>
  </si>
  <si>
    <t xml:space="preserve">Tel: (075) 511-2568; </t>
  </si>
  <si>
    <t>Telefax: (075) 511-3326</t>
  </si>
  <si>
    <t>Municipality of San Jacinto</t>
  </si>
  <si>
    <t xml:space="preserve">Robert </t>
  </si>
  <si>
    <t>De Vera</t>
  </si>
  <si>
    <t>Telefax: (075) 653-1947</t>
  </si>
  <si>
    <t>Municipality of San Manuel</t>
  </si>
  <si>
    <t>Alain Jerico</t>
  </si>
  <si>
    <t>Perez</t>
  </si>
  <si>
    <t>Tel: (075) 565-3839</t>
  </si>
  <si>
    <t>Telefax: (075) 565-3258</t>
  </si>
  <si>
    <t>Municipality of San Quintin</t>
  </si>
  <si>
    <t xml:space="preserve">Clark Cecil </t>
  </si>
  <si>
    <t>Tiu</t>
  </si>
  <si>
    <t>Tel: (075) 575-6085 ; (075) 575-2735</t>
  </si>
  <si>
    <t>Municipality of Santa Barbara</t>
  </si>
  <si>
    <t>Zaplan</t>
  </si>
  <si>
    <t>Tel: (075) 518-4305; (075) 518-2622</t>
  </si>
  <si>
    <t>Municipality of Santa Maria</t>
  </si>
  <si>
    <t xml:space="preserve">Teodoro </t>
  </si>
  <si>
    <t>Ramos</t>
  </si>
  <si>
    <t>Telefax: (075) 574-2283</t>
  </si>
  <si>
    <t>Municipality of Santo Tomas</t>
  </si>
  <si>
    <t>Villar III</t>
  </si>
  <si>
    <t>Tel: (075) 578-5048</t>
  </si>
  <si>
    <t>Telefax: (075) 578-5040</t>
  </si>
  <si>
    <t>Municipality of Sison</t>
  </si>
  <si>
    <t>Mina Joy</t>
  </si>
  <si>
    <t>Pangasinan</t>
  </si>
  <si>
    <t>Tel: (075) 567-2661</t>
  </si>
  <si>
    <t>Telefax: (075) 567-2617</t>
  </si>
  <si>
    <t>Municipality of Sual</t>
  </si>
  <si>
    <t xml:space="preserve">Roberto </t>
  </si>
  <si>
    <t xml:space="preserve">L. </t>
  </si>
  <si>
    <t>Arcinue</t>
  </si>
  <si>
    <t>Telefax: (075) 548-8031</t>
  </si>
  <si>
    <t>Municipality of Tayug</t>
  </si>
  <si>
    <t xml:space="preserve">Tyrone </t>
  </si>
  <si>
    <t>Agabas</t>
  </si>
  <si>
    <t>Tel: (075) 572-2954; (075) 572-2816</t>
  </si>
  <si>
    <t>Municipality of Umingan</t>
  </si>
  <si>
    <t xml:space="preserve">Edred </t>
  </si>
  <si>
    <t>Tumbocon</t>
  </si>
  <si>
    <t>Tel: (075) 576-5131</t>
  </si>
  <si>
    <t>Telefax: (075) 576-5196</t>
  </si>
  <si>
    <t>Municipality of Urbiztondo</t>
  </si>
  <si>
    <t xml:space="preserve">Ernesto </t>
  </si>
  <si>
    <t>Balolong Jr.</t>
  </si>
  <si>
    <t>Tel: (075) 594-2000</t>
  </si>
  <si>
    <t>Telefax: (075) 594-3223</t>
  </si>
  <si>
    <t>City of Urdaneta</t>
  </si>
  <si>
    <t>Amadeo Gregorio</t>
  </si>
  <si>
    <t>Perez IV</t>
  </si>
  <si>
    <t>Tel: (075) 522-0142</t>
  </si>
  <si>
    <t>urdanetacitygov@gmail.com; bobomperez@yahoo.com</t>
  </si>
  <si>
    <t>Urdaneta City, Pangasinan, 2428</t>
  </si>
  <si>
    <t>Municipality of Villasis</t>
  </si>
  <si>
    <t xml:space="preserve">Libradita </t>
  </si>
  <si>
    <t>Abrencia</t>
  </si>
  <si>
    <t>Telefax: (075) 564-4009</t>
  </si>
  <si>
    <t>Region 2 - Cagayan Valley  : MAR</t>
  </si>
  <si>
    <t>Provincial Government of Cagayan</t>
  </si>
  <si>
    <t>Alvaro</t>
  </si>
  <si>
    <t>T.</t>
  </si>
  <si>
    <t>Antonio</t>
  </si>
  <si>
    <t xml:space="preserve">Tel: (078)304-0083  </t>
  </si>
  <si>
    <t>gov_cagayan@yahoo.com</t>
  </si>
  <si>
    <t>Provincial Capitol, Capitol Hills, 3500 Tuguegarao, Cagayan</t>
  </si>
  <si>
    <t>emailed</t>
  </si>
  <si>
    <t>Municipality of Abulug</t>
  </si>
  <si>
    <t>Emmanuel Jesus</t>
  </si>
  <si>
    <t>Vargas</t>
  </si>
  <si>
    <t>Tel: (078) 862-1008</t>
  </si>
  <si>
    <t>sabbunalwin@yahoo.com</t>
  </si>
  <si>
    <t xml:space="preserve">Criselda </t>
  </si>
  <si>
    <t>Tel.: (078) 848-1050</t>
  </si>
  <si>
    <t>Municipality of Allacapan</t>
  </si>
  <si>
    <t>Leonila</t>
  </si>
  <si>
    <t>Onia</t>
  </si>
  <si>
    <t>Tel.: (078) 855-1002</t>
  </si>
  <si>
    <t>rommelursua@yahoo.com</t>
  </si>
  <si>
    <t>Municipality of Amulung</t>
  </si>
  <si>
    <t>Nicanor</t>
  </si>
  <si>
    <t>Tel.: 0917-8953553</t>
  </si>
  <si>
    <t>Municipality of Aparri</t>
  </si>
  <si>
    <t>Shalimar</t>
  </si>
  <si>
    <t>Tumaru</t>
  </si>
  <si>
    <t>Tel.: (078) 822-8752</t>
  </si>
  <si>
    <t>Municipality of Baggao</t>
  </si>
  <si>
    <t>Leonardo</t>
  </si>
  <si>
    <t>Pattung</t>
  </si>
  <si>
    <t>Tel.: (078) 844-2186; (078)824-8566</t>
  </si>
  <si>
    <t>Municipality of Ballesteros</t>
  </si>
  <si>
    <t xml:space="preserve">Violeta </t>
  </si>
  <si>
    <t>Unite</t>
  </si>
  <si>
    <t>Tel.: (078) 862-3014</t>
  </si>
  <si>
    <t>Municipality of Buguey</t>
  </si>
  <si>
    <t xml:space="preserve">Lloyd </t>
  </si>
  <si>
    <t>Antiporda</t>
  </si>
  <si>
    <t>Tel.: (078) 372-0783</t>
  </si>
  <si>
    <t>Municipality of Calayan</t>
  </si>
  <si>
    <t>Alfonso</t>
  </si>
  <si>
    <t>Llopis</t>
  </si>
  <si>
    <t>Tel.: 0919-9317819</t>
  </si>
  <si>
    <t>Municipality of Claveria</t>
  </si>
  <si>
    <t>Bolante Jr.</t>
  </si>
  <si>
    <t>Telefax: (078) 866-1002</t>
  </si>
  <si>
    <t>Municipality of Enrile</t>
  </si>
  <si>
    <t>Kim Stephen</t>
  </si>
  <si>
    <t>Turingan</t>
  </si>
  <si>
    <t>Tel: (078)372-0050</t>
  </si>
  <si>
    <t>Municipality of Gattaran</t>
  </si>
  <si>
    <t xml:space="preserve">Matthew </t>
  </si>
  <si>
    <t>Nolasco</t>
  </si>
  <si>
    <t>Tel.: (078) 396-0134</t>
  </si>
  <si>
    <t>municipalityofgattaran@yahoo.com</t>
  </si>
  <si>
    <t>Municipality of Gonzaga</t>
  </si>
  <si>
    <t>Pentecostes Jr.</t>
  </si>
  <si>
    <t>Tel.: 0917-5274644</t>
  </si>
  <si>
    <t>Municipality of Iguig</t>
  </si>
  <si>
    <t>Juditas</t>
  </si>
  <si>
    <t>Trinidad</t>
  </si>
  <si>
    <t>Tel.: 0915-8265118</t>
  </si>
  <si>
    <t>Municipality of Lallo</t>
  </si>
  <si>
    <t xml:space="preserve">Florante </t>
  </si>
  <si>
    <t>Pascual</t>
  </si>
  <si>
    <t>Tel.: (078) 854-4007</t>
  </si>
  <si>
    <t>Municipality of Lasam</t>
  </si>
  <si>
    <t>Marjorie</t>
  </si>
  <si>
    <t>Salazar</t>
  </si>
  <si>
    <t>Tel.: (078) 853-3003</t>
  </si>
  <si>
    <t>lasam_cagayan@yahoo.com</t>
  </si>
  <si>
    <t>Municipality of Pamplona</t>
  </si>
  <si>
    <t>Aaron</t>
  </si>
  <si>
    <t>Sampaga</t>
  </si>
  <si>
    <t>Tel.: (078) 824-8570</t>
  </si>
  <si>
    <t>Municipality of Penablanca</t>
  </si>
  <si>
    <t>Marilyn</t>
  </si>
  <si>
    <t>Taguinod</t>
  </si>
  <si>
    <t>Tel.:  (078) 304- 0399</t>
  </si>
  <si>
    <t>(078) 304-6254</t>
  </si>
  <si>
    <t>mayor_marilyn@yahoo.com</t>
  </si>
  <si>
    <t>Municipality of Piat</t>
  </si>
  <si>
    <t>Carmelo</t>
  </si>
  <si>
    <t>Villacete</t>
  </si>
  <si>
    <t>Tel.: 0906-5818565</t>
  </si>
  <si>
    <t>Municipality of Rizal</t>
  </si>
  <si>
    <t>Joel</t>
  </si>
  <si>
    <t>Ruma</t>
  </si>
  <si>
    <t>Municipality of Sanchez-Mira</t>
  </si>
  <si>
    <t xml:space="preserve">Asela </t>
  </si>
  <si>
    <t>Sacramed</t>
  </si>
  <si>
    <t>Tel.: (078) 822-9303</t>
  </si>
  <si>
    <t>Municipality of Solana</t>
  </si>
  <si>
    <t>Meynard</t>
  </si>
  <si>
    <t>Z.</t>
  </si>
  <si>
    <t>Carag</t>
  </si>
  <si>
    <t>Tel.: (078) 501-0636</t>
  </si>
  <si>
    <t>lgusolanacag@yahoo.com</t>
  </si>
  <si>
    <t>Municipality of St. Ana</t>
  </si>
  <si>
    <t>Darwin</t>
  </si>
  <si>
    <t>Tobias</t>
  </si>
  <si>
    <t>Tel.: (078) 858-1004</t>
  </si>
  <si>
    <t>Municipality Sta. Praxedes</t>
  </si>
  <si>
    <t>Esterlina</t>
  </si>
  <si>
    <t>Tel.: 0920-9192438</t>
  </si>
  <si>
    <t>Municipality Sta. Teresita</t>
  </si>
  <si>
    <t>Lolita</t>
  </si>
  <si>
    <t>Tel.: (078) 824-8565</t>
  </si>
  <si>
    <t>Municipality of Sto. Nino</t>
  </si>
  <si>
    <t>Andrew Vincent</t>
  </si>
  <si>
    <t>Pagurayan</t>
  </si>
  <si>
    <t>Municipality of Tuao</t>
  </si>
  <si>
    <t>Francisco</t>
  </si>
  <si>
    <t>Mamba Jr.</t>
  </si>
  <si>
    <t>Tel.: (078) 826-2048</t>
  </si>
  <si>
    <t>lgutuao@yahoo.com</t>
  </si>
  <si>
    <t>Tuguegarao City</t>
  </si>
  <si>
    <t>Jefferson</t>
  </si>
  <si>
    <t>Soriano</t>
  </si>
  <si>
    <t>Tel:(078) 304-1114; (078) 304-0230</t>
  </si>
  <si>
    <t>Provincial Government of Batanes</t>
  </si>
  <si>
    <t>Vicenter</t>
  </si>
  <si>
    <t>Gato</t>
  </si>
  <si>
    <t>09474045038 (secretary)</t>
  </si>
  <si>
    <t>Basco City (Capital)</t>
  </si>
  <si>
    <t>Demetrius Paul</t>
  </si>
  <si>
    <t>Narag</t>
  </si>
  <si>
    <t>Tel.: 0918-5666968; 0999-945446</t>
  </si>
  <si>
    <t>Municipality of Itbayat</t>
  </si>
  <si>
    <t xml:space="preserve">Reuel </t>
  </si>
  <si>
    <t>Ibanez</t>
  </si>
  <si>
    <t>Tel.: 0919-9640559</t>
  </si>
  <si>
    <t>Municipality of Ivana</t>
  </si>
  <si>
    <t xml:space="preserve">Leonardo </t>
  </si>
  <si>
    <t>Hostallero</t>
  </si>
  <si>
    <t>Municipality of Mahatao</t>
  </si>
  <si>
    <t>William</t>
  </si>
  <si>
    <t>Agsunod</t>
  </si>
  <si>
    <t>Municipality of Sabtang</t>
  </si>
  <si>
    <t>Maxilindo Emilio</t>
  </si>
  <si>
    <t>Babalo</t>
  </si>
  <si>
    <t>Municipality of Uyugan</t>
  </si>
  <si>
    <t>Rogelio</t>
  </si>
  <si>
    <t>Caballero</t>
  </si>
  <si>
    <t>Provincial Government of Isabela</t>
  </si>
  <si>
    <t>Faustino</t>
  </si>
  <si>
    <t>Dy III</t>
  </si>
  <si>
    <t>078 652 2463 (Telefax)</t>
  </si>
  <si>
    <t>marlongamboa092189@gmail.com</t>
  </si>
  <si>
    <t>Provincial Capitol, 3300 Ilagan, Isabela</t>
  </si>
  <si>
    <t>Municipality of Alicia</t>
  </si>
  <si>
    <t>Ian Paul</t>
  </si>
  <si>
    <t>Dy</t>
  </si>
  <si>
    <t>Tel: (078) 622-7339</t>
  </si>
  <si>
    <t>Telefax: (078) 662-7042</t>
  </si>
  <si>
    <t>Municipality of Angadanan</t>
  </si>
  <si>
    <t>Lourdes</t>
  </si>
  <si>
    <t>Panganiban</t>
  </si>
  <si>
    <t>Tel: (078) 694-1015</t>
  </si>
  <si>
    <t>lguangadananisabela@yahoo.com</t>
  </si>
  <si>
    <t>Municipality of Aurora</t>
  </si>
  <si>
    <t xml:space="preserve">William </t>
  </si>
  <si>
    <t>Uy</t>
  </si>
  <si>
    <t>Tel: (078) 664-6008;  (078) 664-6010</t>
  </si>
  <si>
    <t>Municipality of Benito Soliven</t>
  </si>
  <si>
    <t>Sanglay</t>
  </si>
  <si>
    <t>Tel.: (078) 622-2040</t>
  </si>
  <si>
    <t>aldrinmalabada@yahoo.com</t>
  </si>
  <si>
    <t>Tegui</t>
  </si>
  <si>
    <t>Tel.: (078) 522-1501</t>
  </si>
  <si>
    <t>Municipality of Cabagan</t>
  </si>
  <si>
    <t>Rodolfo</t>
  </si>
  <si>
    <t>Albano Jr.</t>
  </si>
  <si>
    <t>Tel.: (078) 636-3124</t>
  </si>
  <si>
    <t>Municipality of Cabatuan</t>
  </si>
  <si>
    <t>Charlton</t>
  </si>
  <si>
    <t>Tel.: (078) 664-8008</t>
  </si>
  <si>
    <t>Cauayan City</t>
  </si>
  <si>
    <t>Bernard Faustino</t>
  </si>
  <si>
    <t>Telefax: (078) 652-2017</t>
  </si>
  <si>
    <t>bernanrdfdy@gmail.com</t>
  </si>
  <si>
    <t>Municipality of Cordon</t>
  </si>
  <si>
    <t>Laurencio</t>
  </si>
  <si>
    <t>Zuniega</t>
  </si>
  <si>
    <t>Tel.: (078) 694-9001</t>
  </si>
  <si>
    <t>Municipality of Delfin Albano</t>
  </si>
  <si>
    <t xml:space="preserve">Thomas </t>
  </si>
  <si>
    <t>Pua Jr.</t>
  </si>
  <si>
    <t>Tel.: (078) 353-0203</t>
  </si>
  <si>
    <t>Municipality of Dinapigue</t>
  </si>
  <si>
    <t xml:space="preserve">Reynaldo </t>
  </si>
  <si>
    <t>D.R.</t>
  </si>
  <si>
    <t>Derije</t>
  </si>
  <si>
    <t>Tel.: (078) 672-0002</t>
  </si>
  <si>
    <t>Municipality of Divilacan</t>
  </si>
  <si>
    <t>Florito</t>
  </si>
  <si>
    <t>Bulan</t>
  </si>
  <si>
    <t>Tel.: 0920-9198730</t>
  </si>
  <si>
    <t>Municipality of Echague</t>
  </si>
  <si>
    <t>Melinda</t>
  </si>
  <si>
    <t>Kat</t>
  </si>
  <si>
    <t>Tel.: (078) 305-9601</t>
  </si>
  <si>
    <t>Municipality of Gamu</t>
  </si>
  <si>
    <t xml:space="preserve">Nestor </t>
  </si>
  <si>
    <t>Tel.: (078) 654-3004</t>
  </si>
  <si>
    <t>Ilagan City (Capital)</t>
  </si>
  <si>
    <t>Jose Marie</t>
  </si>
  <si>
    <t>Diaz</t>
  </si>
  <si>
    <t>Tel: (078) 624-2233 ; (078) 078-0876</t>
  </si>
  <si>
    <t>Municipality of Jones</t>
  </si>
  <si>
    <t>Leticia</t>
  </si>
  <si>
    <t>Sebastian</t>
  </si>
  <si>
    <t>Tel.: (078) 644-3000</t>
  </si>
  <si>
    <t>Jamie</t>
  </si>
  <si>
    <t>Atayde</t>
  </si>
  <si>
    <t>Tel.: (078) 622-1394</t>
  </si>
  <si>
    <t>Municipality of Maconacon</t>
  </si>
  <si>
    <t>Ma. Lycelle Kate</t>
  </si>
  <si>
    <t>Domingo</t>
  </si>
  <si>
    <t>Tel.: 0918-6322898</t>
  </si>
  <si>
    <t>Municipality of Mallig</t>
  </si>
  <si>
    <t>Pedro</t>
  </si>
  <si>
    <t>Flores Sr.</t>
  </si>
  <si>
    <t>Tel.: (078) 642-8085</t>
  </si>
  <si>
    <t>Capuchino</t>
  </si>
  <si>
    <t>Tel.: (078) 622-1121</t>
  </si>
  <si>
    <t>Municipality of Palanan</t>
  </si>
  <si>
    <t>Angelo</t>
  </si>
  <si>
    <t>Bernardo</t>
  </si>
  <si>
    <t>Tel.: (078) 652-1061</t>
  </si>
  <si>
    <t>Municipality of Quezon</t>
  </si>
  <si>
    <t>Daryl</t>
  </si>
  <si>
    <t>Gascon</t>
  </si>
  <si>
    <t>Tel.: (078) 622-2037</t>
  </si>
  <si>
    <t>Municipality of Quirino</t>
  </si>
  <si>
    <t>Jossie Maria Bella</t>
  </si>
  <si>
    <t>Juan</t>
  </si>
  <si>
    <t>Tel.: (078) 622-2025</t>
  </si>
  <si>
    <t>paraguisonmelita@yahoo.com</t>
  </si>
  <si>
    <t>Municipality of Ramon</t>
  </si>
  <si>
    <t>Wilfredo</t>
  </si>
  <si>
    <t>Tabag</t>
  </si>
  <si>
    <t>Tel.: (078) 859-2166</t>
  </si>
  <si>
    <t>Municipality of Reina Mercedes</t>
  </si>
  <si>
    <t>Anthony</t>
  </si>
  <si>
    <t>Respicio</t>
  </si>
  <si>
    <t>Tel.: (078) 654-1007; (078) 622-2039</t>
  </si>
  <si>
    <t>Municipality of Roxas</t>
  </si>
  <si>
    <t xml:space="preserve">Benedict </t>
  </si>
  <si>
    <t>Calderon</t>
  </si>
  <si>
    <t>Tel.: (078) 642-8085</t>
  </si>
  <si>
    <t>lgu.roxas@yahoo.com</t>
  </si>
  <si>
    <t>Municipality of San Agustin</t>
  </si>
  <si>
    <t>Virgilio</t>
  </si>
  <si>
    <t>Padilla</t>
  </si>
  <si>
    <t>Tel.: (078) 622-2032</t>
  </si>
  <si>
    <t>Municipality of San Guillermo</t>
  </si>
  <si>
    <t>Marilou</t>
  </si>
  <si>
    <t>Sanchez</t>
  </si>
  <si>
    <t>Tel.: (078) 622-2028</t>
  </si>
  <si>
    <t>Municipality of San Isidro</t>
  </si>
  <si>
    <t>Ray Socrates</t>
  </si>
  <si>
    <t>Tel.: (078) 622-2030</t>
  </si>
  <si>
    <t>Faustino Michael Carlos</t>
  </si>
  <si>
    <t>Tel.: (078) 664-6056</t>
  </si>
  <si>
    <t>Municipality of San Mariano</t>
  </si>
  <si>
    <t>Dean Anthony</t>
  </si>
  <si>
    <t xml:space="preserve"> G.</t>
  </si>
  <si>
    <t>Domalanta</t>
  </si>
  <si>
    <t>Tel.: (078) 652-7026; (078) 652-7020</t>
  </si>
  <si>
    <t>Municipality of San Mateo</t>
  </si>
  <si>
    <t>Crispina</t>
  </si>
  <si>
    <t>Agcaoili</t>
  </si>
  <si>
    <t>Tel.: (078) 661-2603</t>
  </si>
  <si>
    <t>Municipality of San Pablo</t>
  </si>
  <si>
    <t>Antonio Jose</t>
  </si>
  <si>
    <t>Miro III</t>
  </si>
  <si>
    <t>Tel.: (078) 501-0973</t>
  </si>
  <si>
    <t>City of Santiago</t>
  </si>
  <si>
    <t>Joseph</t>
  </si>
  <si>
    <t>Tan</t>
  </si>
  <si>
    <t xml:space="preserve">Telefax: (078) 682-8110   </t>
  </si>
  <si>
    <t>santiagocity@gmail.com</t>
  </si>
  <si>
    <t>Gilbert</t>
  </si>
  <si>
    <t>Masigan</t>
  </si>
  <si>
    <t>Tel.: (078) 622-2941</t>
  </si>
  <si>
    <t>Municipality of Sto.Tomas</t>
  </si>
  <si>
    <t>Leandro Antonio</t>
  </si>
  <si>
    <t>Talaue</t>
  </si>
  <si>
    <t>Tel.: (078) 622-2043</t>
  </si>
  <si>
    <t>Municipality of Tumauini</t>
  </si>
  <si>
    <t>Bautista</t>
  </si>
  <si>
    <t>Telefax: (078) 323-0293</t>
  </si>
  <si>
    <t>Provincial Government of Nueva Vizcaya</t>
  </si>
  <si>
    <t>Ruth</t>
  </si>
  <si>
    <t>Tel: (078) 805-7955 ; (078) 805-5162</t>
  </si>
  <si>
    <t>(078) 321-2758</t>
  </si>
  <si>
    <t>E: governor@nuevavizcaya.gov.ph</t>
  </si>
  <si>
    <t>Provincial Executive Building, 3700 Bayombong, Nueva Vizcaya</t>
  </si>
  <si>
    <t>Municipality of Alfonso Castaneda</t>
  </si>
  <si>
    <t>Annine</t>
  </si>
  <si>
    <t>Bawayan</t>
  </si>
  <si>
    <t xml:space="preserve">Tel: (078) 418-0101 </t>
  </si>
  <si>
    <t>Municipality of Ambaguio</t>
  </si>
  <si>
    <t>Dinungon</t>
  </si>
  <si>
    <t>Tel: (078) 321-3268</t>
  </si>
  <si>
    <t>lgu_ambaguio1966@yahoo.com</t>
  </si>
  <si>
    <t>Municipality of Aritao</t>
  </si>
  <si>
    <t>Lucita</t>
  </si>
  <si>
    <t>Tel: (078) 322-1025</t>
  </si>
  <si>
    <t> m_aritao@yahoo.com</t>
  </si>
  <si>
    <t>Municipality of Bagabag</t>
  </si>
  <si>
    <t xml:space="preserve">Johnny </t>
  </si>
  <si>
    <t>Sevillena</t>
  </si>
  <si>
    <t>Tel: (078) 332-2020 ; (078) 332-2158</t>
  </si>
  <si>
    <t>sevillenajohnny@yahoo.com.ph</t>
  </si>
  <si>
    <t>Municipality of Bambang</t>
  </si>
  <si>
    <t>Flaviano</t>
  </si>
  <si>
    <t>Balgos Jr.</t>
  </si>
  <si>
    <t>Tel: (078) 321-3074</t>
  </si>
  <si>
    <t xml:space="preserve">Municipality of Bayombong ( Capital) </t>
  </si>
  <si>
    <t>Ramon</t>
  </si>
  <si>
    <t>Cabautan Jr.</t>
  </si>
  <si>
    <t>Tel: (078) 321-2113   (078) 321-2554</t>
  </si>
  <si>
    <t>Municipality of Diadi</t>
  </si>
  <si>
    <t>Norma</t>
  </si>
  <si>
    <t>Miguel</t>
  </si>
  <si>
    <t>Tel: (078) 321-2110</t>
  </si>
  <si>
    <t>Municipality of Dupax Del Norte</t>
  </si>
  <si>
    <t xml:space="preserve">Antonio </t>
  </si>
  <si>
    <t>G</t>
  </si>
  <si>
    <t>Palugod</t>
  </si>
  <si>
    <t>Tel: (078) 808-0263</t>
  </si>
  <si>
    <t>lgu_dupaxdelnorte@yahoo.com</t>
  </si>
  <si>
    <t>Municipality of Dupax Del Sur</t>
  </si>
  <si>
    <t>Basconcillo Jr</t>
  </si>
  <si>
    <t>Tel: (078) 808-1035 ; (078) 808-1038</t>
  </si>
  <si>
    <t>Municipality of Kasibu</t>
  </si>
  <si>
    <t>Bumolo Jr.</t>
  </si>
  <si>
    <t>Tel: 0917-574-8478</t>
  </si>
  <si>
    <t>Municipality of Kayapa</t>
  </si>
  <si>
    <t>John</t>
  </si>
  <si>
    <t>Balasya</t>
  </si>
  <si>
    <t>Tel: (078) 805-9288; (078) 321-2488</t>
  </si>
  <si>
    <t>jonbalasya@yahoo.com</t>
  </si>
  <si>
    <t>Aurelio</t>
  </si>
  <si>
    <t>Salunat</t>
  </si>
  <si>
    <t xml:space="preserve">Tel: (078) 805-9248 </t>
  </si>
  <si>
    <t>Municipality of Santa Fe</t>
  </si>
  <si>
    <t>Liwayway</t>
  </si>
  <si>
    <t>DC.</t>
  </si>
  <si>
    <t>Caramat</t>
  </si>
  <si>
    <t>Tel: (078) 299-1162</t>
  </si>
  <si>
    <t>mlgusantafenv18@gmail.com</t>
  </si>
  <si>
    <t>Municipality of Solano</t>
  </si>
  <si>
    <t>Philip</t>
  </si>
  <si>
    <t>Dacayo</t>
  </si>
  <si>
    <t>Tel: (078) 326-5225</t>
  </si>
  <si>
    <t>Municipality of Villa Verde</t>
  </si>
  <si>
    <t>Ronelie</t>
  </si>
  <si>
    <t>Valtoribio</t>
  </si>
  <si>
    <t>Tel: (078) 805-9221 ; (078) 321-2021</t>
  </si>
  <si>
    <t>Provincial Government of Quirino</t>
  </si>
  <si>
    <t>Junie</t>
  </si>
  <si>
    <t>Cua</t>
  </si>
  <si>
    <t>63 917 5721358 Tel: (078)692-5088</t>
  </si>
  <si>
    <t>Fax: (078) 692-5011</t>
  </si>
  <si>
    <t>Provincial Capitol, Capital Hills, 3400 Cabarruguis, Quirino</t>
  </si>
  <si>
    <t>Municipality of Aglipay</t>
  </si>
  <si>
    <t>Jerry</t>
  </si>
  <si>
    <t>Agsalda</t>
  </si>
  <si>
    <t>Tel: (078) 692-5193</t>
  </si>
  <si>
    <t>Municipality of Cabarroguis (Capital)</t>
  </si>
  <si>
    <t>Avelino</t>
  </si>
  <si>
    <t>Agustin Jr.</t>
  </si>
  <si>
    <t>Tel: (078) 692-5005   (078) 692-5099</t>
  </si>
  <si>
    <t>Municipality of Diffun</t>
  </si>
  <si>
    <t>Marlo</t>
  </si>
  <si>
    <t>Guillermo</t>
  </si>
  <si>
    <t>Tel: (078) 694-7051</t>
  </si>
  <si>
    <t>Municipality of Maddela</t>
  </si>
  <si>
    <t>Renato</t>
  </si>
  <si>
    <t>Ylanan</t>
  </si>
  <si>
    <t>Tel: (078) 682-4065</t>
  </si>
  <si>
    <t> mmo_lgu_maddela@yahoo.com</t>
  </si>
  <si>
    <t>Municipality of Nagtipunan</t>
  </si>
  <si>
    <t>K.</t>
  </si>
  <si>
    <t>Camma</t>
  </si>
  <si>
    <t>Municipality of Saguday</t>
  </si>
  <si>
    <t>Marcelina</t>
  </si>
  <si>
    <t>Pagbialo</t>
  </si>
  <si>
    <t>Tel: (078) 692-5102</t>
  </si>
  <si>
    <t>Region 3 - Central Luzon - MAR</t>
  </si>
  <si>
    <t>Provincial Government of Aurora</t>
  </si>
  <si>
    <t>Gerardo</t>
  </si>
  <si>
    <t>Noveras</t>
  </si>
  <si>
    <t>Tel: (042) 209-4211/ ; (042) 209-4433 / 0927-326-9137 /</t>
  </si>
  <si>
    <t>info@aurora.gov.ph</t>
  </si>
  <si>
    <t>Provincial Capitol, Brgy.Suklayin, Baler, 3200 Aurora</t>
  </si>
  <si>
    <t>Municipalty of Baler ( Capital)</t>
  </si>
  <si>
    <t>Nelianto</t>
  </si>
  <si>
    <t>Bihasa</t>
  </si>
  <si>
    <t>Tel: (042) 722-0067;(042) 209-4287</t>
  </si>
  <si>
    <t>pandusv@yahoo.com</t>
  </si>
  <si>
    <t>Municipality of Casiguran</t>
  </si>
  <si>
    <t>Bitong</t>
  </si>
  <si>
    <t>Tel: 0918-850-7425 / 0908-485-9699</t>
  </si>
  <si>
    <t>zenygalban@yahoo.com</t>
  </si>
  <si>
    <t xml:space="preserve">no answer </t>
  </si>
  <si>
    <t>Municipality of Dilasag</t>
  </si>
  <si>
    <t>Victorio</t>
  </si>
  <si>
    <t>Briones</t>
  </si>
  <si>
    <t>Tel: 0919-461-9980</t>
  </si>
  <si>
    <t>Municipality of Dinalungan</t>
  </si>
  <si>
    <t>Tito</t>
  </si>
  <si>
    <t>Tubigan</t>
  </si>
  <si>
    <t>Tel: 0908-872-1605</t>
  </si>
  <si>
    <t>tito_tubigan@yahoo.com</t>
  </si>
  <si>
    <t>Municipality of Dingalan</t>
  </si>
  <si>
    <t>Zenaida</t>
  </si>
  <si>
    <t>Padiernos</t>
  </si>
  <si>
    <t>Tel: 0929-481-5446</t>
  </si>
  <si>
    <t>dinzalamplanning@yahoo.com</t>
  </si>
  <si>
    <t>Municipality of Dipaculao</t>
  </si>
  <si>
    <t>Reynante</t>
  </si>
  <si>
    <t>Tolentino</t>
  </si>
  <si>
    <t>info@dipaculao-aurora.gov.ph</t>
  </si>
  <si>
    <t>Municipality of Marian Aurora</t>
  </si>
  <si>
    <t>Amando</t>
  </si>
  <si>
    <t>Geneta</t>
  </si>
  <si>
    <t>Tel: 0926-753-7067</t>
  </si>
  <si>
    <t>Municipality of San Luis</t>
  </si>
  <si>
    <t>Annabelle</t>
  </si>
  <si>
    <t>Tangson</t>
  </si>
  <si>
    <t>Tel: 0920-950-4283</t>
  </si>
  <si>
    <t>Provincial Government of Bataan</t>
  </si>
  <si>
    <t>Albert Raymond</t>
  </si>
  <si>
    <t>T/F: (047) 237-2413</t>
  </si>
  <si>
    <t>Provincial Capitol, 2100 Balanga, Bataan</t>
  </si>
  <si>
    <t>no answer</t>
  </si>
  <si>
    <t>Municipality of Abucay</t>
  </si>
  <si>
    <t>Ana</t>
  </si>
  <si>
    <t>Santiago</t>
  </si>
  <si>
    <t>Telefax: (047) 237-5766</t>
  </si>
  <si>
    <t>tetah_11@yahoo.com</t>
  </si>
  <si>
    <t>Municipality of Bagac</t>
  </si>
  <si>
    <t>Rommel</t>
  </si>
  <si>
    <t>Del Rosario</t>
  </si>
  <si>
    <t xml:space="preserve">City of Balanga (Capital) </t>
  </si>
  <si>
    <t>Jose Enrique</t>
  </si>
  <si>
    <t>Garcia III</t>
  </si>
  <si>
    <t>Tel: (047) 237-3510; (047) 237-2969 ; (047) 237-1837</t>
  </si>
  <si>
    <t>Municipality  of Dinalupihan</t>
  </si>
  <si>
    <t>Maria Angela</t>
  </si>
  <si>
    <t>Tel: (047) 636-1202; (047) 636-1204</t>
  </si>
  <si>
    <t>arcysamson06@yahoo.com.ph</t>
  </si>
  <si>
    <t>Municipality of Hermosa</t>
  </si>
  <si>
    <t>Danilo</t>
  </si>
  <si>
    <t>Malan</t>
  </si>
  <si>
    <t>Tel: (047) 491-4086</t>
  </si>
  <si>
    <t>Municipality of Limay</t>
  </si>
  <si>
    <t>Lilvir</t>
  </si>
  <si>
    <t>Roque</t>
  </si>
  <si>
    <t>Tel: (047) 244-5088 ;(047) 244-7177; (047) 244-0611; 244-4023</t>
  </si>
  <si>
    <t>Municipality of Mariveles</t>
  </si>
  <si>
    <t>Jesse</t>
  </si>
  <si>
    <t>I.</t>
  </si>
  <si>
    <t>Telefax: (047) 935-4620 ; Tel: (047) 935-5274 ; 935-6639 ; 352-3433</t>
  </si>
  <si>
    <t>oloms_education@yahoo.com</t>
  </si>
  <si>
    <t>Municipality of Morong</t>
  </si>
  <si>
    <t>Jorge</t>
  </si>
  <si>
    <t>Estanislao</t>
  </si>
  <si>
    <t>Tel: 0918-917-6453</t>
  </si>
  <si>
    <t>Municipality of Orani</t>
  </si>
  <si>
    <t>Bejamin</t>
  </si>
  <si>
    <t>Serrano Jr.</t>
  </si>
  <si>
    <t>Tel: 0917-576-1698</t>
  </si>
  <si>
    <t>mayorbenjie@yahoo.com</t>
  </si>
  <si>
    <t>Municipality of Orion</t>
  </si>
  <si>
    <t>Raymundo Jr.</t>
  </si>
  <si>
    <t>Tel: (047) 244-6024 ; (047) 244-7940; (047) 244-9611 [local:100]</t>
  </si>
  <si>
    <t>tony8pep@yahoo.com</t>
  </si>
  <si>
    <t>Municipality of Pilar</t>
  </si>
  <si>
    <t xml:space="preserve">Alicia </t>
  </si>
  <si>
    <t>Pizarro</t>
  </si>
  <si>
    <t>Tel: (047) 237-4564;(047) 237-4564 ; (047) 2372768 [local:101]</t>
  </si>
  <si>
    <t>Telefax: 0472374564</t>
  </si>
  <si>
    <t>Municipality of Samal</t>
  </si>
  <si>
    <t>Generosa</t>
  </si>
  <si>
    <t>Dela Fuente</t>
  </si>
  <si>
    <t>Tel: (047) 451-7950 ; (047) 451-2250</t>
  </si>
  <si>
    <t>Telefax: (047) 451-1348</t>
  </si>
  <si>
    <t>Provincial Government of Bulacan</t>
  </si>
  <si>
    <t>Wihelmino</t>
  </si>
  <si>
    <t>Sy-Alvarado</t>
  </si>
  <si>
    <t>Tel: (044) 791 8148 to 50</t>
  </si>
  <si>
    <t>(044)791-0853 or 791-8150</t>
  </si>
  <si>
    <t>cesarvillanueva@bulacan.gov.ph</t>
  </si>
  <si>
    <t>Provincial Capitol, 3000 Malolos, Bulacan</t>
  </si>
  <si>
    <t>Municipality of Angat</t>
  </si>
  <si>
    <t>Tel: (044) 671-1669</t>
  </si>
  <si>
    <t>lesliebautista@yahoo.com</t>
  </si>
  <si>
    <t>Municipality of Balagtas</t>
  </si>
  <si>
    <t>Romeo</t>
  </si>
  <si>
    <t>Castro</t>
  </si>
  <si>
    <t>Tel: (044) 693-2242 ; (044)693- 4321</t>
  </si>
  <si>
    <t>mayorsoffice@rocketmail.com</t>
  </si>
  <si>
    <t>Municipality of Baliuag</t>
  </si>
  <si>
    <t>Carolina</t>
  </si>
  <si>
    <t>Dellosa</t>
  </si>
  <si>
    <t>Tel: 0915-203-3778 ; (044)7662224; 6737725</t>
  </si>
  <si>
    <t>carol_dellosa@gmail.com</t>
  </si>
  <si>
    <t>Municipality of Bocaue</t>
  </si>
  <si>
    <t xml:space="preserve">Eduardo </t>
  </si>
  <si>
    <t>Villanueva Jr.</t>
  </si>
  <si>
    <t>Tel: 0917-516-1055; (044)692-1823</t>
  </si>
  <si>
    <t>jonvillanueva@yahoo.com</t>
  </si>
  <si>
    <t>Municipality of Bulakan</t>
  </si>
  <si>
    <t>Patrick Neil</t>
  </si>
  <si>
    <t>Meneses</t>
  </si>
  <si>
    <t>Tel: (044) 792-1610; (044) 792-0745</t>
  </si>
  <si>
    <t>Municipality of Bustos</t>
  </si>
  <si>
    <t>Arnel</t>
  </si>
  <si>
    <t>Mendoza</t>
  </si>
  <si>
    <t>Tel: 0917-880-5565</t>
  </si>
  <si>
    <t>bustosbulacan@gmail.com</t>
  </si>
  <si>
    <t>no email, fax</t>
  </si>
  <si>
    <t xml:space="preserve">Municipality of Calumpit </t>
  </si>
  <si>
    <t>Jessie</t>
  </si>
  <si>
    <t>De Jesus</t>
  </si>
  <si>
    <t>Tel: (044) 202-4263</t>
  </si>
  <si>
    <t>Municipality of Dona Remedios Trinidad</t>
  </si>
  <si>
    <t xml:space="preserve">Ronaldo </t>
  </si>
  <si>
    <t xml:space="preserve">Flores </t>
  </si>
  <si>
    <t>Tel: 0915-148-8434</t>
  </si>
  <si>
    <t>ronaldoflores@yahoo.com</t>
  </si>
  <si>
    <t>Municipality of Guiguinto</t>
  </si>
  <si>
    <t>Ambrosio</t>
  </si>
  <si>
    <t>Cruz Jr.</t>
  </si>
  <si>
    <t>Tel: (044)794-0543 [loc. 232]</t>
  </si>
  <si>
    <t>mayorsoffice@yahoo.com ; banjo_estrella@yahoo.com</t>
  </si>
  <si>
    <t>Municipality of Hagonoy</t>
  </si>
  <si>
    <t>Raulito</t>
  </si>
  <si>
    <t>Manlapz Sr.</t>
  </si>
  <si>
    <t>Tel: (044) 793-0530 ; (044) 794 1820</t>
  </si>
  <si>
    <t>Telefax: (044) 793-0016</t>
  </si>
  <si>
    <t>Sent by Ms. Imee</t>
  </si>
  <si>
    <t>City of Malolos ( Capital)</t>
  </si>
  <si>
    <t>Christion</t>
  </si>
  <si>
    <t>Natividad</t>
  </si>
  <si>
    <t>Tel: (044) 662 6092 ; (044) 791-6092; (044) 791-6608(044) 791-5943</t>
  </si>
  <si>
    <t>malolossp@gmail.com</t>
  </si>
  <si>
    <t>City Government Bldg., Poblacion, City of Malolos, Bulacan</t>
  </si>
  <si>
    <t>Municipality of Marilao</t>
  </si>
  <si>
    <t>Juanito</t>
  </si>
  <si>
    <t xml:space="preserve">H. </t>
  </si>
  <si>
    <t>Tel: 0927-232-1499; (044)711-3144</t>
  </si>
  <si>
    <t>andrefaviansantos@yahoo.com</t>
  </si>
  <si>
    <t>City of Meycauayan</t>
  </si>
  <si>
    <t>Joan</t>
  </si>
  <si>
    <t>Alarilla</t>
  </si>
  <si>
    <t>Telefax: (044) 258-1008</t>
  </si>
  <si>
    <t>VMMANZANO@yahoo.com</t>
  </si>
  <si>
    <t>Municipality of Norzagaray</t>
  </si>
  <si>
    <t>Alfredo</t>
  </si>
  <si>
    <t>D.G.</t>
  </si>
  <si>
    <t>Germar</t>
  </si>
  <si>
    <t>Tel: (044) 694-7950; (044) 694-1715 ; (044) 694- 1566</t>
  </si>
  <si>
    <t>Municipality of Obando</t>
  </si>
  <si>
    <t>Edwin</t>
  </si>
  <si>
    <t>Santos</t>
  </si>
  <si>
    <t>Tel: 0917-871-4886</t>
  </si>
  <si>
    <t>bagong_obando2013@yahoo.com</t>
  </si>
  <si>
    <t>Municipality of Pandi</t>
  </si>
  <si>
    <t>Enrico</t>
  </si>
  <si>
    <t>Tel: (044) 797-0043</t>
  </si>
  <si>
    <t>alkalde_2010@yahoo.com</t>
  </si>
  <si>
    <t>Municipality of Paombong</t>
  </si>
  <si>
    <t>Isagani</t>
  </si>
  <si>
    <t>Tel: (044) 685-1522 ; (044) 665-7950; (044) 796-2005</t>
  </si>
  <si>
    <t>Municipality of Plaridel</t>
  </si>
  <si>
    <t>Joecell Aimee</t>
  </si>
  <si>
    <t>Vistan-Casaje</t>
  </si>
  <si>
    <t>Tel: (044) 795-0365 ; (044) 795-0366</t>
  </si>
  <si>
    <t>Municipality of Pulilan</t>
  </si>
  <si>
    <t>Vicente</t>
  </si>
  <si>
    <t>Esguerra</t>
  </si>
  <si>
    <t>Tel: (044) 769-0645</t>
  </si>
  <si>
    <t>maygrace_paraiso@gmail.com</t>
  </si>
  <si>
    <t>Gerald</t>
  </si>
  <si>
    <t>Galvez</t>
  </si>
  <si>
    <t>Tel: (044) 677-1929; (044) 677-1709 ; (044) 677-1790</t>
  </si>
  <si>
    <t>City of San Jose del Monte</t>
  </si>
  <si>
    <t>San Pedro</t>
  </si>
  <si>
    <t>0448152136 (Mayor's office)</t>
  </si>
  <si>
    <t>(044) 8156469</t>
  </si>
  <si>
    <t>csjdm_blac_secretariat@yahoo.com.ph</t>
  </si>
  <si>
    <t>Municipality of San Miguel</t>
  </si>
  <si>
    <t>Roderick</t>
  </si>
  <si>
    <t>Tiongson</t>
  </si>
  <si>
    <t>Tel: 0917-542-4222</t>
  </si>
  <si>
    <t>marivee_coronel@yahoo.com</t>
  </si>
  <si>
    <t>Municipality of San Rafael</t>
  </si>
  <si>
    <t>Cipriano</t>
  </si>
  <si>
    <t>Violago Jr.</t>
  </si>
  <si>
    <t xml:space="preserve">Tel: (044) 761-5557 </t>
  </si>
  <si>
    <t>Bartolome</t>
  </si>
  <si>
    <t>Tel: (044) 641-5629</t>
  </si>
  <si>
    <t>itc-stamaria@yahoo.com</t>
  </si>
  <si>
    <t>Provincial Government of Nueva Ecija</t>
  </si>
  <si>
    <t>Umali</t>
  </si>
  <si>
    <t>Tel: (044) 940-5061 loc. 808/880</t>
  </si>
  <si>
    <t>(044) 958-1778</t>
  </si>
  <si>
    <t>lgu.nuevaecija@gmail.com ; lgunueva@gmail.com</t>
  </si>
  <si>
    <t>Provincial Capitol, 3100 Cabanatuan City, Nueva Ecija/Provincial Capitol, Singalat 3132 Palayan City</t>
  </si>
  <si>
    <t>Municipality of Aliaga</t>
  </si>
  <si>
    <t>Elizabeth</t>
  </si>
  <si>
    <t>Tel: (044) 945-0001</t>
  </si>
  <si>
    <t>Municipality of Bongabon</t>
  </si>
  <si>
    <t xml:space="preserve">Allan Xystus </t>
  </si>
  <si>
    <t>Gamilla</t>
  </si>
  <si>
    <t>Tel: (044) 961-0229 ; (044) 958-1303 ; (044) 958-127</t>
  </si>
  <si>
    <t>Cabanatuan City (Capital)</t>
  </si>
  <si>
    <t>Julius Cesar</t>
  </si>
  <si>
    <t>Vergara</t>
  </si>
  <si>
    <t>Tel: (045) 600-5902</t>
  </si>
  <si>
    <t>Municipality of Cabiao</t>
  </si>
  <si>
    <t>Gloria</t>
  </si>
  <si>
    <t>Congco</t>
  </si>
  <si>
    <t>Tel: (044) 486-5490</t>
  </si>
  <si>
    <t>Municipality of Carranglan</t>
  </si>
  <si>
    <t>Mary</t>
  </si>
  <si>
    <t>Abad</t>
  </si>
  <si>
    <t>Municipality of Cuyapo</t>
  </si>
  <si>
    <t>Corpus Jr.</t>
  </si>
  <si>
    <t>Tel: (044) 608-1204</t>
  </si>
  <si>
    <t>Municipality of Gabaldo</t>
  </si>
  <si>
    <t>Rolando</t>
  </si>
  <si>
    <t>Bue</t>
  </si>
  <si>
    <t>Tel: 0920-967-2005</t>
  </si>
  <si>
    <t>City of Gapan</t>
  </si>
  <si>
    <t>Maricel</t>
  </si>
  <si>
    <t>Tel: (044) 486-0512 ;(044) 486-554</t>
  </si>
  <si>
    <t>Municipality Gen. M. Natividad</t>
  </si>
  <si>
    <t>Areli Grace</t>
  </si>
  <si>
    <t>Municipality of Gen. Tinio</t>
  </si>
  <si>
    <t>Bote</t>
  </si>
  <si>
    <t>Tel: (044) 958-3006 ; (044) 958-3011</t>
  </si>
  <si>
    <t>Municipality of Guimba</t>
  </si>
  <si>
    <t>Jose Francis Stevens</t>
  </si>
  <si>
    <t>Dizon</t>
  </si>
  <si>
    <t>Tel: (044) 611-7950</t>
  </si>
  <si>
    <t>Municipality of Jaen</t>
  </si>
  <si>
    <t>Austria</t>
  </si>
  <si>
    <t>Tel: (044) 486-2615</t>
  </si>
  <si>
    <t>Municipality of Laur</t>
  </si>
  <si>
    <t>Daus</t>
  </si>
  <si>
    <t>Tel: 0920-908-4686</t>
  </si>
  <si>
    <t>dausalvarobo@yahoo.com</t>
  </si>
  <si>
    <t>Municipality of Licab</t>
  </si>
  <si>
    <t>Tel: 0917-811-5978</t>
  </si>
  <si>
    <t>Municipality of Llanera</t>
  </si>
  <si>
    <t>Lorna Mae</t>
  </si>
  <si>
    <t>Vero</t>
  </si>
  <si>
    <t>Tel: (044) 958-3043</t>
  </si>
  <si>
    <t>Municipality of Lupao</t>
  </si>
  <si>
    <t>Richard</t>
  </si>
  <si>
    <t>Municipality of Nampicuan</t>
  </si>
  <si>
    <t>Ubaldino</t>
  </si>
  <si>
    <t>Lacurom</t>
  </si>
  <si>
    <t>Tel: 0922-861-7414</t>
  </si>
  <si>
    <t>(will email back to confirm)</t>
  </si>
  <si>
    <t>Palayan City</t>
  </si>
  <si>
    <t xml:space="preserve">Adrianne Mae </t>
  </si>
  <si>
    <t>Cuevas</t>
  </si>
  <si>
    <t>Telefax: (044) 940-5510</t>
  </si>
  <si>
    <t>Municipality of Pantabangan</t>
  </si>
  <si>
    <t xml:space="preserve">Lucio </t>
  </si>
  <si>
    <t>Uera</t>
  </si>
  <si>
    <t>Tel: 0920-974-1599</t>
  </si>
  <si>
    <t>Municipality of Penaranda</t>
  </si>
  <si>
    <t>Abesamis</t>
  </si>
  <si>
    <t>Tel: 0915-460-3921</t>
  </si>
  <si>
    <t>Marian Noriel</t>
  </si>
  <si>
    <t>Joson</t>
  </si>
  <si>
    <t>Tel: (044) 463-0180</t>
  </si>
  <si>
    <t>Rafaelito</t>
  </si>
  <si>
    <t>Andres</t>
  </si>
  <si>
    <t>Tel: (044) 942-5406</t>
  </si>
  <si>
    <t>Municipality of San Antonio</t>
  </si>
  <si>
    <t>Antonino</t>
  </si>
  <si>
    <t>Lustre</t>
  </si>
  <si>
    <t>Tel: (044) 940-3774</t>
  </si>
  <si>
    <t>Cesario</t>
  </si>
  <si>
    <t>Lopez Jr.</t>
  </si>
  <si>
    <t>Tel: (044) 486-5471</t>
  </si>
  <si>
    <t>San Jose City</t>
  </si>
  <si>
    <t>Marivic</t>
  </si>
  <si>
    <t>Belena</t>
  </si>
  <si>
    <t>Tel: (044) 511-2035; (044) 511-1978</t>
  </si>
  <si>
    <t>044 511 2035</t>
  </si>
  <si>
    <t>belenapetronsj@yahoo.com</t>
  </si>
  <si>
    <t>Municipality of San Leonardo</t>
  </si>
  <si>
    <t>Froilan</t>
  </si>
  <si>
    <t>Nagano Jr</t>
  </si>
  <si>
    <t>Tel : (044) 486-2031</t>
  </si>
  <si>
    <t>Science City of Muñoz</t>
  </si>
  <si>
    <t>Nestor</t>
  </si>
  <si>
    <t>Alvarez</t>
  </si>
  <si>
    <t xml:space="preserve">Tel: (044) 56-0102 </t>
  </si>
  <si>
    <t>Municipality of Sta. Rosa</t>
  </si>
  <si>
    <t>Josefino</t>
  </si>
  <si>
    <t>Angeles</t>
  </si>
  <si>
    <t>Tel: (044) 311-0403</t>
  </si>
  <si>
    <t>Leonido</t>
  </si>
  <si>
    <t>De Guzman Jr</t>
  </si>
  <si>
    <t>Tel: 0917-801-1367</t>
  </si>
  <si>
    <t>Municipality of Talavera</t>
  </si>
  <si>
    <t>Nerivi</t>
  </si>
  <si>
    <t>Martinez</t>
  </si>
  <si>
    <t>Tel: (044) 940-1316</t>
  </si>
  <si>
    <t>Municipality of Talugtug</t>
  </si>
  <si>
    <t>Quintino</t>
  </si>
  <si>
    <t>Caspillo Jr</t>
  </si>
  <si>
    <t>Tel: 0917-980-7568</t>
  </si>
  <si>
    <t>Municipality of Zaragosa</t>
  </si>
  <si>
    <t>Lovella</t>
  </si>
  <si>
    <t>Belmonte-Espiritu</t>
  </si>
  <si>
    <t>Tel: 0919-320-2016</t>
  </si>
  <si>
    <t>Provincial Government of Pampanga</t>
  </si>
  <si>
    <t>Lilia</t>
  </si>
  <si>
    <t>Pineda</t>
  </si>
  <si>
    <t>Tel: (045) 961-4713 ; (045) 961-3741  </t>
  </si>
  <si>
    <t>(045) 961-4793</t>
  </si>
  <si>
    <t>Provincial Capitol, 2000 San Fernando, Pampanga</t>
  </si>
  <si>
    <t>* Sent by Ms. Imee</t>
  </si>
  <si>
    <t>Angeles City</t>
  </si>
  <si>
    <t>Edgardo</t>
  </si>
  <si>
    <t>Pamintuan</t>
  </si>
  <si>
    <t>Tel: (045) 892-1211; (045) 893-2213</t>
  </si>
  <si>
    <t>Telefax: (045) 624-6430</t>
  </si>
  <si>
    <t>Municipality of  Apalit</t>
  </si>
  <si>
    <t>Oscar</t>
  </si>
  <si>
    <t>Tetangco Jr</t>
  </si>
  <si>
    <t>Tel: (045) 302-7033; (045) 302-8852</t>
  </si>
  <si>
    <t>Municipality of Arayat</t>
  </si>
  <si>
    <t>Emmanuel Bonifacio</t>
  </si>
  <si>
    <t>Alejandrino</t>
  </si>
  <si>
    <t>Municipality of Bacolor</t>
  </si>
  <si>
    <t xml:space="preserve">Jose Maria </t>
  </si>
  <si>
    <t>Hizon</t>
  </si>
  <si>
    <t>Tel: 0917-834-2834</t>
  </si>
  <si>
    <t>hizonboers@yahoo.com</t>
  </si>
  <si>
    <t>Municipality of Candaba</t>
  </si>
  <si>
    <t>Maglanque</t>
  </si>
  <si>
    <t>Tel: (045) 632-1022</t>
  </si>
  <si>
    <t>Municipality of Floridablanca</t>
  </si>
  <si>
    <t>Eduardo</t>
  </si>
  <si>
    <t>Guerrero</t>
  </si>
  <si>
    <t>Tel: (045) 970-1374; (045) 970-17221</t>
  </si>
  <si>
    <t>Municipality of Guagua</t>
  </si>
  <si>
    <t>Dante</t>
  </si>
  <si>
    <t>Torres</t>
  </si>
  <si>
    <t>Tel: (045) 900-0865</t>
  </si>
  <si>
    <t>mayorguagua2013@yahoo.com</t>
  </si>
  <si>
    <t>Municipality of Lubao</t>
  </si>
  <si>
    <t>Mylyn</t>
  </si>
  <si>
    <t>Cayabyab</t>
  </si>
  <si>
    <t>Tel: (045) 971-6276; (045) 971-5926</t>
  </si>
  <si>
    <t xml:space="preserve">Municipality of Mabalacat </t>
  </si>
  <si>
    <t>Marino</t>
  </si>
  <si>
    <t>Morales</t>
  </si>
  <si>
    <t>Tel: 0917-807-0250</t>
  </si>
  <si>
    <t>lgu_mabalacat@yahoo.com</t>
  </si>
  <si>
    <t>Municipality Macabebe</t>
  </si>
  <si>
    <t>Annette</t>
  </si>
  <si>
    <t>Flores-Balgan</t>
  </si>
  <si>
    <t>Tel: 0920-950-0525</t>
  </si>
  <si>
    <t>macabebe1594@yahoo.com; sb_macabebe2010@yahoo.com</t>
  </si>
  <si>
    <t>Municipality of Magalang</t>
  </si>
  <si>
    <t>Romulo</t>
  </si>
  <si>
    <t>Pecson</t>
  </si>
  <si>
    <t>Tel: (045) 892-5923; (045) 866-0681; (045) 343-4220</t>
  </si>
  <si>
    <t>Municipality of Masantol</t>
  </si>
  <si>
    <t>Guinto</t>
  </si>
  <si>
    <t>Tel: 0917-623-0297</t>
  </si>
  <si>
    <t>dan-guintu@gmail.com</t>
  </si>
  <si>
    <t>Municipality of Mexico</t>
  </si>
  <si>
    <t>Roy</t>
  </si>
  <si>
    <t>Manalastas</t>
  </si>
  <si>
    <t>Tel: (045) 966-0749; (045) 966-3707</t>
  </si>
  <si>
    <t>mayor</t>
  </si>
  <si>
    <t>Municipality of Minalin</t>
  </si>
  <si>
    <t>Tel: (045) 878-0306</t>
  </si>
  <si>
    <t>Municipality of Porac</t>
  </si>
  <si>
    <t>Condralito</t>
  </si>
  <si>
    <t>Dela Cruz</t>
  </si>
  <si>
    <t>Tel: (045) 329-2053 ; (045) 329-2054</t>
  </si>
  <si>
    <t>City of San Fernando (Capital)</t>
  </si>
  <si>
    <t>Tel: (045) 961-5022</t>
  </si>
  <si>
    <t>Fax: (045) 961-2872</t>
  </si>
  <si>
    <t>Venancio</t>
  </si>
  <si>
    <t>Macapagal</t>
  </si>
  <si>
    <t>Tel: (045) 963-4311</t>
  </si>
  <si>
    <t>Municipality of San Simon</t>
  </si>
  <si>
    <t>Romanoel</t>
  </si>
  <si>
    <t>Tel: (045) 880-0106</t>
  </si>
  <si>
    <t>argcmanpower@yahoo.com</t>
  </si>
  <si>
    <t>Municipality of Sta. Ana</t>
  </si>
  <si>
    <t>Conception</t>
  </si>
  <si>
    <t>Tel: (045) 631-0435 ; (045) 631-0476</t>
  </si>
  <si>
    <t>Municipality of Sta. Rita</t>
  </si>
  <si>
    <t>Yolanda</t>
  </si>
  <si>
    <t>Tel: (045) 900-2277; (045) 900-2847; (045) 900-4136</t>
  </si>
  <si>
    <t>Joselito</t>
  </si>
  <si>
    <t>Naguit</t>
  </si>
  <si>
    <t>Tel: (045) 961-4450 ; (045)877-0879</t>
  </si>
  <si>
    <t>Municipality of Sasmuan</t>
  </si>
  <si>
    <t>Nardo</t>
  </si>
  <si>
    <t>Telefax: (045) 900-2504</t>
  </si>
  <si>
    <t>Provincial Govrnment of Tarlac</t>
  </si>
  <si>
    <t>Victor</t>
  </si>
  <si>
    <t>Yap</t>
  </si>
  <si>
    <t>Tel: (045) 982-2574 ; (045) 982-2574</t>
  </si>
  <si>
    <t>Provincial Capitol, 2300 Tarlac, Tarlac</t>
  </si>
  <si>
    <t>Municipality of Anao</t>
  </si>
  <si>
    <t>Felipe</t>
  </si>
  <si>
    <t>Tel: (045) 601-0152</t>
  </si>
  <si>
    <t>Municipality of Bamban</t>
  </si>
  <si>
    <t>Jose Antonio</t>
  </si>
  <si>
    <t>Feliciano</t>
  </si>
  <si>
    <t>Tel: (045) 925-0050; (045) 925-0005</t>
  </si>
  <si>
    <t xml:space="preserve">Municipality of Camiling </t>
  </si>
  <si>
    <t>Neil</t>
  </si>
  <si>
    <t>Tel: (045) 934-0164</t>
  </si>
  <si>
    <t>Municipality of Capas</t>
  </si>
  <si>
    <t>Rodriguez Jr.</t>
  </si>
  <si>
    <t>Tel: (045) 925-0154 loc. 124</t>
  </si>
  <si>
    <t>Municipality of Concepcion</t>
  </si>
  <si>
    <t>Lacson</t>
  </si>
  <si>
    <t>Tel: (045) 923-1149</t>
  </si>
  <si>
    <t>Municipality of Gerona</t>
  </si>
  <si>
    <t>Dennis Norman</t>
  </si>
  <si>
    <t>Go</t>
  </si>
  <si>
    <t>Tel: (045) 931-3698 loc. 109 ; (045) 931-3269</t>
  </si>
  <si>
    <t>Municipality of La Paz</t>
  </si>
  <si>
    <t>Michael</t>
  </si>
  <si>
    <t>Tel: (045) 493-1936; (045) 493-1981</t>
  </si>
  <si>
    <t>lgu_lapaz@yahoo.com</t>
  </si>
  <si>
    <t>Olongapo City</t>
  </si>
  <si>
    <t>Iluminado</t>
  </si>
  <si>
    <t>Pobre Jr.</t>
  </si>
  <si>
    <t>Tel: (045) 493-0828</t>
  </si>
  <si>
    <t>Municipality of Moncada</t>
  </si>
  <si>
    <t>Benito</t>
  </si>
  <si>
    <t>Aquino</t>
  </si>
  <si>
    <t xml:space="preserve">Tel: (045) 601-0405; </t>
  </si>
  <si>
    <t>Municipality Paniqui</t>
  </si>
  <si>
    <t>Rivilla</t>
  </si>
  <si>
    <t>Tel: (045) 931-0303</t>
  </si>
  <si>
    <t>Municipality of Pura</t>
  </si>
  <si>
    <t>Zarate</t>
  </si>
  <si>
    <t>Tel: (045) 930-0495</t>
  </si>
  <si>
    <t>Municipality of Ramos</t>
  </si>
  <si>
    <t>Diosdado</t>
  </si>
  <si>
    <t>Reginaldo</t>
  </si>
  <si>
    <t>Tel: (045)931-1180</t>
  </si>
  <si>
    <t>lguramos@yahoo.com</t>
  </si>
  <si>
    <t>Municipality of San Clemente</t>
  </si>
  <si>
    <t>Roseller</t>
  </si>
  <si>
    <t>Toledo</t>
  </si>
  <si>
    <t>Tel: (045) 934-1244</t>
  </si>
  <si>
    <t>Municipality of San Jose</t>
  </si>
  <si>
    <t>Yap Jr</t>
  </si>
  <si>
    <t>Tel: 0917-514-3989</t>
  </si>
  <si>
    <t>Tesoro</t>
  </si>
  <si>
    <t>Tel: (045) 600-0212</t>
  </si>
  <si>
    <t>Municipality of Santa Ignacia</t>
  </si>
  <si>
    <t>Saklulu</t>
  </si>
  <si>
    <t>Enrado</t>
  </si>
  <si>
    <t>Tel: 0917-514-0002</t>
  </si>
  <si>
    <t>City of Tarlac ( Capital)</t>
  </si>
  <si>
    <t>Gelacio</t>
  </si>
  <si>
    <t>Manalang</t>
  </si>
  <si>
    <t>Tel: (045) 982-6005</t>
  </si>
  <si>
    <t>Fax: (045) 982-0190</t>
  </si>
  <si>
    <t>Municipality of Victoria</t>
  </si>
  <si>
    <t xml:space="preserve">Candido </t>
  </si>
  <si>
    <t>Guiam III</t>
  </si>
  <si>
    <t>Tel: 0917-544-1700</t>
  </si>
  <si>
    <t>Provincial Government of Zambales</t>
  </si>
  <si>
    <t>Hermogenes</t>
  </si>
  <si>
    <t>Ebdane</t>
  </si>
  <si>
    <t>(047) 811-2948/ 811-3228/ 811-7956</t>
  </si>
  <si>
    <t>(047)  811-7201</t>
  </si>
  <si>
    <t>Provincial Capitol, 2201 Iba, Zambales</t>
  </si>
  <si>
    <t>Municipality of Botolan</t>
  </si>
  <si>
    <t>Doris</t>
  </si>
  <si>
    <t>Jeresano</t>
  </si>
  <si>
    <t>Tel: (047) 810-1731</t>
  </si>
  <si>
    <t>Municipality of Cabangan</t>
  </si>
  <si>
    <t>Apostol</t>
  </si>
  <si>
    <t>Tel: (047)8030041; 810-1448</t>
  </si>
  <si>
    <t>Municipality of Candelaria</t>
  </si>
  <si>
    <t>Napoleon</t>
  </si>
  <si>
    <t>Edquid</t>
  </si>
  <si>
    <t>Tel: 0920-907-8237</t>
  </si>
  <si>
    <t>Municipality of Castillejos</t>
  </si>
  <si>
    <t>Jose Angelo</t>
  </si>
  <si>
    <t>Dominguez</t>
  </si>
  <si>
    <t xml:space="preserve">Tel: (047) 623-2238 ; </t>
  </si>
  <si>
    <t>Fax: (047) 623-2313</t>
  </si>
  <si>
    <t>Municipality of Iba</t>
  </si>
  <si>
    <t>Jun Rundstedt</t>
  </si>
  <si>
    <t>Edame</t>
  </si>
  <si>
    <t>Tel: (047) 811-7950;  (047) 811-2910</t>
  </si>
  <si>
    <t>Fax: (047) 811-3583</t>
  </si>
  <si>
    <t>Municipality of Masinloc</t>
  </si>
  <si>
    <t>Desiree</t>
  </si>
  <si>
    <t>Edora</t>
  </si>
  <si>
    <t>Tel: (047) 821-1150</t>
  </si>
  <si>
    <t xml:space="preserve">Rolen </t>
  </si>
  <si>
    <t>Paulino</t>
  </si>
  <si>
    <t>Municipality of Palauig</t>
  </si>
  <si>
    <t>Generoso</t>
  </si>
  <si>
    <t>Amog</t>
  </si>
  <si>
    <t>Te: 0917-451-7081</t>
  </si>
  <si>
    <t>Muncipality of San Antonio</t>
  </si>
  <si>
    <t>Estella</t>
  </si>
  <si>
    <t>Antipolo</t>
  </si>
  <si>
    <t>Tel: (047) 913-4211 ; (047) 913-4106 ; (047) 913-4411</t>
  </si>
  <si>
    <t>Municipality of San Felipe</t>
  </si>
  <si>
    <t>Carolyn</t>
  </si>
  <si>
    <t>Farinas</t>
  </si>
  <si>
    <t>Tel: (047) 913-4010</t>
  </si>
  <si>
    <t>Municipality of San Marcelino</t>
  </si>
  <si>
    <t xml:space="preserve">Rodriguez </t>
  </si>
  <si>
    <t>Tel: (047) 623-2123</t>
  </si>
  <si>
    <t>Municipality of San Narciso</t>
  </si>
  <si>
    <t>Peter</t>
  </si>
  <si>
    <t>Lim</t>
  </si>
  <si>
    <t>Telefax: (047) 913-4304 ; Tel: (047) 913-4452 ; (047) 913-4503</t>
  </si>
  <si>
    <t>Municipality of St. Cruz</t>
  </si>
  <si>
    <t>Consolacion</t>
  </si>
  <si>
    <t>Marty</t>
  </si>
  <si>
    <t>Tel: (047) 831-7950</t>
  </si>
  <si>
    <t>Municipalty of Subic</t>
  </si>
  <si>
    <t>Khonghun</t>
  </si>
  <si>
    <t>Tel: (047) 232-1865 ; (047) 232-2180 ; (047) 232-4895</t>
  </si>
  <si>
    <t>Region 4-A: MAR</t>
  </si>
  <si>
    <t>Provincial Government of Batangas</t>
  </si>
  <si>
    <t>Rosa Vilma</t>
  </si>
  <si>
    <t>Recto</t>
  </si>
  <si>
    <t>Telefax: 043 702 2509</t>
  </si>
  <si>
    <t>Fax: (043) 723-1338</t>
  </si>
  <si>
    <t>Provincial Capitol, 4200 Batangas City, Batangas</t>
  </si>
  <si>
    <t>Municipality of Agoncillo</t>
  </si>
  <si>
    <t>Daniel</t>
  </si>
  <si>
    <t>Telefax: (043) 210-2344</t>
  </si>
  <si>
    <t>Municipality of Alitagtag</t>
  </si>
  <si>
    <t>Anthony Francis</t>
  </si>
  <si>
    <t>Andal</t>
  </si>
  <si>
    <t>Telefax: (043) 772-0154</t>
  </si>
  <si>
    <t>Municipality of Balayan</t>
  </si>
  <si>
    <t>Emmanuel Salvador</t>
  </si>
  <si>
    <t>Fronda</t>
  </si>
  <si>
    <t>Tel: (043) 211-4225</t>
  </si>
  <si>
    <t>Municipality of Balete</t>
  </si>
  <si>
    <t>Leovino</t>
  </si>
  <si>
    <t>Hidalgo</t>
  </si>
  <si>
    <t>Tel: (043) 312-3431 ; 0917-504-5620</t>
  </si>
  <si>
    <t>resent March 25</t>
  </si>
  <si>
    <t>Batangas City ( Capital )</t>
  </si>
  <si>
    <t>Dimacuha</t>
  </si>
  <si>
    <t>Telefax: 043 723 4381</t>
  </si>
  <si>
    <t>City Hall, Batangas City, P. Burgos St., Batangas City, Philippines 4200</t>
  </si>
  <si>
    <t>Municipality of Bauan</t>
  </si>
  <si>
    <t>Ryanh</t>
  </si>
  <si>
    <t>Dolor</t>
  </si>
  <si>
    <t>Tel: (043) 727-2007</t>
  </si>
  <si>
    <t>F: 727 1253</t>
  </si>
  <si>
    <t>Municipality of Calaca</t>
  </si>
  <si>
    <t>Sofronio Manuel</t>
  </si>
  <si>
    <t>Ona</t>
  </si>
  <si>
    <t>Tel: (043) 424-0279</t>
  </si>
  <si>
    <t>Municipality of Calatagan</t>
  </si>
  <si>
    <t>Sophia</t>
  </si>
  <si>
    <t>Palacio</t>
  </si>
  <si>
    <t>Telefax: (043) 213-2001</t>
  </si>
  <si>
    <t>Municipality of Cuenca</t>
  </si>
  <si>
    <t>Celerino</t>
  </si>
  <si>
    <t>Endaya</t>
  </si>
  <si>
    <t>Telefax: (043) 342-1202</t>
  </si>
  <si>
    <t>Municipality of Ibaan</t>
  </si>
  <si>
    <t>Toreja</t>
  </si>
  <si>
    <t>Telefax: (043) 311-2765</t>
  </si>
  <si>
    <t>Municipality of Laurel</t>
  </si>
  <si>
    <t>Randy James</t>
  </si>
  <si>
    <t>Amo</t>
  </si>
  <si>
    <t>Tel: (043) 896-8736; 0917-816-6784</t>
  </si>
  <si>
    <t>Municipality of Lemery</t>
  </si>
  <si>
    <t xml:space="preserve">Charisma </t>
  </si>
  <si>
    <t>Alilio</t>
  </si>
  <si>
    <t>Telefax: (043) 411-1234; 0906-493-3147</t>
  </si>
  <si>
    <t>Municipality of Lian</t>
  </si>
  <si>
    <t>I</t>
  </si>
  <si>
    <t>Bolompo</t>
  </si>
  <si>
    <t>Telefax: (043) 333-0028</t>
  </si>
  <si>
    <t>Municipality of Lobo</t>
  </si>
  <si>
    <t>Gaudioso</t>
  </si>
  <si>
    <t>Manalo</t>
  </si>
  <si>
    <t>Tel: 0917-814-4642</t>
  </si>
  <si>
    <t>mercel1527@yahoo.com</t>
  </si>
  <si>
    <t>Lipa City</t>
  </si>
  <si>
    <t>Meynardo</t>
  </si>
  <si>
    <t>Sabili</t>
  </si>
  <si>
    <t>Tel : 784-2501</t>
  </si>
  <si>
    <t>F: 312 1595</t>
  </si>
  <si>
    <t>Nilo</t>
  </si>
  <si>
    <t>Villanueva</t>
  </si>
  <si>
    <t>Tel: (043) 487-0707 loc. 103 ; (043) 487-0013 ; (043) 487-0014</t>
  </si>
  <si>
    <t>Municipality of Malvar</t>
  </si>
  <si>
    <t>Carlito</t>
  </si>
  <si>
    <t>Telefax: 043 778 5101</t>
  </si>
  <si>
    <t>Municipality of Mataas na Kahoy</t>
  </si>
  <si>
    <t>Jay</t>
  </si>
  <si>
    <t>Ilagan</t>
  </si>
  <si>
    <t>Telfax: (043) 784-1016</t>
  </si>
  <si>
    <t>Sent By Ms. Imee</t>
  </si>
  <si>
    <t>Municipality of Nasugbu</t>
  </si>
  <si>
    <t>Apacible</t>
  </si>
  <si>
    <t>Tel: (043) 412-0222</t>
  </si>
  <si>
    <t>Municipality of Padre V. Garcia</t>
  </si>
  <si>
    <t>Abraham</t>
  </si>
  <si>
    <t>Gutierrez</t>
  </si>
  <si>
    <t>Telfax: (043) 515-9207</t>
  </si>
  <si>
    <t>Tel: (043) 321-7950 ; (043) 321-0543</t>
  </si>
  <si>
    <t>Fax: (043) 726-6227</t>
  </si>
  <si>
    <t>Municipilaty of San Juan</t>
  </si>
  <si>
    <t>H.</t>
  </si>
  <si>
    <t>Tel: (043) 575-3210; (043) 575-444</t>
  </si>
  <si>
    <t>Roberto</t>
  </si>
  <si>
    <t>Diokno</t>
  </si>
  <si>
    <t>Telfax: (043) 411-8083</t>
  </si>
  <si>
    <t>Epifanio</t>
  </si>
  <si>
    <t>Sandoval</t>
  </si>
  <si>
    <t>Telfax: (043) 218-5200</t>
  </si>
  <si>
    <t>Municipality of San Pascual</t>
  </si>
  <si>
    <t>Dimayuga</t>
  </si>
  <si>
    <t>Tel: (043) 727-1151 ; (043) 727-2376</t>
  </si>
  <si>
    <t>Municipality of Sta. Teresita</t>
  </si>
  <si>
    <t>Ma. Aurea</t>
  </si>
  <si>
    <t>Segunial</t>
  </si>
  <si>
    <t>Tel: (043) 772-3070 ; (043) 778-8135</t>
  </si>
  <si>
    <t>Municipality of Taal</t>
  </si>
  <si>
    <t>Montegro</t>
  </si>
  <si>
    <t>Tel: (043) 421-1060</t>
  </si>
  <si>
    <t>Municipality of Talisay</t>
  </si>
  <si>
    <t>Gerry</t>
  </si>
  <si>
    <t>D.C.</t>
  </si>
  <si>
    <t>Natanuan</t>
  </si>
  <si>
    <t>Telfax: (043) 773-0238</t>
  </si>
  <si>
    <t xml:space="preserve">City of Tanauan </t>
  </si>
  <si>
    <t>Halili</t>
  </si>
  <si>
    <t>Tel: (043) 778-1902 ; (043) 778-5034</t>
  </si>
  <si>
    <t>Municipality of Taysan</t>
  </si>
  <si>
    <t>Portugal Jr.</t>
  </si>
  <si>
    <t>Telfax: (043) 703-2053</t>
  </si>
  <si>
    <t>Municipality of Tingloy</t>
  </si>
  <si>
    <t>Lauro</t>
  </si>
  <si>
    <t>Tel: 099-922-6310</t>
  </si>
  <si>
    <t>Municipality of Tuy</t>
  </si>
  <si>
    <t>Jose Jecerrel</t>
  </si>
  <si>
    <t>Cerrado</t>
  </si>
  <si>
    <t>Telfax: (043) 332-0504</t>
  </si>
  <si>
    <t>Provincial Government of Cavite</t>
  </si>
  <si>
    <t>Juanito Victor</t>
  </si>
  <si>
    <t>Remulla Jr.</t>
  </si>
  <si>
    <t>Telefax: 046 419 2311</t>
  </si>
  <si>
    <t>(046) 419- 2311</t>
  </si>
  <si>
    <t>picto@cavite.gov.ph</t>
  </si>
  <si>
    <t>Provincial Capitol, 4109 Trece Martires City, Cavite</t>
  </si>
  <si>
    <t>Municipality of Alfonso</t>
  </si>
  <si>
    <t>Varia</t>
  </si>
  <si>
    <t>Tel: (046) 415-0101; )046) 415-0128</t>
  </si>
  <si>
    <t>Municipality of Amadeo</t>
  </si>
  <si>
    <t>Benjarde</t>
  </si>
  <si>
    <t>Tel: (046) 483-3010 ; (046) 483-3012</t>
  </si>
  <si>
    <t>Bacoor City</t>
  </si>
  <si>
    <t>Strike</t>
  </si>
  <si>
    <t>Revilla</t>
  </si>
  <si>
    <t>Tel: (046) 434-4466 loc 305 or 306; (046) 571-1742</t>
  </si>
  <si>
    <t>Municipality of Carmona</t>
  </si>
  <si>
    <t>Dahlia</t>
  </si>
  <si>
    <t>Loyola</t>
  </si>
  <si>
    <t>Tel: (046) 430-1013; 0917-503-4876</t>
  </si>
  <si>
    <t>NO NUMBER</t>
  </si>
  <si>
    <t>Cavite City</t>
  </si>
  <si>
    <t>Paredes</t>
  </si>
  <si>
    <t>Tel: (046) 421-8852</t>
  </si>
  <si>
    <t>Dasmariñas City</t>
  </si>
  <si>
    <t>Jennifer</t>
  </si>
  <si>
    <t>Barzaga</t>
  </si>
  <si>
    <t xml:space="preserve">Tel:  (046) 471-8759 </t>
  </si>
  <si>
    <t>(043) 702 2509</t>
  </si>
  <si>
    <t>Gen. Emilio Aguinaldo</t>
  </si>
  <si>
    <t>Bencito</t>
  </si>
  <si>
    <t>Tel : (046) 896-1096; (046) 896-1003</t>
  </si>
  <si>
    <t>Gen. Mariano Alvarez</t>
  </si>
  <si>
    <t>Walter</t>
  </si>
  <si>
    <t>Echevarria Jr.</t>
  </si>
  <si>
    <t>Tel: (046) 890-1221</t>
  </si>
  <si>
    <t>Gen. Trias</t>
  </si>
  <si>
    <t>Ferrer</t>
  </si>
  <si>
    <t>Tel: (046) 509-1250; (046) 509-2545</t>
  </si>
  <si>
    <t>Imus City</t>
  </si>
  <si>
    <t>Emmanuel</t>
  </si>
  <si>
    <t>Maliksi</t>
  </si>
  <si>
    <t>Tel: (046) 471-2732; (046) 471-8759</t>
  </si>
  <si>
    <t>Municipality of Indang</t>
  </si>
  <si>
    <t>Bienvenido</t>
  </si>
  <si>
    <t>Dimeo</t>
  </si>
  <si>
    <t>Tel: (046) 415-1686; (046) 415-0710</t>
  </si>
  <si>
    <t>Municipality of Kawit</t>
  </si>
  <si>
    <t>Aguinaldo</t>
  </si>
  <si>
    <t xml:space="preserve">Tel: (046) 434-5019; </t>
  </si>
  <si>
    <t>Municipality of Magallanes</t>
  </si>
  <si>
    <t>Sisante</t>
  </si>
  <si>
    <t>Tel: (046) 686-3002; (046) 567-0185</t>
  </si>
  <si>
    <t>Municipality of Maragondon</t>
  </si>
  <si>
    <t>Rilio</t>
  </si>
  <si>
    <t>Tel: (046) 412-0590; (046) 412-1158</t>
  </si>
  <si>
    <t>Municipality of Mendez</t>
  </si>
  <si>
    <t xml:space="preserve">Fredderick </t>
  </si>
  <si>
    <t>Vida</t>
  </si>
  <si>
    <t>Tel: (046) 413-0601; (046) 413-0601</t>
  </si>
  <si>
    <t>Municipality of Naic</t>
  </si>
  <si>
    <t>Junio</t>
  </si>
  <si>
    <t>Dualan</t>
  </si>
  <si>
    <t>Tel: (046) 507-1266; (046) 686-3184</t>
  </si>
  <si>
    <t>Municipality of Noveleta</t>
  </si>
  <si>
    <t>Tel: (046) 438-1107 ; (046) 438-3512</t>
  </si>
  <si>
    <t>Ricafrente Jr.</t>
  </si>
  <si>
    <t>Tel: (046) 437-0700 ; (046) 437-0700</t>
  </si>
  <si>
    <t>Municipality of Silang</t>
  </si>
  <si>
    <t>Emilia Lourdes</t>
  </si>
  <si>
    <t>Poblete</t>
  </si>
  <si>
    <t>Tel : (046) 414-0334</t>
  </si>
  <si>
    <t>Tagaytay City</t>
  </si>
  <si>
    <t>Agnes</t>
  </si>
  <si>
    <t>Tel: (046) 413-1220 loc. 213</t>
  </si>
  <si>
    <t>F: 046 413 0025</t>
  </si>
  <si>
    <t>Municipality of Tanza</t>
  </si>
  <si>
    <t>Marcus Ashley</t>
  </si>
  <si>
    <t>Ayaraya</t>
  </si>
  <si>
    <t>Tel: (046) 437-7553; (046) 437-7763</t>
  </si>
  <si>
    <t>Municipality of Ternate</t>
  </si>
  <si>
    <t>Herminio</t>
  </si>
  <si>
    <t>Lindo</t>
  </si>
  <si>
    <t>Tel: (046) 412-1935 ; (046) 412-0165</t>
  </si>
  <si>
    <t>Trece Martires City ( Capital)</t>
  </si>
  <si>
    <t>Melandres</t>
  </si>
  <si>
    <t>De Sagun</t>
  </si>
  <si>
    <t>Telefax: (046) 686-1373</t>
  </si>
  <si>
    <t>Provincial Government of Laguna</t>
  </si>
  <si>
    <t>Emilio Ramon</t>
  </si>
  <si>
    <t>E.R.</t>
  </si>
  <si>
    <t>Ejercito</t>
  </si>
  <si>
    <t>Tel: (049) 808-1101 ;</t>
  </si>
  <si>
    <t>Fax: (049) 808-1103</t>
  </si>
  <si>
    <t>e_gomail@yahoo.com</t>
  </si>
  <si>
    <t>P. Guevara Avenue, New Capitol Bldg., Provincial Capitol Compound, 4009 Sta. Cruz, Laguna</t>
  </si>
  <si>
    <t>Municipality of Alaminos</t>
  </si>
  <si>
    <t>Eladio</t>
  </si>
  <si>
    <t>Magampon</t>
  </si>
  <si>
    <t>Tel: (049) 805-1041 ; (049) 567-1440 ;</t>
  </si>
  <si>
    <t>Municipality of Bay</t>
  </si>
  <si>
    <t>Bruno</t>
  </si>
  <si>
    <t>Tel: (049) 536-7585; (049) 827-5668</t>
  </si>
  <si>
    <t>City of BIÑAN</t>
  </si>
  <si>
    <t>Marlyn</t>
  </si>
  <si>
    <t>Alonte-Naguiat</t>
  </si>
  <si>
    <t>Tel: (049) 513-5001; (049) 513-5006</t>
  </si>
  <si>
    <t>049 513 5001</t>
  </si>
  <si>
    <t>Cabuyao City</t>
  </si>
  <si>
    <t>Isidro</t>
  </si>
  <si>
    <t>Hemedes Jr.</t>
  </si>
  <si>
    <t>Tel: (049) 502-1192; (049) 576-5136</t>
  </si>
  <si>
    <t>pio.cabuyao@yahoo.com</t>
  </si>
  <si>
    <t>CIty of Calamba</t>
  </si>
  <si>
    <t>Justin Marc</t>
  </si>
  <si>
    <t>SB.</t>
  </si>
  <si>
    <t>Chipeco</t>
  </si>
  <si>
    <t>Tel: (049) 545-6789 loc. 8307; (049) 502-2573</t>
  </si>
  <si>
    <t>Municipality of Calauan</t>
  </si>
  <si>
    <t>Buenafrido</t>
  </si>
  <si>
    <t>Berris</t>
  </si>
  <si>
    <t>Tel: (049) 568-0011; (049) 568-0015</t>
  </si>
  <si>
    <t>Municipality of Cavinti</t>
  </si>
  <si>
    <t>Melbert</t>
  </si>
  <si>
    <t>Oliveros</t>
  </si>
  <si>
    <t>Tel:(049) 527-3288</t>
  </si>
  <si>
    <t>Municipality of Famy</t>
  </si>
  <si>
    <t>Renonia</t>
  </si>
  <si>
    <t>Nuramatsu</t>
  </si>
  <si>
    <t>Tel: (049) 501-7733</t>
  </si>
  <si>
    <t>Municipality of Kalayaan</t>
  </si>
  <si>
    <t>Teodor</t>
  </si>
  <si>
    <t>Adao Jr.</t>
  </si>
  <si>
    <t>Tel: (049) 501-7771</t>
  </si>
  <si>
    <t>Municipality of Liliw</t>
  </si>
  <si>
    <t>Sublibit</t>
  </si>
  <si>
    <t>Tel: (049) 563-1003</t>
  </si>
  <si>
    <t>Municipality of Los Baños</t>
  </si>
  <si>
    <t>Ceasar</t>
  </si>
  <si>
    <t>Tel: (049) 530-2589</t>
  </si>
  <si>
    <t>Municipality of Luisiana</t>
  </si>
  <si>
    <t>Rondilla</t>
  </si>
  <si>
    <t>Tel: (049) 503-6208</t>
  </si>
  <si>
    <t>Municipality of Lumban</t>
  </si>
  <si>
    <t>Reynato</t>
  </si>
  <si>
    <t>Añonuevo</t>
  </si>
  <si>
    <t>Tel: (049) 501-0550 ; (049) 501-0550</t>
  </si>
  <si>
    <t>Municipality of Mabitac</t>
  </si>
  <si>
    <t>Ronal</t>
  </si>
  <si>
    <t>Sana</t>
  </si>
  <si>
    <t>Tel: (049) 816-0139</t>
  </si>
  <si>
    <t>Municipality of Magdalena</t>
  </si>
  <si>
    <t>David</t>
  </si>
  <si>
    <t>Aventurado</t>
  </si>
  <si>
    <t>Tel.: (049) 503-1257</t>
  </si>
  <si>
    <t>Municipality of Majayjay</t>
  </si>
  <si>
    <t>Victorino</t>
  </si>
  <si>
    <t>Rodilla</t>
  </si>
  <si>
    <t>Tel: (049) 563-3586</t>
  </si>
  <si>
    <t>Municipality of Nagcarlan</t>
  </si>
  <si>
    <t>Nelson</t>
  </si>
  <si>
    <t>Osuna</t>
  </si>
  <si>
    <t>Tel: (049) 807-1167</t>
  </si>
  <si>
    <t>Municipality of Paete</t>
  </si>
  <si>
    <t>Rojilyn</t>
  </si>
  <si>
    <t>Bagabaldo</t>
  </si>
  <si>
    <t>Tel: (049) 817-0418 ; (049) 557-1857</t>
  </si>
  <si>
    <t>Municipality of Pagsanjan</t>
  </si>
  <si>
    <t>Girlie</t>
  </si>
  <si>
    <t>Tel: (049) 501-4827</t>
  </si>
  <si>
    <t>Municipality of Pakil</t>
  </si>
  <si>
    <t>Vipops Charles</t>
  </si>
  <si>
    <t>Tel: (049) 557-1766 ; (049) 557-0197</t>
  </si>
  <si>
    <t>Municipality of Pangil</t>
  </si>
  <si>
    <t>Jovito</t>
  </si>
  <si>
    <t>Tel: (049) 501-5877</t>
  </si>
  <si>
    <t>jovit1271@yahoo.com</t>
  </si>
  <si>
    <t>Municipality of Pila</t>
  </si>
  <si>
    <t>Quiat</t>
  </si>
  <si>
    <t>Tel: (049) 559-0783 ; (049) 559-0910</t>
  </si>
  <si>
    <t>Tel: (049) 563-1051</t>
  </si>
  <si>
    <t>San Pablo City</t>
  </si>
  <si>
    <t>Loreto</t>
  </si>
  <si>
    <t>Amante</t>
  </si>
  <si>
    <t>Tel: (049) 503-1522; (049) 526-8003</t>
  </si>
  <si>
    <t>Municipality of San Pedro</t>
  </si>
  <si>
    <t>S</t>
  </si>
  <si>
    <t>Cataquiz</t>
  </si>
  <si>
    <t>Tel: (02) 869-0900 ; (02) 808-2020 loc. 310</t>
  </si>
  <si>
    <t>City of Santa Rosa</t>
  </si>
  <si>
    <t>Arcillas</t>
  </si>
  <si>
    <t>Tel: ( 049) 530-0015 loc. 2803 and loc. 5200</t>
  </si>
  <si>
    <t>Tel: (049) 501-1003   (049) 501-1008   (049) 808-2700</t>
  </si>
  <si>
    <t>Ma. Rocelle</t>
  </si>
  <si>
    <t>Carolino</t>
  </si>
  <si>
    <t>Tel: (049) 501-1611</t>
  </si>
  <si>
    <t xml:space="preserve"> cindy_carolino@yahoo.com</t>
  </si>
  <si>
    <t>Municipality of Siniloan</t>
  </si>
  <si>
    <t>Tibay</t>
  </si>
  <si>
    <t>Tel: (049) 501-1180</t>
  </si>
  <si>
    <t>Raul</t>
  </si>
  <si>
    <t>Gonzales</t>
  </si>
  <si>
    <t>Provincial Government of Quezon</t>
  </si>
  <si>
    <t>Suarez</t>
  </si>
  <si>
    <t>Tel: (042) 373-6008 ; (042) 373-6009; (042) 795-0858</t>
  </si>
  <si>
    <t>Provincial Capitol, 4300 Lucena Cit y, Quezon</t>
  </si>
  <si>
    <t>Municipality of Agdangan</t>
  </si>
  <si>
    <t xml:space="preserve">Vicenta </t>
  </si>
  <si>
    <t>Aguilar</t>
  </si>
  <si>
    <t xml:space="preserve">Tel:(042) 545-7265 </t>
  </si>
  <si>
    <t>Municipality fo Alabat</t>
  </si>
  <si>
    <t>Mesa</t>
  </si>
  <si>
    <t>Tel: (042) 302-8179</t>
  </si>
  <si>
    <t>Municipality of Atimonan</t>
  </si>
  <si>
    <t>Tel: (042) 316-5385 ; (042) 316-6770</t>
  </si>
  <si>
    <t>Ma. Remedios</t>
  </si>
  <si>
    <t>U</t>
  </si>
  <si>
    <t>Rivera</t>
  </si>
  <si>
    <t>Tel: (042) 559-4891</t>
  </si>
  <si>
    <t>Municipality of Burdeos</t>
  </si>
  <si>
    <t>Gil</t>
  </si>
  <si>
    <t>Establecida</t>
  </si>
  <si>
    <t>Tel: 0917-874-0279 ; 0917-560-1327</t>
  </si>
  <si>
    <t>Municipality of Calaug</t>
  </si>
  <si>
    <t>Luisito</t>
  </si>
  <si>
    <t>Visorde</t>
  </si>
  <si>
    <t>Tel: (042) 301-7373 ; (042) 301-8816</t>
  </si>
  <si>
    <t>Municipality of Cadelaria</t>
  </si>
  <si>
    <t>Maliwanagc</t>
  </si>
  <si>
    <t>Tel: (042) 585-4390 ; (042) 585-8524</t>
  </si>
  <si>
    <t>Municipality of Catanauan</t>
  </si>
  <si>
    <t>Orfanel</t>
  </si>
  <si>
    <t>Tel: (042) 315-8145 ; (042) 315-8198</t>
  </si>
  <si>
    <t>Municipality of Dolores</t>
  </si>
  <si>
    <t xml:space="preserve">Renato </t>
  </si>
  <si>
    <t>Alilio Sr.</t>
  </si>
  <si>
    <t>Tel: (042) 565-6785 ; (042) 565-6775</t>
  </si>
  <si>
    <t>Municipality of Gen. Luna</t>
  </si>
  <si>
    <t>Jose Stevenson</t>
  </si>
  <si>
    <t>Sangalang</t>
  </si>
  <si>
    <t>Tel: (042) 394-7081</t>
  </si>
  <si>
    <t>Municipality of Gen. Nakar</t>
  </si>
  <si>
    <t>Levigildo</t>
  </si>
  <si>
    <t>Ruzol</t>
  </si>
  <si>
    <t>Tel: (042) 535-7104</t>
  </si>
  <si>
    <t>Municipality of Guinayangan</t>
  </si>
  <si>
    <t>Cesar</t>
  </si>
  <si>
    <t>Isaac III</t>
  </si>
  <si>
    <t>Tel: (042) 303-4800; (042) 303-4584</t>
  </si>
  <si>
    <t>Municipality of Gumaca</t>
  </si>
  <si>
    <t>Erwin</t>
  </si>
  <si>
    <t>Caralian</t>
  </si>
  <si>
    <t>Tel: (042) 317-6696</t>
  </si>
  <si>
    <t>Rondante</t>
  </si>
  <si>
    <t>Potes</t>
  </si>
  <si>
    <t>Tel: (042) 535-3265</t>
  </si>
  <si>
    <t>Municipality of Jomalig</t>
  </si>
  <si>
    <t>Rodel</t>
  </si>
  <si>
    <t>Tena</t>
  </si>
  <si>
    <t>Tel: (042) 795-0600</t>
  </si>
  <si>
    <t>Municipality of Lopez</t>
  </si>
  <si>
    <t>Isaias</t>
  </si>
  <si>
    <t>Obana II</t>
  </si>
  <si>
    <t>Tel: (042) 302-5268 ; (042) 302-5593</t>
  </si>
  <si>
    <t>Municipality of Lucban</t>
  </si>
  <si>
    <t>Celso Olivier</t>
  </si>
  <si>
    <t>Dator</t>
  </si>
  <si>
    <t>Tel: (042) 504-6383 ; (042) 540-4489</t>
  </si>
  <si>
    <t>Lucena City (Capital)</t>
  </si>
  <si>
    <t>Alcala</t>
  </si>
  <si>
    <t>Telefax: (042) 373-5932</t>
  </si>
  <si>
    <t>Municipality of Macalelon</t>
  </si>
  <si>
    <t>Traje</t>
  </si>
  <si>
    <t>Tel: (042) 393-4035</t>
  </si>
  <si>
    <t>Municipality of Mauban</t>
  </si>
  <si>
    <t>Llamas</t>
  </si>
  <si>
    <t>Tel: (042) 784-0922 ; (042) 784-0091</t>
  </si>
  <si>
    <t>Municipality of Malunay</t>
  </si>
  <si>
    <t>Ojeda</t>
  </si>
  <si>
    <t>Tel: (042) 319-7122</t>
  </si>
  <si>
    <t>Municipality of Padre Burgos</t>
  </si>
  <si>
    <t>Roger</t>
  </si>
  <si>
    <t>Tel; 0915-829-2388</t>
  </si>
  <si>
    <t>Municipality of Pagbilao</t>
  </si>
  <si>
    <t>Shierre Ann</t>
  </si>
  <si>
    <t>Palicpic</t>
  </si>
  <si>
    <t>Tel: (042) 731-2684; (042) 731-1732</t>
  </si>
  <si>
    <t>Municipality of Panukulan</t>
  </si>
  <si>
    <t>Rogel</t>
  </si>
  <si>
    <t>Postor</t>
  </si>
  <si>
    <t>Tel: 0917-820-4250 ; 0999-993-8053</t>
  </si>
  <si>
    <t>Municipality of Patnanungan</t>
  </si>
  <si>
    <t>Danteo</t>
  </si>
  <si>
    <t>Eusebio</t>
  </si>
  <si>
    <t>Tel: 0946-978-4981 ; 0919-874-0660</t>
  </si>
  <si>
    <t>Municipality of Perez</t>
  </si>
  <si>
    <t>Pepito</t>
  </si>
  <si>
    <t>Tel: (042) 716-0107</t>
  </si>
  <si>
    <t>Municipality of Pitogo</t>
  </si>
  <si>
    <t>Sayat</t>
  </si>
  <si>
    <t>Tel: (042) 318-8208 ; (042) 318-8555</t>
  </si>
  <si>
    <t>Tumagay</t>
  </si>
  <si>
    <t>Tel: (042) 302-8771</t>
  </si>
  <si>
    <t>Municipality of Polilio</t>
  </si>
  <si>
    <t>Cristina</t>
  </si>
  <si>
    <t>Bosque</t>
  </si>
  <si>
    <t>Tel: (042) 636-4902</t>
  </si>
  <si>
    <t>Crispin</t>
  </si>
  <si>
    <t>Clacio</t>
  </si>
  <si>
    <t>Tel: (042) 392-1017 ; (042) 392-1102</t>
  </si>
  <si>
    <t>Municipality of Real</t>
  </si>
  <si>
    <t>Joel Amando</t>
  </si>
  <si>
    <t>Diestro</t>
  </si>
  <si>
    <t>Tel: (042) 331-1777; (042) 331-1742</t>
  </si>
  <si>
    <t>Municipality of Sampaloc</t>
  </si>
  <si>
    <t>Tel: (042) 716-0011 ; (042) 555-8233</t>
  </si>
  <si>
    <t>Municipality of San Andres</t>
  </si>
  <si>
    <t>Sergio</t>
  </si>
  <si>
    <t>Emprese</t>
  </si>
  <si>
    <t>Tel: (042) 660-5541</t>
  </si>
  <si>
    <t>Erick</t>
  </si>
  <si>
    <t>Wagan</t>
  </si>
  <si>
    <t>Tel: (042) 545-4091</t>
  </si>
  <si>
    <t>San Francisco ( Aurora ) City ( Capital)</t>
  </si>
  <si>
    <t>Alega</t>
  </si>
  <si>
    <t>Eleanor</t>
  </si>
  <si>
    <t>Tel: 0918-521-8077</t>
  </si>
  <si>
    <t>Municipality of Sariaya</t>
  </si>
  <si>
    <t>Rosauro</t>
  </si>
  <si>
    <t>Masilag</t>
  </si>
  <si>
    <t>Tel: (042) 525-8450 ; (042) 525-6506 ; (042) 525-8663</t>
  </si>
  <si>
    <t>Municipality of Tagkawayan</t>
  </si>
  <si>
    <t>Jose Jonas</t>
  </si>
  <si>
    <t>Frondoso</t>
  </si>
  <si>
    <t>Tel: (042) 304-8034</t>
  </si>
  <si>
    <t>City of Tayabas</t>
  </si>
  <si>
    <t>Silang</t>
  </si>
  <si>
    <t>Tel: (042) 793-2660</t>
  </si>
  <si>
    <t>Municipality of Tiaong</t>
  </si>
  <si>
    <t>Preza</t>
  </si>
  <si>
    <t>Tel: (042) 545-8375 ; (042) 545-6382</t>
  </si>
  <si>
    <t>Municipality of Unisan</t>
  </si>
  <si>
    <t>Nonato</t>
  </si>
  <si>
    <t>Puache</t>
  </si>
  <si>
    <t>Tel: (042) 549-8325</t>
  </si>
  <si>
    <t>Provincial Government of Rizal</t>
  </si>
  <si>
    <t>Rebecca</t>
  </si>
  <si>
    <t>Ynares</t>
  </si>
  <si>
    <t>Tel: (02) 620-2400; (02) 611-5153 to 56; loc. 1014</t>
  </si>
  <si>
    <t>(02)  620-2400</t>
  </si>
  <si>
    <t>Circumferential Rd. cor. Olivares St., Provincial Capitol, Ynares Center Complex, Antipolo City</t>
  </si>
  <si>
    <t>Muncipality of Angono</t>
  </si>
  <si>
    <t xml:space="preserve">Tel: (02) 451-1033 ; (02) 651-0062;    (02) 451-1258 ; (02) 295-4099 </t>
  </si>
  <si>
    <t xml:space="preserve">City of Antipolo ( Capital) </t>
  </si>
  <si>
    <t>Casimiro</t>
  </si>
  <si>
    <t>Ynares III</t>
  </si>
  <si>
    <t>Tel: (02) 689-4518; (02) 650-6295</t>
  </si>
  <si>
    <t>antipolocitygov@gmail.gov</t>
  </si>
  <si>
    <t>Municipality of Baras</t>
  </si>
  <si>
    <t>Katherine</t>
  </si>
  <si>
    <t>Robles</t>
  </si>
  <si>
    <t>Tel: (02) 401-4879; (02) 401-4879</t>
  </si>
  <si>
    <t xml:space="preserve"> rizalpclpress@yahoo.com</t>
  </si>
  <si>
    <t>Municipality of Binangonan</t>
  </si>
  <si>
    <t>Cecilio</t>
  </si>
  <si>
    <t>Tel: (02) 652-20553 ; (02) 652-5482</t>
  </si>
  <si>
    <t>Municipality of Cainta</t>
  </si>
  <si>
    <t>Jhonielle Keith</t>
  </si>
  <si>
    <t>Nieto</t>
  </si>
  <si>
    <t>Tel: 02) 655-2769 ; (02) 655-5409</t>
  </si>
  <si>
    <t>Municipality of Cardona</t>
  </si>
  <si>
    <t xml:space="preserve">Bernardo </t>
  </si>
  <si>
    <t>San Juan Jr.</t>
  </si>
  <si>
    <t>Tel: (02) 652-1598; (02) 571-3762</t>
  </si>
  <si>
    <t>(02) 571-3762; (02) 213-5057</t>
  </si>
  <si>
    <t>Municipality of Jala-jala</t>
  </si>
  <si>
    <t>Narciso</t>
  </si>
  <si>
    <t>Villaran</t>
  </si>
  <si>
    <t>Tel: (02) 401-4879</t>
  </si>
  <si>
    <t>Tel: (02) 451-2273 loc. 101 ; (02) 4512273 loc. 102</t>
  </si>
  <si>
    <t>Municipality of Pililia</t>
  </si>
  <si>
    <t>Leandro</t>
  </si>
  <si>
    <t>Masikip Sr.</t>
  </si>
  <si>
    <t>Tel.: (02) 654-1093 ; (02) 654-0049</t>
  </si>
  <si>
    <t xml:space="preserve"> masikipleandro@yahoo.com</t>
  </si>
  <si>
    <t>Municipality of Rodriguez ( Montalban)</t>
  </si>
  <si>
    <t>Hernandez</t>
  </si>
  <si>
    <t>Tel: (02) 385-6683 ; (02) 387-6995</t>
  </si>
  <si>
    <t>Municipalty of San Mateo</t>
  </si>
  <si>
    <t>Jose Rafael</t>
  </si>
  <si>
    <t>Telefax:  (02) 706-7920  ; Tel: (02) 997-1695</t>
  </si>
  <si>
    <t>Municipality of Tanay</t>
  </si>
  <si>
    <t>Tanjuatco</t>
  </si>
  <si>
    <t>Tel: (02) 654-1002</t>
  </si>
  <si>
    <t>Municipality of Taytay</t>
  </si>
  <si>
    <t>Janet</t>
  </si>
  <si>
    <t>De Leon-Mercado</t>
  </si>
  <si>
    <t>Tel.: (02) 284-4770; (02) 284-4799</t>
  </si>
  <si>
    <t>Telefax: (02) 284-4779</t>
  </si>
  <si>
    <t>Municipality of Teresa</t>
  </si>
  <si>
    <t>Palino</t>
  </si>
  <si>
    <t>Tel: (02) 650-5379 ; (02) 650-5380</t>
  </si>
  <si>
    <t>silay</t>
  </si>
  <si>
    <t>Provincial Government of Marinduque</t>
  </si>
  <si>
    <t>CARMENCITA O. REYES</t>
  </si>
  <si>
    <t>Governor's Office: (042) 332-1002;                          Gov's Extended Office: (042) 332-1266</t>
  </si>
  <si>
    <t>(042)  332-1520</t>
  </si>
  <si>
    <t>lmdpeso@yahoo.com</t>
  </si>
  <si>
    <t>Provincial Capitol, 4900 Boac, Marinduque</t>
  </si>
  <si>
    <t>Boac City (Capital)</t>
  </si>
  <si>
    <t>ROBERTO M. MADLA</t>
  </si>
  <si>
    <t>Madla</t>
  </si>
  <si>
    <t>Tel.: (042) 332-1011</t>
  </si>
  <si>
    <t>info@boac.gov.ph</t>
  </si>
  <si>
    <t>Municipality of Buenavista</t>
  </si>
  <si>
    <t>RUSSEL S. MADRIGAL</t>
  </si>
  <si>
    <t>Madrigal</t>
  </si>
  <si>
    <t>Tel.: 0920-8264254</t>
  </si>
  <si>
    <t>caezeree@yahoo.com</t>
  </si>
  <si>
    <t>Muncipality of Gasan</t>
  </si>
  <si>
    <t>VICTORIA L. LIM</t>
  </si>
  <si>
    <t>L</t>
  </si>
  <si>
    <t>Mayor's Office : (042) 342-1074 ;                      Trunkline: (042) 342-1380</t>
  </si>
  <si>
    <t>gasmarom@yahoo.com</t>
  </si>
  <si>
    <t>Municipality of Mogpog</t>
  </si>
  <si>
    <t>SENEN M. LIVELO JR.</t>
  </si>
  <si>
    <t>Livelo Jr.</t>
  </si>
  <si>
    <t>Mayor's Office : (042) 332-1249;                      Trunkline: (042) 332-3100</t>
  </si>
  <si>
    <t>lgumogpog@gmail.com</t>
  </si>
  <si>
    <t>WILFREDO R. RED</t>
  </si>
  <si>
    <t>Red</t>
  </si>
  <si>
    <t>Tel.: (042) 321-1276</t>
  </si>
  <si>
    <t>Municipality of Torrijos</t>
  </si>
  <si>
    <t>GIL R. BRIONES</t>
  </si>
  <si>
    <t>Mayor's Office: (042) 753-0038</t>
  </si>
  <si>
    <t>torrijosmarinduque@gmail.com</t>
  </si>
  <si>
    <t>Provincial Government of Occidental Mindoro</t>
  </si>
  <si>
    <t>MARIO GENE J. MENDIOLA</t>
  </si>
  <si>
    <t>Mendiola</t>
  </si>
  <si>
    <t>Tel.: (043) 711-1816</t>
  </si>
  <si>
    <t>Provincial Capitol, 5106 Mamburao, Occidental Mindoro</t>
  </si>
  <si>
    <t>Municipality of Abra De Ilog</t>
  </si>
  <si>
    <t>ERIC A. CONSTANTINO</t>
  </si>
  <si>
    <t>Constantino</t>
  </si>
  <si>
    <t>Tel.: 0918-9409401</t>
  </si>
  <si>
    <t>Municipality of Calintaan</t>
  </si>
  <si>
    <t>LILY R. ESTOYA</t>
  </si>
  <si>
    <t>Estoya</t>
  </si>
  <si>
    <t>Tel.: 0921-6057756</t>
  </si>
  <si>
    <t>rogelioesteban94@yahoo.com</t>
  </si>
  <si>
    <t>Municipality of Looc</t>
  </si>
  <si>
    <t>BENJAMIN N. TRIA</t>
  </si>
  <si>
    <t xml:space="preserve">Tria </t>
  </si>
  <si>
    <t>Tel.: 0929-7999078</t>
  </si>
  <si>
    <t>Municipality of Lubang</t>
  </si>
  <si>
    <t>JUAN M. SANCHEZ</t>
  </si>
  <si>
    <t>Tel.: (043) 561-0072</t>
  </si>
  <si>
    <t>glocaocds_agri@yahoo.com</t>
  </si>
  <si>
    <t>Muncipality of Magsaysay</t>
  </si>
  <si>
    <t>ELEONOR B. FAJARDO</t>
  </si>
  <si>
    <t xml:space="preserve"> Fajardo</t>
  </si>
  <si>
    <t>Tel.: (043) 711-1878;(043)  711-1160</t>
  </si>
  <si>
    <t>lgu_magsaysayoccmi@yahoo.com</t>
  </si>
  <si>
    <t>Municipality of Mamburao (Capital)</t>
  </si>
  <si>
    <t>VOLTAIRE ANTHONY C. VILLAROSA</t>
  </si>
  <si>
    <t>Villarosa</t>
  </si>
  <si>
    <t>Tel: (043) 711-7950; (043) 741-9731</t>
  </si>
  <si>
    <t>rushellebiluan@yahoo.com</t>
  </si>
  <si>
    <t>Municipality of Paluan</t>
  </si>
  <si>
    <t>CARL MICHAEL M. PANGILINAN</t>
  </si>
  <si>
    <t>Pangilinan</t>
  </si>
  <si>
    <t>Tel:  (043) 338-2299</t>
  </si>
  <si>
    <t>JESUS A. VALDEZ</t>
  </si>
  <si>
    <t>Tel.: (043) 433-3774 ; (043) 711-1155</t>
  </si>
  <si>
    <t>rodel329@yahoo.com</t>
  </si>
  <si>
    <t>Municipality of Sablayan</t>
  </si>
  <si>
    <t>EDUARDO B. GADIANO</t>
  </si>
  <si>
    <t>Gadiano</t>
  </si>
  <si>
    <t>Tel.: (043) 458-0028</t>
  </si>
  <si>
    <t>Grace_fille@yahoo.com</t>
  </si>
  <si>
    <t>ROMULO D. FESTIN</t>
  </si>
  <si>
    <t>Festin</t>
  </si>
  <si>
    <t>Tel:  (043) 491-7962 ; (043) 491-4204</t>
  </si>
  <si>
    <t>jsv0415@yahoo.com.ph</t>
  </si>
  <si>
    <t>FILEMON M. GALSIM</t>
  </si>
  <si>
    <t>Galsim</t>
  </si>
  <si>
    <t>Tel.: (043) 711-1168</t>
  </si>
  <si>
    <t>lvramos@yahoo.com</t>
  </si>
  <si>
    <t>Provincial Government of Oriental Mindoro</t>
  </si>
  <si>
    <t>ALFONSO V. UMALI JR.</t>
  </si>
  <si>
    <t>Umali Jr.</t>
  </si>
  <si>
    <t>Tel.: (043) 288-2450</t>
  </si>
  <si>
    <t>ppeso_ormin@yahoo.com</t>
  </si>
  <si>
    <t>Provincial Capitol, 5200 Calapan, Oriental Mindoro</t>
  </si>
  <si>
    <t>Municipality of Baco</t>
  </si>
  <si>
    <t>REYNALDO A. MARCO</t>
  </si>
  <si>
    <t>Marco</t>
  </si>
  <si>
    <t>Tel.: (043) 288-2496; (043) 288-2054; (043) 288-2509</t>
  </si>
  <si>
    <t>aliciafajardo_30@yahoo.com</t>
  </si>
  <si>
    <t>Municipality of Bansud</t>
  </si>
  <si>
    <t>RONALDO M. MORADA</t>
  </si>
  <si>
    <t>Morada</t>
  </si>
  <si>
    <t>Tel.: (043) 298-7022; (043) 298-7023 ;(043) 298-7023</t>
  </si>
  <si>
    <t>Municipality of Bongabong</t>
  </si>
  <si>
    <t>HERCULES A. UMALI</t>
  </si>
  <si>
    <t xml:space="preserve">Umali </t>
  </si>
  <si>
    <t xml:space="preserve">Tel.: (043) 283-5013 ; (043)  283-5252 ; (043) 448-0136 </t>
  </si>
  <si>
    <t>Municipality of Balalacao</t>
  </si>
  <si>
    <t>EDNA C. VILLAS</t>
  </si>
  <si>
    <t>Villas</t>
  </si>
  <si>
    <t>Tel.: (043) 289-2237</t>
  </si>
  <si>
    <t>dxtr_gnzls@yahoo.com</t>
  </si>
  <si>
    <t>City of Calapan (Capital)</t>
  </si>
  <si>
    <t>ARNAN C. PANALIGAN</t>
  </si>
  <si>
    <t>Panaligan</t>
  </si>
  <si>
    <t>Tel:  (043) 288-2496 loc. 2509</t>
  </si>
  <si>
    <t xml:space="preserve">Fax: (043) 288-2052 </t>
  </si>
  <si>
    <t>Municipality of Gloria</t>
  </si>
  <si>
    <t>LORETO S. PEREZ</t>
  </si>
  <si>
    <t>Tel.: (043) 284-3767; (043) 284-3979</t>
  </si>
  <si>
    <t>bong.semilla@gloria.gov.ph/busy.bong@yahoo.com</t>
  </si>
  <si>
    <t>Municipality of Mansalay</t>
  </si>
  <si>
    <t>JOSE ILDEFONSO M. MALIWANAG</t>
  </si>
  <si>
    <t>Maliwanag</t>
  </si>
  <si>
    <t>Tel.: 0917-4226673</t>
  </si>
  <si>
    <t>lgumansalay@yahoo.com</t>
  </si>
  <si>
    <t>Municipality of Naujan</t>
  </si>
  <si>
    <t>MARK N. MARCOS</t>
  </si>
  <si>
    <t>Tel: (043) 208-3382 ;(043) 208-3382</t>
  </si>
  <si>
    <t>Telefax: (043)  208-3479</t>
  </si>
  <si>
    <t>Municipality of Pinamalayan</t>
  </si>
  <si>
    <t>WILFREDO L. HERNANDEZ SR.</t>
  </si>
  <si>
    <t>Hernandez Sr.</t>
  </si>
  <si>
    <t>Tel: (043) 284-3146; (043) 443-1485</t>
  </si>
  <si>
    <t>f</t>
  </si>
  <si>
    <t>Municipality of Pola</t>
  </si>
  <si>
    <t>LEANDRO P. PANGANIBAN JR.</t>
  </si>
  <si>
    <t>Panganiban Jr.</t>
  </si>
  <si>
    <t>Tel.: 0918-5595674</t>
  </si>
  <si>
    <t>donjuan072000@yahoo.com</t>
  </si>
  <si>
    <t>Municipality of Puerto Galera</t>
  </si>
  <si>
    <t>HUBERT CHRISTOPHER A. DOLOR</t>
  </si>
  <si>
    <t>Tel.: (043) 287-3045; (043) 442-0107</t>
  </si>
  <si>
    <t>JACKSON C. DY</t>
  </si>
  <si>
    <t>Tel.: (043) 289-2132; (043) 289-3030; (043) 289-2824</t>
  </si>
  <si>
    <t>Municipality of San Teodoro</t>
  </si>
  <si>
    <t>MARVIC E. FERAREN</t>
  </si>
  <si>
    <t>Feraren</t>
  </si>
  <si>
    <t>Tel.: 0917-8543147</t>
  </si>
  <si>
    <t>ednafajilan14@yahoo.com</t>
  </si>
  <si>
    <t>Municipality of Socorro</t>
  </si>
  <si>
    <t>ROLANDO F. ARREOLA</t>
  </si>
  <si>
    <t>Arreola</t>
  </si>
  <si>
    <t xml:space="preserve">Tel.: (043) 284-5025; (045) 284-5015 ; (045) 284-5278; (043) 449-0012 </t>
  </si>
  <si>
    <t>ALFREDO G. ORTEGA JR.</t>
  </si>
  <si>
    <t>Ortega Jr</t>
  </si>
  <si>
    <t>Tel: (043) 285-5446; (043) 285-5281; (043) 285-5430</t>
  </si>
  <si>
    <t>ebmaur52@yahoo.com</t>
  </si>
  <si>
    <t>Provincial Government of Palawan</t>
  </si>
  <si>
    <t>JOSE C. ALVAREZ</t>
  </si>
  <si>
    <t>Tel.: (048) 433-5505; (048) 434-8661</t>
  </si>
  <si>
    <t xml:space="preserve">Telefax: (043) 433-2987; </t>
  </si>
  <si>
    <t>Provincial Capitol, 5300 Puerto Princesa City, Palawan</t>
  </si>
  <si>
    <t>Municpality of Aborlan</t>
  </si>
  <si>
    <t>JAIME M. ORTEGA</t>
  </si>
  <si>
    <t>Tel.: 0917-8231353</t>
  </si>
  <si>
    <t>evelyn_sabay@yahoo.com</t>
  </si>
  <si>
    <t>Municipality of Agutaya</t>
  </si>
  <si>
    <t>MARY JANE A. RAGUIN</t>
  </si>
  <si>
    <t>Raguin</t>
  </si>
  <si>
    <t>Tel.: (048) 417-7269</t>
  </si>
  <si>
    <t>nadianeriza@yahoo.com</t>
  </si>
  <si>
    <t>Municipality of Araceli</t>
  </si>
  <si>
    <t>SUE S. CUDILLA</t>
  </si>
  <si>
    <t>Cudilla</t>
  </si>
  <si>
    <t>Tel.: (048) 541-6150; (048) 541-6150</t>
  </si>
  <si>
    <t>Municipality of Balabac</t>
  </si>
  <si>
    <t>SHUANIB J. ASTAMI</t>
  </si>
  <si>
    <t>Astami</t>
  </si>
  <si>
    <t>Tel.: (048) 434-5549</t>
  </si>
  <si>
    <t>Municipality of Bataraza</t>
  </si>
  <si>
    <t>KATRINA W. IBBA</t>
  </si>
  <si>
    <t>W.</t>
  </si>
  <si>
    <t>Ibba</t>
  </si>
  <si>
    <t>Tel.: (048) 733-8111</t>
  </si>
  <si>
    <t>Municipality of Brooke's Point</t>
  </si>
  <si>
    <t>MARY JANE DE LOS ANGELES FELICIANO</t>
  </si>
  <si>
    <t>mpdobrookspoint@yahoo.com</t>
  </si>
  <si>
    <t>Municipality of Basuanga</t>
  </si>
  <si>
    <t>SAMUEL A. DE JESUS</t>
  </si>
  <si>
    <t>De Jesus Sr.</t>
  </si>
  <si>
    <t>Tel.: 0920-920-0987</t>
  </si>
  <si>
    <t>Municipality of Cagayancilo</t>
  </si>
  <si>
    <t>LOURDES C. LANOY</t>
  </si>
  <si>
    <t>Lanoy</t>
  </si>
  <si>
    <t>Tel.: 0917-323-6270</t>
  </si>
  <si>
    <t>Municipality of Coron</t>
  </si>
  <si>
    <t>CLARA E. REYES</t>
  </si>
  <si>
    <t>Tel.: (048) 829-7967</t>
  </si>
  <si>
    <t>bubbles90@yahoo.com</t>
  </si>
  <si>
    <t>Municipality of Culion</t>
  </si>
  <si>
    <t>EMILIANO P. MARASIGAN</t>
  </si>
  <si>
    <t>Marasigan Jr.</t>
  </si>
  <si>
    <t>Tel.: 0929-2014160</t>
  </si>
  <si>
    <t>Municipality of Cuyo</t>
  </si>
  <si>
    <t>ANDREW L. ONG</t>
  </si>
  <si>
    <t>Ong</t>
  </si>
  <si>
    <t>Tel.: (048) 841-1329</t>
  </si>
  <si>
    <t>Municipality of Dumaran</t>
  </si>
  <si>
    <t>MEDWIN C. PABLICO</t>
  </si>
  <si>
    <t>Palico</t>
  </si>
  <si>
    <t>Tel.: 0921-602-7505</t>
  </si>
  <si>
    <t>Municipality of El Nido (bacuit)</t>
  </si>
  <si>
    <t>EDNA G. LIM</t>
  </si>
  <si>
    <t xml:space="preserve">Tel: (048) 550-9300; (048) 550-9301 </t>
  </si>
  <si>
    <t>EUGENIO B. BITO-ONON</t>
  </si>
  <si>
    <t>Bito-Onon Jr.</t>
  </si>
  <si>
    <t>Tel.: (048) 434-8532; (048) 434-1930</t>
  </si>
  <si>
    <t>Municipality of Linapcan</t>
  </si>
  <si>
    <t>JESSIE F. DEL PRADO</t>
  </si>
  <si>
    <t>Del Prado</t>
  </si>
  <si>
    <t>Tel.: 0919-6615934</t>
  </si>
  <si>
    <t>Municipality of Magsaysay</t>
  </si>
  <si>
    <t>ROMMEL L. DELA TORRE</t>
  </si>
  <si>
    <t>Dela Torre</t>
  </si>
  <si>
    <t>Tel.: (048) 433-2795</t>
  </si>
  <si>
    <t>Municipality of Narra</t>
  </si>
  <si>
    <t>LUCENA D. DEMAALA</t>
  </si>
  <si>
    <t>Demaala</t>
  </si>
  <si>
    <t>Tel.: 0920-9069265</t>
  </si>
  <si>
    <t xml:space="preserve"> lucenademaala@yahoo.com ; aidyl_59@yahoo.com</t>
  </si>
  <si>
    <t>Puerto Princesa City (Capital)</t>
  </si>
  <si>
    <t>LUCILO R. BAYRON</t>
  </si>
  <si>
    <t>Bayron</t>
  </si>
  <si>
    <t>Tel.: (048) 433-9965</t>
  </si>
  <si>
    <t>Telefax: (048) 434-4094</t>
  </si>
  <si>
    <t>aileen_amurao@yahoo.com</t>
  </si>
  <si>
    <t>RONILO B. CAPUTILLA</t>
  </si>
  <si>
    <t>Caputilla</t>
  </si>
  <si>
    <t>Tel.: 0918-9097440</t>
  </si>
  <si>
    <t>urdsapa@yahoo.com,</t>
  </si>
  <si>
    <t>Municipality of Rizal (Marcos)</t>
  </si>
  <si>
    <t>ALRIE D. NOBLEZA</t>
  </si>
  <si>
    <t>Nobleza</t>
  </si>
  <si>
    <t>Tel.: 0920-4358860</t>
  </si>
  <si>
    <t>MARIA ANGELA V. SABANDO</t>
  </si>
  <si>
    <t>Sabando</t>
  </si>
  <si>
    <t>Tel.: (048) 423-1131</t>
  </si>
  <si>
    <t>josie_mayo1@yahoo.com</t>
  </si>
  <si>
    <t>MARIA CARMELA E. ALVAREZ</t>
  </si>
  <si>
    <t>Tel.: (048) 723-0930; (048) 723-0151 ; (048) 723-0980</t>
  </si>
  <si>
    <t>trifoniaabuacan@yahoo.com</t>
  </si>
  <si>
    <t>Municipality of Sofronio Española</t>
  </si>
  <si>
    <t>MARSITO C. ACOY</t>
  </si>
  <si>
    <t>Acoy</t>
  </si>
  <si>
    <t>Tel.: 0917-8434030</t>
  </si>
  <si>
    <t>ROMY L. SALVAME</t>
  </si>
  <si>
    <t>Salvame</t>
  </si>
  <si>
    <t>Tel.: (048) 423-1171; (048) 423-1172</t>
  </si>
  <si>
    <t>Provincial Government of Romblon</t>
  </si>
  <si>
    <t>EDUARDO C. FIRMALO</t>
  </si>
  <si>
    <t>Firmalo</t>
  </si>
  <si>
    <t>Tel: (054) 472-8218 loc. 2010 or 2684</t>
  </si>
  <si>
    <t>(048) 412-2864   Mla:  373-3499</t>
  </si>
  <si>
    <t>romblongovmla@gmail.com  email: romblongov@gmail.com</t>
  </si>
  <si>
    <t>Provincial Capitol, 5500 Romblon, Romblon</t>
  </si>
  <si>
    <t>Municipality of Alcantara</t>
  </si>
  <si>
    <t>EDDIE C. LOTA</t>
  </si>
  <si>
    <t>Lota</t>
  </si>
  <si>
    <t>Tel.: (048) 715-1620</t>
  </si>
  <si>
    <t>Municipality of Banton</t>
  </si>
  <si>
    <t>JORY F. FADERANGA</t>
  </si>
  <si>
    <t>Faderanga</t>
  </si>
  <si>
    <t>Tel.: 0917-4633384</t>
  </si>
  <si>
    <t>jory.faderanga@yahoo.com</t>
  </si>
  <si>
    <t>Municipality of Cajidiocan</t>
  </si>
  <si>
    <t>NICASIO M. RAMOS</t>
  </si>
  <si>
    <t>Tel.: 0919-347-8741</t>
  </si>
  <si>
    <t xml:space="preserve"> pentino_arsena@yahoo.com; pentino_arcenia@yahoo.com</t>
  </si>
  <si>
    <t>Municipality of Calatrava</t>
  </si>
  <si>
    <t>ROBERT M. FABELLA</t>
  </si>
  <si>
    <t>Fabella</t>
  </si>
  <si>
    <t>Tel.: 0917-8108166</t>
  </si>
  <si>
    <t>Municipality of Conception</t>
  </si>
  <si>
    <t>LIMUEL F. CIPRIANO</t>
  </si>
  <si>
    <t>Tel.: 0905-3246776</t>
  </si>
  <si>
    <t>pablofanogajr@yahoo.com</t>
  </si>
  <si>
    <t>Municipality of Corcuera</t>
  </si>
  <si>
    <t>RACHEL MI. BAÑAREZ</t>
  </si>
  <si>
    <t>Bañarez</t>
  </si>
  <si>
    <t>Tel.: 0908-8956277</t>
  </si>
  <si>
    <t>Municipality of Ferrol</t>
  </si>
  <si>
    <t>JOVENCIO L. MAYOR JR.</t>
  </si>
  <si>
    <t>Ll.</t>
  </si>
  <si>
    <t>Mayor Jr.</t>
  </si>
  <si>
    <t>Tel.: 0917-7244494</t>
  </si>
  <si>
    <t>llj@yahoo.com</t>
  </si>
  <si>
    <t>LEILA M. ARBOLEDA</t>
  </si>
  <si>
    <t>Arboleda</t>
  </si>
  <si>
    <t>Tel.: (048) 567-2121; (043) 525-0815</t>
  </si>
  <si>
    <t>Municipality of Odiongan</t>
  </si>
  <si>
    <t>BALTAZAAR L. FIRMALO</t>
  </si>
  <si>
    <t>Tel.: 0920-8490726</t>
  </si>
  <si>
    <t>novelfruelda@yahoo.com</t>
  </si>
  <si>
    <t>Romblon City ( Capital)</t>
  </si>
  <si>
    <t>GERARD SY MONTOJO</t>
  </si>
  <si>
    <t>Montojo</t>
  </si>
  <si>
    <t>Tel.: (049) 507-2204</t>
  </si>
  <si>
    <t>EMMANUEL F. MADRONA</t>
  </si>
  <si>
    <t>Madrona</t>
  </si>
  <si>
    <t>Tel.: (042) 435-0083</t>
  </si>
  <si>
    <t>FERNALD G. ROVILLOS</t>
  </si>
  <si>
    <t>Rovillos</t>
  </si>
  <si>
    <t>Tel.: 0939-4567449</t>
  </si>
  <si>
    <t>Municipality of San Fernando</t>
  </si>
  <si>
    <t>SALEM R. TANSINGCO</t>
  </si>
  <si>
    <t>Tangsingco</t>
  </si>
  <si>
    <t>RONNIE D. SAMSON</t>
  </si>
  <si>
    <t>Samson</t>
  </si>
  <si>
    <t>Tel.: (036) 260-3027</t>
  </si>
  <si>
    <t>Municipality of Sta. Fe</t>
  </si>
  <si>
    <t>ASHER C. VISCA</t>
  </si>
  <si>
    <t>Visca</t>
  </si>
  <si>
    <t>Tel.: 0926-9167429</t>
  </si>
  <si>
    <t>ARTEMIO R. MADRID</t>
  </si>
  <si>
    <t>Madrid</t>
  </si>
  <si>
    <t>Tel.: 0928-9694199</t>
  </si>
  <si>
    <t>Region 5- Bicol Region</t>
  </si>
  <si>
    <t>Provincial Government of Albay</t>
  </si>
  <si>
    <t>JOSE MARIA CLEMENTE S. SALCEDA</t>
  </si>
  <si>
    <t>Salceda</t>
  </si>
  <si>
    <t>Tel.: (052) 481-2555; (052) 481-9290</t>
  </si>
  <si>
    <t>Fax: (052)  480-3444</t>
  </si>
  <si>
    <t>Mayor's Office : albaygovoffice@yahoo.com                                      PESO OFFICE: miralpess@yahoo.com</t>
  </si>
  <si>
    <t>Provincial Capitol, 4500 Legaspi City, Albay</t>
  </si>
  <si>
    <t>Municipality of Bacacay</t>
  </si>
  <si>
    <t>TOBIAS B. BETITO</t>
  </si>
  <si>
    <t>Betito</t>
  </si>
  <si>
    <t>Tel.: (052) 558-3252</t>
  </si>
  <si>
    <t>PESO OFFICE: betitotobias@yahoo.com</t>
  </si>
  <si>
    <t>Municipality of Camalig</t>
  </si>
  <si>
    <t>CARLOS IRWIN G. BALDO JR</t>
  </si>
  <si>
    <t>Baldo Jr</t>
  </si>
  <si>
    <t>Tel.: (052) 484-196; (052) 826-0014; (052) 484-2103</t>
  </si>
  <si>
    <t>PESO OFFFICE: mermhim@yahoo.com ; jud_nocos@yahoo.com</t>
  </si>
  <si>
    <t>Municipality of Daraga</t>
  </si>
  <si>
    <t>GERRY R. JAUCIAN</t>
  </si>
  <si>
    <t>Jaucian</t>
  </si>
  <si>
    <t xml:space="preserve">Tel.: (052) 483-5328; </t>
  </si>
  <si>
    <t>PESO OFFFICE:lawenko11278@yahoo.com</t>
  </si>
  <si>
    <t>Municipality of Guinobatan</t>
  </si>
  <si>
    <t>ANN Y. ONGJOCO</t>
  </si>
  <si>
    <t>Ongjoco</t>
  </si>
  <si>
    <t>Tel.: (052) 838-0116</t>
  </si>
  <si>
    <t>jt_bmll@yahoo.com                                                  PESO OFFICE: gu_guinobatan@yahoo.com.ph</t>
  </si>
  <si>
    <t>Municiality of Jovellar</t>
  </si>
  <si>
    <t>JOREM L. ARCANGEL</t>
  </si>
  <si>
    <t>Arcangel</t>
  </si>
  <si>
    <t>Tel.: 0915-9054000</t>
  </si>
  <si>
    <t>joremarcangel@yahoo.com</t>
  </si>
  <si>
    <t>Legazpi City (capital)</t>
  </si>
  <si>
    <t>NOEL E. ROSAL</t>
  </si>
  <si>
    <t>Rosal</t>
  </si>
  <si>
    <t>Tel.: (052) 820-1400; (052) 481-0446</t>
  </si>
  <si>
    <t>PESO OFFFICE:</t>
  </si>
  <si>
    <t>Municipality of Libon</t>
  </si>
  <si>
    <t>JOHN V. DYCOCO</t>
  </si>
  <si>
    <t>Dycoco</t>
  </si>
  <si>
    <t>Tel: (052) 486-6101; (052) 486-6437</t>
  </si>
  <si>
    <t>Ligao City</t>
  </si>
  <si>
    <t>PATRICIA G. ALSUA</t>
  </si>
  <si>
    <t>Alsua</t>
  </si>
  <si>
    <t>Tel.: (052) 485-1115; (052) 485-1255; (052) 485-1255</t>
  </si>
  <si>
    <t>Municipality of Malilipot</t>
  </si>
  <si>
    <t>ROLI B. VOLANTE</t>
  </si>
  <si>
    <t>Volante</t>
  </si>
  <si>
    <t xml:space="preserve">Tel.: (052) 820-7950; </t>
  </si>
  <si>
    <t>Municipality of Mainao</t>
  </si>
  <si>
    <t>ALICIA B. MORALES</t>
  </si>
  <si>
    <t>Tel.: (052) 488-4550</t>
  </si>
  <si>
    <t>Municipality of Manito</t>
  </si>
  <si>
    <t>CAESAR S. DAEP</t>
  </si>
  <si>
    <t>Daep</t>
  </si>
  <si>
    <t>Tel.: (052) 483-2957</t>
  </si>
  <si>
    <t>Municipality of Oas</t>
  </si>
  <si>
    <t>GREGORIO H. RICARTE</t>
  </si>
  <si>
    <t>Ricarte</t>
  </si>
  <si>
    <t>Tel.: (052) 485-6547; (052) 485-6106</t>
  </si>
  <si>
    <t>rixdon_5@yahoo.com</t>
  </si>
  <si>
    <t>Municipality of Pio Duran</t>
  </si>
  <si>
    <t>HENRY P. CALLOPE</t>
  </si>
  <si>
    <t>Callope</t>
  </si>
  <si>
    <t>Tel.: 0918-2496600; 0927-2967599</t>
  </si>
  <si>
    <t>remytiguero@yahoo.com                                          PESO OFFICE: lgu_pioduran@yahoo.com ; mpdc_pioduran@yahoo.com</t>
  </si>
  <si>
    <t>Municipality of Polangui</t>
  </si>
  <si>
    <t>CHERILIE M. SAMPAL</t>
  </si>
  <si>
    <t>Sampal</t>
  </si>
  <si>
    <t>Tel.: (052) 486-1251; (052) 486-1096</t>
  </si>
  <si>
    <t>Municipality of Rapu-Rapu</t>
  </si>
  <si>
    <t>RONALD A. GALICIA</t>
  </si>
  <si>
    <t>Galica</t>
  </si>
  <si>
    <t>Tel.: (052) 820-618; Tel.: 0921-4042096</t>
  </si>
  <si>
    <t>HERBIE B. AGUAS</t>
  </si>
  <si>
    <t>Aguas</t>
  </si>
  <si>
    <t>Tel.: (052) 435-3151;(052) 435-3359</t>
  </si>
  <si>
    <t>Tabaco City</t>
  </si>
  <si>
    <t>MARIA JOSEFA V. DEMETRIOU</t>
  </si>
  <si>
    <t xml:space="preserve"> Demetriou</t>
  </si>
  <si>
    <t>Tel:  (052) 487-5200;</t>
  </si>
  <si>
    <t>Municipality of Tiwi</t>
  </si>
  <si>
    <t>LEO P. TEMPLADO</t>
  </si>
  <si>
    <t>Templado</t>
  </si>
  <si>
    <t>Tel.: (052) 435-4866</t>
  </si>
  <si>
    <t>davidbeato74@yahoo.com</t>
  </si>
  <si>
    <t>Provincial Government of Camarines Norte</t>
  </si>
  <si>
    <t>EDGARDO A. TALLADO</t>
  </si>
  <si>
    <t>Tallado</t>
  </si>
  <si>
    <t>Tel.: (054) 440-3054;</t>
  </si>
  <si>
    <t>(054) 721-2386</t>
  </si>
  <si>
    <t>Provincial Capitol, 4600 Daet, Camarines Norte</t>
  </si>
  <si>
    <t>Municipality of Basud</t>
  </si>
  <si>
    <t>DOMINADOR S. DAVOCOL JR</t>
  </si>
  <si>
    <t>Davocol Jr.</t>
  </si>
  <si>
    <t>Tel.: (054) 359-0753</t>
  </si>
  <si>
    <t>ramirbarrameda@yahoo.com</t>
  </si>
  <si>
    <t>Municipality of Capalonga</t>
  </si>
  <si>
    <t>SENANDRO M. JALGALADO</t>
  </si>
  <si>
    <t>Jalgaldo</t>
  </si>
  <si>
    <t>Tel.: 0917-5555201</t>
  </si>
  <si>
    <t>Daet City ( Capital )</t>
  </si>
  <si>
    <t>TITO S. SARION</t>
  </si>
  <si>
    <t>Sarion</t>
  </si>
  <si>
    <t>Tel.: (054) 571-3185; (054) 721-2128</t>
  </si>
  <si>
    <t>titosarion@yahoo.com</t>
  </si>
  <si>
    <t>Municipality of Jose Panganiban</t>
  </si>
  <si>
    <t>RICARTE R. PADILLA</t>
  </si>
  <si>
    <t>Tel.: (054) 731-0309;(054) 731-1702</t>
  </si>
  <si>
    <t>Municipality of Labo</t>
  </si>
  <si>
    <t>JOSEPH V. ASCUTIA</t>
  </si>
  <si>
    <t>Ascutia</t>
  </si>
  <si>
    <t>Tel.: (054) 585-2044; (054) 447-6118; (054) 585-2019</t>
  </si>
  <si>
    <t>Municipality of Mercedes</t>
  </si>
  <si>
    <t>ALEXANDER LO PAJARILLO</t>
  </si>
  <si>
    <t>Pajarillo</t>
  </si>
  <si>
    <t>Tel.: (054) 441-5801</t>
  </si>
  <si>
    <t>Municipality of Paracale</t>
  </si>
  <si>
    <t>ROMEO Y. MORENO</t>
  </si>
  <si>
    <t>Moreno</t>
  </si>
  <si>
    <t>Tel.: (054) 571-8246</t>
  </si>
  <si>
    <t>Municipality of San Lorenzo Ruiz</t>
  </si>
  <si>
    <t>EDGAR T. RAMORES</t>
  </si>
  <si>
    <t>Ramores</t>
  </si>
  <si>
    <t>Tel.: (054) 731-0071</t>
  </si>
  <si>
    <t>FRANCIS GAN ONG</t>
  </si>
  <si>
    <t>Tel.: 0939-9159095;  (054) 254-0308</t>
  </si>
  <si>
    <t>ongfrancisg@yahoo.com</t>
  </si>
  <si>
    <t>Municipality of Sante Elena</t>
  </si>
  <si>
    <t>BERNARDINA E. BORJA</t>
  </si>
  <si>
    <t xml:space="preserve">E. </t>
  </si>
  <si>
    <t>Borja</t>
  </si>
  <si>
    <t>Tel: (054) 201-3188; (054) 201-3086</t>
  </si>
  <si>
    <t>RONNIE P. MAGANA</t>
  </si>
  <si>
    <t>Magana</t>
  </si>
  <si>
    <t>Tel.: (054) 605-7950</t>
  </si>
  <si>
    <t>Municipality of Vinzons</t>
  </si>
  <si>
    <t>AGNES D. ANG</t>
  </si>
  <si>
    <t>Ang</t>
  </si>
  <si>
    <t>Tel.: 0908-9249839</t>
  </si>
  <si>
    <t>agnesang_33@yahoo.com</t>
  </si>
  <si>
    <t>Provincial Government of Camarines Sur</t>
  </si>
  <si>
    <t>MIGUEL R. VILLAFUERTE</t>
  </si>
  <si>
    <t>Villafuerte</t>
  </si>
  <si>
    <t>Tel.: (054) 477-3159; (054) 475-335</t>
  </si>
  <si>
    <t>Fax: (054) 475-7806</t>
  </si>
  <si>
    <t>Provincial Capitol, 4418 Cadlan, Pili, Camarines Sur</t>
  </si>
  <si>
    <t>Municipality of Baao</t>
  </si>
  <si>
    <t>MELQUIADES I. GAITE</t>
  </si>
  <si>
    <t>Gaite</t>
  </si>
  <si>
    <t>Tel.: (054) 266-3083;  (054) 299-5444</t>
  </si>
  <si>
    <t>Municipality of Balatan</t>
  </si>
  <si>
    <t>ERNESTO A. BAGASBAS</t>
  </si>
  <si>
    <t>Bagasbas</t>
  </si>
  <si>
    <t>Tel.: 0929-8653205</t>
  </si>
  <si>
    <t>Municipality of Bato</t>
  </si>
  <si>
    <t>JEANETTE R. BERNALDEZ</t>
  </si>
  <si>
    <t>Bernaldez</t>
  </si>
  <si>
    <t>Tel.: (054) 277-4709</t>
  </si>
  <si>
    <t>Municipality of Bombon</t>
  </si>
  <si>
    <t>MA. LUISA DEL CASTILLO ANGELES</t>
  </si>
  <si>
    <t>DC</t>
  </si>
  <si>
    <t>Tel.: (054) 257-7751;  (054) 471-7225</t>
  </si>
  <si>
    <t>Municipality of Buhi</t>
  </si>
  <si>
    <t>REY P. LACOSTE</t>
  </si>
  <si>
    <t>Lacoste</t>
  </si>
  <si>
    <t>Tel.: (054) 621-1444; (054)  621-1148</t>
  </si>
  <si>
    <t>Municipality of Bula</t>
  </si>
  <si>
    <t>ROLANDO N. CANET</t>
  </si>
  <si>
    <t>Canet</t>
  </si>
  <si>
    <t>Tel.:  (054) 455-2123; (054) 455- 2320;(054) 455-2121</t>
  </si>
  <si>
    <t>Municipality of Cabusao</t>
  </si>
  <si>
    <t>NEBB P. SANTIAGO</t>
  </si>
  <si>
    <t>Tel.: (054) 511-9344</t>
  </si>
  <si>
    <t>Municipality of Calabanga</t>
  </si>
  <si>
    <t>EDUARDO A. SEVERO</t>
  </si>
  <si>
    <t>Severo</t>
  </si>
  <si>
    <t>Tel.: 0921-6682020</t>
  </si>
  <si>
    <t>edfvro@yahoo.com</t>
  </si>
  <si>
    <t>Municipality of Camaligan</t>
  </si>
  <si>
    <t>MARILOU M. HIROSE</t>
  </si>
  <si>
    <t>Hirose</t>
  </si>
  <si>
    <t>Tel.: 0917-3149163</t>
  </si>
  <si>
    <t>malouhirose@gmail.com</t>
  </si>
  <si>
    <t>Municipality of Canaman</t>
  </si>
  <si>
    <t>EMMANUEL S. REQUEJO</t>
  </si>
  <si>
    <t>Requejo</t>
  </si>
  <si>
    <t>Tel.: (054) 474-8713;(054) 341-0191</t>
  </si>
  <si>
    <t>Municipality of Caramoan</t>
  </si>
  <si>
    <t>CONSTANTINO H. CORIDIAL JR.</t>
  </si>
  <si>
    <t>Cordial Jr.</t>
  </si>
  <si>
    <t>Tel.: 0918-9457347</t>
  </si>
  <si>
    <t>lgucaramoan@gmail.com</t>
  </si>
  <si>
    <t>Municipality of Del Gallego</t>
  </si>
  <si>
    <t>LYDIA B. ABARIENTOS</t>
  </si>
  <si>
    <t>Abarientos</t>
  </si>
  <si>
    <t>Tel.: (054) 304-8536</t>
  </si>
  <si>
    <t>Municipality of Gainza</t>
  </si>
  <si>
    <t>WILLIAM A. ABILAY</t>
  </si>
  <si>
    <t>Abilay</t>
  </si>
  <si>
    <t>Tel.: (054) 475-4215</t>
  </si>
  <si>
    <t>Municipality of Garchitorena</t>
  </si>
  <si>
    <t>JESUS RICO C. SARMIENTO</t>
  </si>
  <si>
    <t>Tel.: 0921-5769177</t>
  </si>
  <si>
    <t>Municipality of Goa</t>
  </si>
  <si>
    <t>ANTERO S. LIM</t>
  </si>
  <si>
    <t>Tel.: (054) 453-0298; (054) 453-0446</t>
  </si>
  <si>
    <t>Iriga City</t>
  </si>
  <si>
    <t>RONALD FELIX Y. ALFELOR</t>
  </si>
  <si>
    <t>Alfelor</t>
  </si>
  <si>
    <t>Tel: (054) 299-1933; (054) 299-1982</t>
  </si>
  <si>
    <t>Municipality of Lagonoy</t>
  </si>
  <si>
    <t>DELFIN R. PILAPIL JR.</t>
  </si>
  <si>
    <t>Pilapil Jr.</t>
  </si>
  <si>
    <t>Tel.: (054) 453-7443;</t>
  </si>
  <si>
    <t>Municipality of Libmanan</t>
  </si>
  <si>
    <t>MARILYN A. JIMENEZ</t>
  </si>
  <si>
    <t>Jimenez</t>
  </si>
  <si>
    <t>Tel.: (054) 511-8098; (054) 511-9045;  (054) 511-9221</t>
  </si>
  <si>
    <t>Municipality of Lupi</t>
  </si>
  <si>
    <t>ROBERTO M. MATAMOROSA</t>
  </si>
  <si>
    <t>Matamorosa</t>
  </si>
  <si>
    <t>Tel.: 0915-4435431</t>
  </si>
  <si>
    <t>myorbob@yahoo.com</t>
  </si>
  <si>
    <t>Municipality of Magarao</t>
  </si>
  <si>
    <t>SALVADOR A. SEÑAR JR.</t>
  </si>
  <si>
    <t>Señar Jr.</t>
  </si>
  <si>
    <t>Tel.: (054) 471-2136; (054) 474-0120</t>
  </si>
  <si>
    <t>Municipality of Milaor</t>
  </si>
  <si>
    <t>ROGELIO A. FLORES</t>
  </si>
  <si>
    <t>Tel.: (054) 473-9302</t>
  </si>
  <si>
    <t>Municipality of Minalabac</t>
  </si>
  <si>
    <t>NESTOR A. VILLEGAS</t>
  </si>
  <si>
    <t>Villegas</t>
  </si>
  <si>
    <t>Tel.: (054) 470-4068</t>
  </si>
  <si>
    <t>Municipality of Nabua</t>
  </si>
  <si>
    <t>DELIA C. SIMBULAN</t>
  </si>
  <si>
    <t>Simbulan</t>
  </si>
  <si>
    <t>Tel.: (054) 288-3626</t>
  </si>
  <si>
    <t xml:space="preserve">  </t>
  </si>
  <si>
    <t>ILO</t>
  </si>
  <si>
    <t>Naga City</t>
  </si>
  <si>
    <t>JOHN G. BONGAT</t>
  </si>
  <si>
    <t>Bongat</t>
  </si>
  <si>
    <t>Tel.: (054) 473-4296; (054) 621-4058</t>
  </si>
  <si>
    <t>Municipality of Ocampo</t>
  </si>
  <si>
    <t>CORAZON M. OLOS</t>
  </si>
  <si>
    <t>Olas</t>
  </si>
  <si>
    <t>Tel.: (054) 477-3845; (054) 452-2004</t>
  </si>
  <si>
    <t>Municipality of Pamploma</t>
  </si>
  <si>
    <t>GEMINO A. IMPERIAL</t>
  </si>
  <si>
    <t>Imperial</t>
  </si>
  <si>
    <t>Tel.: (054) 255-3024; (054) 475-4448</t>
  </si>
  <si>
    <t>Municipality of Pasacao</t>
  </si>
  <si>
    <t>NIÑO A. TAYCO</t>
  </si>
  <si>
    <t>Tayco</t>
  </si>
  <si>
    <t>Tel.: 0910-3674133</t>
  </si>
  <si>
    <t xml:space="preserve"> nino_tayco@yahoo.com</t>
  </si>
  <si>
    <t>Pili City ( Capital)</t>
  </si>
  <si>
    <t>ALEXIS S. SAN LUIS II</t>
  </si>
  <si>
    <t>San Luis II</t>
  </si>
  <si>
    <t>Tel.: (054) 477-7707</t>
  </si>
  <si>
    <t>Municipality of Presentacion</t>
  </si>
  <si>
    <t>JIMMY V. DELEÑA</t>
  </si>
  <si>
    <t xml:space="preserve"> Deleña</t>
  </si>
  <si>
    <t>Tel.: 0918-9140510</t>
  </si>
  <si>
    <t>Municipality of Ragay</t>
  </si>
  <si>
    <t>RICARDO B. AQUINO</t>
  </si>
  <si>
    <t>Tel.: (054) 741-1045</t>
  </si>
  <si>
    <t>Municipality of Sagñay</t>
  </si>
  <si>
    <t>EVELYN B. FUENTEBELLA</t>
  </si>
  <si>
    <t>Fuentebella</t>
  </si>
  <si>
    <t>Tel.: (054) 452-3530</t>
  </si>
  <si>
    <t xml:space="preserve"> lgusagnay@yahoo.com</t>
  </si>
  <si>
    <t>EUGENIO E. LAGASCA JR.</t>
  </si>
  <si>
    <t>Lagasca Jr.</t>
  </si>
  <si>
    <t>Tel.: (054) 471-4007</t>
  </si>
  <si>
    <t>ANTONIO B. CHAVEZ</t>
  </si>
  <si>
    <t>Chavez</t>
  </si>
  <si>
    <t>Tel.: (054) 454-2003</t>
  </si>
  <si>
    <t>Municipality of Sipocot</t>
  </si>
  <si>
    <t>ROGENOR R. ASTOR</t>
  </si>
  <si>
    <t>Astor</t>
  </si>
  <si>
    <t>Tel.: (054) 265-6617</t>
  </si>
  <si>
    <t>Municipality of Siruma</t>
  </si>
  <si>
    <t>CARINA R. POLINGA</t>
  </si>
  <si>
    <t xml:space="preserve"> Polinga</t>
  </si>
  <si>
    <t>Tel.: 0999-6725738</t>
  </si>
  <si>
    <t>kaye_6dmd@yahoo.com.ph</t>
  </si>
  <si>
    <t>Municipality of Tigaon</t>
  </si>
  <si>
    <t>ARNULF BRYAN B. FUENTEBELLA</t>
  </si>
  <si>
    <t>Tel.: (054) 452-3127; (054) 452-3792;  (054) 452-3102</t>
  </si>
  <si>
    <t>Municipality of Tinambac</t>
  </si>
  <si>
    <t>RUEL T. VELARDE</t>
  </si>
  <si>
    <t>Velarde</t>
  </si>
  <si>
    <t>Tel.: (054) 255-8031</t>
  </si>
  <si>
    <t>Provincial Government of Catanduanes</t>
  </si>
  <si>
    <t>ARACELI B. WONG</t>
  </si>
  <si>
    <t>Wong</t>
  </si>
  <si>
    <t>Tel.: (052) 811-2235; (02) 939-8812</t>
  </si>
  <si>
    <t>(052) 811-1335</t>
  </si>
  <si>
    <t>catanduanes.gov1573@gmail.com</t>
  </si>
  <si>
    <t>Provincial Capitol, 4800 Virac, Catanduanes</t>
  </si>
  <si>
    <t>Municipality of Bagamanoc</t>
  </si>
  <si>
    <t>REMIGIO B. VILLALUNA</t>
  </si>
  <si>
    <t>Villaluna</t>
  </si>
  <si>
    <t>Tel.: 0918-9189327</t>
  </si>
  <si>
    <t xml:space="preserve"> rbv@tri-extower.com; visayamario@yahoo.com</t>
  </si>
  <si>
    <t>RODEL V. ABICHUELA</t>
  </si>
  <si>
    <t>Abichuela</t>
  </si>
  <si>
    <t>Tel.: 0919-9995559</t>
  </si>
  <si>
    <t>JUAN T. RODULFO</t>
  </si>
  <si>
    <t>.T.</t>
  </si>
  <si>
    <t>Rodulfo</t>
  </si>
  <si>
    <t>Tel.: 0910-3463168</t>
  </si>
  <si>
    <t>Municipality of Caramoran</t>
  </si>
  <si>
    <t>SALVACION P. ISUELA</t>
  </si>
  <si>
    <t>Isuela</t>
  </si>
  <si>
    <t>Tel.: 0921-6755183</t>
  </si>
  <si>
    <t>Municipality of Gigmoto</t>
  </si>
  <si>
    <t>EDGAR M. TAYAM</t>
  </si>
  <si>
    <t>Tayam</t>
  </si>
  <si>
    <t>Tel.: 0908-3279272</t>
  </si>
  <si>
    <t>edgartayam@yahoo.com</t>
  </si>
  <si>
    <t>Municipality of Pandan</t>
  </si>
  <si>
    <t>JOSEPH AL RANDIE B. WONG</t>
  </si>
  <si>
    <t>Tel.: 0917-8421606</t>
  </si>
  <si>
    <t xml:space="preserve"> jsphwong@yahoo.com</t>
  </si>
  <si>
    <t>Municipality of Panganiban</t>
  </si>
  <si>
    <t>ROBERT A. FERNANDEZ</t>
  </si>
  <si>
    <t>A</t>
  </si>
  <si>
    <t>Tel.: 0917-5399953</t>
  </si>
  <si>
    <t>PETER C. CUA</t>
  </si>
  <si>
    <t>Tel.: 0912-8442984</t>
  </si>
  <si>
    <t>acc@yahoo.com</t>
  </si>
  <si>
    <t>EDNA R. BERNAL</t>
  </si>
  <si>
    <t>Bernal</t>
  </si>
  <si>
    <t>Tel.: 0917-5130789</t>
  </si>
  <si>
    <t>Municipality of Viga</t>
  </si>
  <si>
    <t>GORDON S. OLFINDO</t>
  </si>
  <si>
    <t>Olfindo</t>
  </si>
  <si>
    <t>Tel.: 0939-9246958</t>
  </si>
  <si>
    <t>Municipality of Virac ( Capital )</t>
  </si>
  <si>
    <t>FLERIDA A. ALBERTO</t>
  </si>
  <si>
    <t>Tel.: (052) 811-1025</t>
  </si>
  <si>
    <t>Provincial Government of Masbate</t>
  </si>
  <si>
    <t>RIZALINA S. LANETE</t>
  </si>
  <si>
    <t>Lanete</t>
  </si>
  <si>
    <t>Tel.: (056) 582-0874; (056) 582-0266</t>
  </si>
  <si>
    <t>(056)333-6937    582-0320</t>
  </si>
  <si>
    <t>Provincial Capitol, 5400 Masbate, Masbate</t>
  </si>
  <si>
    <t>Municipality of Aroroy</t>
  </si>
  <si>
    <t>ENRICO Z. CAPINIG</t>
  </si>
  <si>
    <t>Capinig</t>
  </si>
  <si>
    <t>Tel.: 0928-6158600</t>
  </si>
  <si>
    <t>Municipality of Baleno</t>
  </si>
  <si>
    <t>Dela Rosa</t>
  </si>
  <si>
    <t>Tel.: 0918-6875167</t>
  </si>
  <si>
    <t>Municipality of Balud</t>
  </si>
  <si>
    <t>RUBEN JUDE D. LIM</t>
  </si>
  <si>
    <t>Tel.: 0999-9997071</t>
  </si>
  <si>
    <t>rubenjudelim@yahoo.com</t>
  </si>
  <si>
    <t>Municipality of Batuan</t>
  </si>
  <si>
    <t>CHARLIE DE ROMA YUSO III</t>
  </si>
  <si>
    <t>DR.</t>
  </si>
  <si>
    <t>Yuson III</t>
  </si>
  <si>
    <t>Tel.: 0907-1200867</t>
  </si>
  <si>
    <t>Muncipality of Cataingan</t>
  </si>
  <si>
    <t>WILTON T. KHO</t>
  </si>
  <si>
    <t>Khon</t>
  </si>
  <si>
    <t>Tel.: 0917-8291986</t>
  </si>
  <si>
    <t>Municipality of Cawayan</t>
  </si>
  <si>
    <t>EDGAR S. CONDOR</t>
  </si>
  <si>
    <t>Condor</t>
  </si>
  <si>
    <t>Tel.: (056) 254-1525</t>
  </si>
  <si>
    <t>HENEDINA V. ANDUEZA</t>
  </si>
  <si>
    <t>Andueza</t>
  </si>
  <si>
    <t>Tel.: 0919-588094</t>
  </si>
  <si>
    <t>Municipality of Dimasalang</t>
  </si>
  <si>
    <t>HENRY J. NAGA</t>
  </si>
  <si>
    <t>Naga</t>
  </si>
  <si>
    <t xml:space="preserve">Tel.: (056) 332-2206; </t>
  </si>
  <si>
    <t>Municipality of Esperanza</t>
  </si>
  <si>
    <t>IAN PETER S. SEPULVEDA</t>
  </si>
  <si>
    <t>Sepulveda</t>
  </si>
  <si>
    <t>Tel.: 0947-2269124</t>
  </si>
  <si>
    <t>Municipality of Mandaon</t>
  </si>
  <si>
    <t>KRISTINE SALVE E. HAO</t>
  </si>
  <si>
    <t>Hao</t>
  </si>
  <si>
    <t>Tel.: 0917-8811987</t>
  </si>
  <si>
    <t>Masbate City ( Capital )</t>
  </si>
  <si>
    <t>ROWENA R. TUASON</t>
  </si>
  <si>
    <t>Tuason</t>
  </si>
  <si>
    <t>Tel.: (056) 333-5844</t>
  </si>
  <si>
    <t>rmvic_68@yahoo.com</t>
  </si>
  <si>
    <t>Municipality of Milagros</t>
  </si>
  <si>
    <t>NATIVIDAD ISABEL R. MAGBALON</t>
  </si>
  <si>
    <t>Magbalon</t>
  </si>
  <si>
    <t>Tel.: 0928-5082790</t>
  </si>
  <si>
    <t>Municipality of Mobo</t>
  </si>
  <si>
    <t>PERCIVAL D. CASTILLO</t>
  </si>
  <si>
    <t>Castillo</t>
  </si>
  <si>
    <t>Tel.: 0919-6462473</t>
  </si>
  <si>
    <t xml:space="preserve"> lgu.mobo@yahoo.com</t>
  </si>
  <si>
    <t>Municipality of Moreal</t>
  </si>
  <si>
    <t>BEN G. ESPILOY</t>
  </si>
  <si>
    <t>Espiloy</t>
  </si>
  <si>
    <t>Tel.: 0917-5114553</t>
  </si>
  <si>
    <t>melcris_acii@yahoo.com</t>
  </si>
  <si>
    <t>Municipality of Palanas</t>
  </si>
  <si>
    <t>RUDY L. ALVAREZ</t>
  </si>
  <si>
    <t>Alvarez Sr.</t>
  </si>
  <si>
    <t>Tel.: 0918-2326781</t>
  </si>
  <si>
    <t>Municipality of Pio V Corpuz</t>
  </si>
  <si>
    <t>ALLAN T. LEPASANA</t>
  </si>
  <si>
    <t>Lepasana</t>
  </si>
  <si>
    <t>Tel.: 0906-6519223</t>
  </si>
  <si>
    <t>Municipality of Placer</t>
  </si>
  <si>
    <t>JOSHUR JUDD S. LANETE II</t>
  </si>
  <si>
    <t>Lanete II</t>
  </si>
  <si>
    <t>Tel.: 0918-8887766</t>
  </si>
  <si>
    <t>NARCISO R. BRAVO JR.</t>
  </si>
  <si>
    <t>Bravo</t>
  </si>
  <si>
    <t>Tel.: 0920-979704205</t>
  </si>
  <si>
    <t>Bongbravo1964@yahoo.com</t>
  </si>
  <si>
    <t>LENY A. ARCENAS</t>
  </si>
  <si>
    <t>Arcenas</t>
  </si>
  <si>
    <t>Tel.: 0908-4700832</t>
  </si>
  <si>
    <t>ZACARINA A. LAZARO</t>
  </si>
  <si>
    <t>Lazaro</t>
  </si>
  <si>
    <t>Tel.: 0920-9507624</t>
  </si>
  <si>
    <t>Municipality of Uson</t>
  </si>
  <si>
    <t>SALVADORA O. SANCHEZ</t>
  </si>
  <si>
    <t>Tel.: 0917-3499447</t>
  </si>
  <si>
    <t>h</t>
  </si>
  <si>
    <t>Provincial Government of Sorsogon</t>
  </si>
  <si>
    <t>RAUL R. LEE</t>
  </si>
  <si>
    <t>Lee</t>
  </si>
  <si>
    <t xml:space="preserve">Tel: (056) 211-1600; (056) 211-1231; </t>
  </si>
  <si>
    <t>(056)  211-2121   (056)  211-1809  </t>
  </si>
  <si>
    <t>Provincial Capitol, 4700 Sorsogon, Sorsogon</t>
  </si>
  <si>
    <t>Municipality of Barcelona</t>
  </si>
  <si>
    <t>MANUEL L. FORTES JR</t>
  </si>
  <si>
    <t>Fortes Jr</t>
  </si>
  <si>
    <t>Tel.: 0918-9907754; 0929-6422005</t>
  </si>
  <si>
    <t>Municipality of Bulan</t>
  </si>
  <si>
    <t>MARNELLIE B. ROBLES</t>
  </si>
  <si>
    <t>Tel.: (056) 411-7963</t>
  </si>
  <si>
    <t>lgubulan@yahoo.com</t>
  </si>
  <si>
    <t>Municipality of Bulusan</t>
  </si>
  <si>
    <t>DOMINGO S. HALUM</t>
  </si>
  <si>
    <t>Halum</t>
  </si>
  <si>
    <t>Tel.: (056) 646-5241</t>
  </si>
  <si>
    <t>MA. ESTER E. HAMOR</t>
  </si>
  <si>
    <t>Hamor</t>
  </si>
  <si>
    <t>Tel.: 0908-8731298</t>
  </si>
  <si>
    <t>esterhamor@gmail.com</t>
  </si>
  <si>
    <t>Municipality of Castilla</t>
  </si>
  <si>
    <t>OLIVIA M. BERMILLO</t>
  </si>
  <si>
    <t>Bermillo</t>
  </si>
  <si>
    <t>Tel.: (056) 421-9218</t>
  </si>
  <si>
    <t>Municipality of Donsol</t>
  </si>
  <si>
    <t>JOSEPHINE A. ALCANTARA</t>
  </si>
  <si>
    <t>Tel.: (056) 305-4351</t>
  </si>
  <si>
    <t>Municipality of Gubat</t>
  </si>
  <si>
    <t>RODERICK Q. CO</t>
  </si>
  <si>
    <t>Co</t>
  </si>
  <si>
    <t>Tel.: 0949-9417488</t>
  </si>
  <si>
    <t>rq5149@yahoo.com</t>
  </si>
  <si>
    <t>Municipality of Irosin</t>
  </si>
  <si>
    <t>EDUARDO E. ONG JR.</t>
  </si>
  <si>
    <t>Ong Jr</t>
  </si>
  <si>
    <t>Tel.: 0939-9144573</t>
  </si>
  <si>
    <t>Municipality of Juban</t>
  </si>
  <si>
    <t>ANTONIO H. ALINDOGAN</t>
  </si>
  <si>
    <t>Alindogan</t>
  </si>
  <si>
    <t>Tel.: 0917-5143700</t>
  </si>
  <si>
    <t>AUGUSTO MANUEL M. RAGRAGIO</t>
  </si>
  <si>
    <t>Ragragio</t>
  </si>
  <si>
    <t>Tel.: 0917-8620117</t>
  </si>
  <si>
    <t>tito_ragragio@yahoo.com</t>
  </si>
  <si>
    <t>Municipality of Matnog</t>
  </si>
  <si>
    <t>EMILIO G. UBALDO</t>
  </si>
  <si>
    <t>Ubaldo</t>
  </si>
  <si>
    <t>Tel.: 0917-8743345</t>
  </si>
  <si>
    <t>DENNIS A. SY-REYES</t>
  </si>
  <si>
    <t>Sy-Reyes</t>
  </si>
  <si>
    <t>(056) 421-5620; (056) 435-0287</t>
  </si>
  <si>
    <t>Municipality of Prieto Diaz</t>
  </si>
  <si>
    <t>BENITO L. DOMA</t>
  </si>
  <si>
    <t>Doma</t>
  </si>
  <si>
    <t>Tel.: 0919-6185258</t>
  </si>
  <si>
    <t>Judyg_doma@yahoo.com</t>
  </si>
  <si>
    <t>Sorsogon City (Capital)</t>
  </si>
  <si>
    <t>SALLY A. LEE</t>
  </si>
  <si>
    <t xml:space="preserve">Telefax: (056) 211-1353 </t>
  </si>
  <si>
    <t>Municipality of Sta. Magdalena</t>
  </si>
  <si>
    <t>ALEJANDRO E. GAMOS</t>
  </si>
  <si>
    <t>Gamos</t>
  </si>
  <si>
    <t>Tel.: 0918-9511782</t>
  </si>
  <si>
    <t>CAR - Cordillera Administrative Region</t>
  </si>
  <si>
    <t>Provincial Government of Abra</t>
  </si>
  <si>
    <t>EUSTAQUIO P. BERSAMIN</t>
  </si>
  <si>
    <t>Bersamin</t>
  </si>
  <si>
    <t>Tel.: (074) 752-8118; (074) 752-8620; (074) 752-8684</t>
  </si>
  <si>
    <t xml:space="preserve">Telefax: (074) 752-8148 </t>
  </si>
  <si>
    <t>Provincial Capitol, 2800 Bangued, Abra</t>
  </si>
  <si>
    <t>Bangued City (Capital)</t>
  </si>
  <si>
    <t>DOMINIC B. VALERA</t>
  </si>
  <si>
    <t>Valera</t>
  </si>
  <si>
    <t>Tel.: (074) 752-7322; (074) 752-7595</t>
  </si>
  <si>
    <t>Municipality of Boliney</t>
  </si>
  <si>
    <t>BENIDO L. BALAO-AS SR.</t>
  </si>
  <si>
    <t>Balao-as Sr.</t>
  </si>
  <si>
    <t>Tel.: (074) 752-9231; (074) 752-8102</t>
  </si>
  <si>
    <t>Municipality of Bucay</t>
  </si>
  <si>
    <t>VICTORINO B. BAROÑA JR</t>
  </si>
  <si>
    <t>Baroña Jr.</t>
  </si>
  <si>
    <t>Tel.: 0915-9340038;</t>
  </si>
  <si>
    <t>Municipality of Bucloc</t>
  </si>
  <si>
    <t>GODY H. CARDENAS</t>
  </si>
  <si>
    <t>Cardenas</t>
  </si>
  <si>
    <t>Tel.: (074) 752-9210</t>
  </si>
  <si>
    <t>Municipality of Daguioman</t>
  </si>
  <si>
    <t>SALMA Q. PADILLA</t>
  </si>
  <si>
    <t>Tel.: (074) 752-9209; (074) 752-7351</t>
  </si>
  <si>
    <t>Municipality of Danglas</t>
  </si>
  <si>
    <t>ESTHER B. BERNOS</t>
  </si>
  <si>
    <t>Bernos</t>
  </si>
  <si>
    <t>Tel.: (074) 752-9269; (074) 752-8320</t>
  </si>
  <si>
    <t>ROBERT VICTOR G. SEARES</t>
  </si>
  <si>
    <t>Seares Jr.</t>
  </si>
  <si>
    <t>Tel.: (074) 752-9278; (074) 752-8081</t>
  </si>
  <si>
    <t>JOSEPH STO. NIÑO B. BERNOS</t>
  </si>
  <si>
    <t>Tel.: (074) 752-9271</t>
  </si>
  <si>
    <t>Municipality of Lacub</t>
  </si>
  <si>
    <t>ESTELITA B. BERSAMINA</t>
  </si>
  <si>
    <t>Bersamina</t>
  </si>
  <si>
    <t>Tel.: (074) 752-7305</t>
  </si>
  <si>
    <t>Municipality of Lagangilang</t>
  </si>
  <si>
    <t>PATROCINO B. ABAYA JR</t>
  </si>
  <si>
    <t>Abaya Jr.</t>
  </si>
  <si>
    <t>(074) 752-9297</t>
  </si>
  <si>
    <t>Municipality of Lagayan</t>
  </si>
  <si>
    <t>JENDRICKS S. LUNA</t>
  </si>
  <si>
    <t xml:space="preserve"> Luna</t>
  </si>
  <si>
    <t>Tel.: (074) 752-9273</t>
  </si>
  <si>
    <t>Municipality of Langiden</t>
  </si>
  <si>
    <t>NOEL P. CASTILLO</t>
  </si>
  <si>
    <t xml:space="preserve">Tel.: (074) 752-9246; (074) 752-8459; </t>
  </si>
  <si>
    <t>Municipality of Licuan-Baay (Licuan)</t>
  </si>
  <si>
    <t>ALEJO S. DOMINGO</t>
  </si>
  <si>
    <t>Tel.: (074) 752-7638; (074) 752-5472</t>
  </si>
  <si>
    <t>Municipality of Luba</t>
  </si>
  <si>
    <t>MARCELO A. BISCARRA SR.</t>
  </si>
  <si>
    <t>Biscarra Sr.</t>
  </si>
  <si>
    <t>Tel.: (074) 752-9236</t>
  </si>
  <si>
    <t>Municipality of Malibcong</t>
  </si>
  <si>
    <t>BENIDO G. BACUYAG</t>
  </si>
  <si>
    <t>Bacuyag</t>
  </si>
  <si>
    <t>Tel.: 0915-2593582</t>
  </si>
  <si>
    <t>Municipality of Manabo</t>
  </si>
  <si>
    <t>DARREL O. DOMASING</t>
  </si>
  <si>
    <t xml:space="preserve">O. </t>
  </si>
  <si>
    <t>Domasing</t>
  </si>
  <si>
    <t>Tel.: (074) 752-9232</t>
  </si>
  <si>
    <t>Municipality of Peñarrubia</t>
  </si>
  <si>
    <t>GERALDINE M. BALBUENA</t>
  </si>
  <si>
    <t>Balbuena</t>
  </si>
  <si>
    <t>Tel.: (074) 752-9201</t>
  </si>
  <si>
    <t>Municipality of Pidigan</t>
  </si>
  <si>
    <t>JANNSEN B. VALERA</t>
  </si>
  <si>
    <t>Tel.: (074) 752-9244</t>
  </si>
  <si>
    <t>JAJA JOSEFINA S. DISONO</t>
  </si>
  <si>
    <t>Disono</t>
  </si>
  <si>
    <t>Tel.: (074) 752-9229</t>
  </si>
  <si>
    <t>Municipality of Sal-lapadan</t>
  </si>
  <si>
    <t>NENITA M. CARDENAS</t>
  </si>
  <si>
    <t>Tel.: (074) 752-9205</t>
  </si>
  <si>
    <t>ERNESTO M. PACSA JR.</t>
  </si>
  <si>
    <t>Pacsa Jr</t>
  </si>
  <si>
    <t>Tel.: (074) 752-8580</t>
  </si>
  <si>
    <t>MARCO M. BAUTISTA</t>
  </si>
  <si>
    <t>Tel.: (074) 752-8053; (074)  752-9267</t>
  </si>
  <si>
    <t>AMADOR B. DIAZ</t>
  </si>
  <si>
    <t>Tel.: (074) 752-8168</t>
  </si>
  <si>
    <t>Municipality of Tayum</t>
  </si>
  <si>
    <t>PLACIDO P EDUARTE JR.</t>
  </si>
  <si>
    <t>Eduarte Jr</t>
  </si>
  <si>
    <t>Municipality of Tineg</t>
  </si>
  <si>
    <t>CORINTHIA D. CRISOLOGO</t>
  </si>
  <si>
    <t>Municipality of Tubo</t>
  </si>
  <si>
    <t>GUILBERT P. BALLANGAN</t>
  </si>
  <si>
    <t>Ballangan</t>
  </si>
  <si>
    <t>Tel.: (074) 752-9234</t>
  </si>
  <si>
    <t>Municipality of Villaciviosa</t>
  </si>
  <si>
    <t>MARJORIE L. LAGEN</t>
  </si>
  <si>
    <t>Lagen</t>
  </si>
  <si>
    <t>Tel.: (074) 752-9206</t>
  </si>
  <si>
    <t>Provincial Government of Apayao</t>
  </si>
  <si>
    <t>ELIAS C. BULUT JR.</t>
  </si>
  <si>
    <t>Bulut Jr.</t>
  </si>
  <si>
    <t>Tel.: 0917-5509451</t>
  </si>
  <si>
    <t>(02)  932-6495;  427-8224</t>
  </si>
  <si>
    <t>govbutzy_apayao@yahoo.com</t>
  </si>
  <si>
    <t>Provincial Capitol, 3809 Kabugao, Apayao</t>
  </si>
  <si>
    <t>Municipality of Calanasan</t>
  </si>
  <si>
    <t>ELIAS K. BULUT</t>
  </si>
  <si>
    <t>Balut Sr.</t>
  </si>
  <si>
    <t>Tel.: (078) 427-9404; (078) 427-8224</t>
  </si>
  <si>
    <t>Municipality of Conner</t>
  </si>
  <si>
    <t>LEONARDO D. DANGOY</t>
  </si>
  <si>
    <t>Dangoy</t>
  </si>
  <si>
    <t>Tel.: 0947-7287879</t>
  </si>
  <si>
    <t>connerlgu@yahoo.com</t>
  </si>
  <si>
    <t>Municipality of Flora</t>
  </si>
  <si>
    <t>EFREN U. DE SAN JOSE</t>
  </si>
  <si>
    <t>De San Jose</t>
  </si>
  <si>
    <t>Tel.: 0917-5762869</t>
  </si>
  <si>
    <t>lgukabugao@yahoo.com</t>
  </si>
  <si>
    <t>Municiplaity of Kabugao</t>
  </si>
  <si>
    <t>JOSEPH C. AMID</t>
  </si>
  <si>
    <t>Bangsil</t>
  </si>
  <si>
    <t>Tel.: (078) 824-8575</t>
  </si>
  <si>
    <t>BETTY C. VERZOLA</t>
  </si>
  <si>
    <t>Laoat</t>
  </si>
  <si>
    <t>Tel.: 0908-8844889</t>
  </si>
  <si>
    <t xml:space="preserve"> mpdo-pudtol@yahoo.com</t>
  </si>
  <si>
    <t>Municipality of Pudtol</t>
  </si>
  <si>
    <t>BATARA P. LAOAT</t>
  </si>
  <si>
    <t>Guian</t>
  </si>
  <si>
    <t>Tel.: (078) 824-8576</t>
  </si>
  <si>
    <t>Municipality of Santa Marcela</t>
  </si>
  <si>
    <t>ROLLY U. GUIANG</t>
  </si>
  <si>
    <t>Amid</t>
  </si>
  <si>
    <t>(078) 872-2218   (0916) 950-4008   (0905) 872-4283</t>
  </si>
  <si>
    <t>Provincial Government of Bengeut</t>
  </si>
  <si>
    <t>NESTOR B. FONGWAN</t>
  </si>
  <si>
    <t>Fongwan</t>
  </si>
  <si>
    <t>Tel.: (074) 422-3216; (074) 422-2046</t>
  </si>
  <si>
    <t>Telefax: (074) 422-2004</t>
  </si>
  <si>
    <t>Provincial Capitol, 2601 La Trinidad, Benguet</t>
  </si>
  <si>
    <t>Municipality of Atok</t>
  </si>
  <si>
    <t>PETER B. ALOS</t>
  </si>
  <si>
    <t>Alos</t>
  </si>
  <si>
    <t>Tel.: 0930-3518381</t>
  </si>
  <si>
    <t>Baguio City</t>
  </si>
  <si>
    <t>MAURICIO G. DOMOGAN</t>
  </si>
  <si>
    <t>T</t>
  </si>
  <si>
    <t>Labinio</t>
  </si>
  <si>
    <t>Tel.: 0929-7250058</t>
  </si>
  <si>
    <t>Municipality of Bakun</t>
  </si>
  <si>
    <t>FAUSTINO T. LABINIO</t>
  </si>
  <si>
    <t>Domogan</t>
  </si>
  <si>
    <t>Tel.: (074) 446-0688; (074) 442-5495</t>
  </si>
  <si>
    <t>Municipality of Bokod</t>
  </si>
  <si>
    <t>MAURICIO T. MACAY</t>
  </si>
  <si>
    <t>Macay</t>
  </si>
  <si>
    <t>Tel.: 0947-4298841</t>
  </si>
  <si>
    <t>Municipality of Baguis</t>
  </si>
  <si>
    <t>MELCHOR D. DICLAS</t>
  </si>
  <si>
    <t>Diclas M.D.</t>
  </si>
  <si>
    <t>Tel.: (074) 423-5740</t>
  </si>
  <si>
    <t>Municipality of Itogon</t>
  </si>
  <si>
    <t>VICTORIO T. PALANGDAN</t>
  </si>
  <si>
    <t>Palandan</t>
  </si>
  <si>
    <t>Tel.: 0908-8882010</t>
  </si>
  <si>
    <t>Municipality of Kabayan</t>
  </si>
  <si>
    <t>FAUSTINO M. AQUISAN</t>
  </si>
  <si>
    <t>Aquisan</t>
  </si>
  <si>
    <t>Tel.: (074) 442-4688</t>
  </si>
  <si>
    <t>Municipality of Kapangan</t>
  </si>
  <si>
    <t>ROBERT K. CANUTO</t>
  </si>
  <si>
    <t>Canuto</t>
  </si>
  <si>
    <t>Tel.: 0920-9230810</t>
  </si>
  <si>
    <t>Municipality of Kibungan</t>
  </si>
  <si>
    <t>BENITO D. SIADTO</t>
  </si>
  <si>
    <t>Siadto</t>
  </si>
  <si>
    <t>Tel.: (074) 309-1495</t>
  </si>
  <si>
    <t>La Trinidad City ( Capital)</t>
  </si>
  <si>
    <t>EDNA C. TABANDA</t>
  </si>
  <si>
    <t>Tabanda</t>
  </si>
  <si>
    <t>Tel.: (074) 422-2601;  (074) 422-2736</t>
  </si>
  <si>
    <t>Municipality of Mankayan</t>
  </si>
  <si>
    <t>MATERNO R. LUSPIAN</t>
  </si>
  <si>
    <t>R/</t>
  </si>
  <si>
    <t>Luspian</t>
  </si>
  <si>
    <t>Tel.: (074) 452-8030; (074) 452-8136</t>
  </si>
  <si>
    <t>Municipality of Sablan</t>
  </si>
  <si>
    <t>ARTHUR C. BALDO</t>
  </si>
  <si>
    <t>Baldo</t>
  </si>
  <si>
    <t>Tel.: 0917-5295313</t>
  </si>
  <si>
    <t>lgu_sablan@yahoo.com.ph</t>
  </si>
  <si>
    <t>Municipality of Tuba</t>
  </si>
  <si>
    <t>FLORENCIO V. BENTREZ</t>
  </si>
  <si>
    <t>Bentrez</t>
  </si>
  <si>
    <t>Tel.: (074) 447-0064 ; (074) 442-6648</t>
  </si>
  <si>
    <t xml:space="preserve">Telefax: (074)444-8255 </t>
  </si>
  <si>
    <t>Municipality of Tublay</t>
  </si>
  <si>
    <t>RUBEN E. PAOAD</t>
  </si>
  <si>
    <t>Paoad</t>
  </si>
  <si>
    <t>Tel.: (074) 424-1172; Tel.: (074) 424-1174</t>
  </si>
  <si>
    <t>Provincial Government of Ifugao</t>
  </si>
  <si>
    <t>DENIS B. HABAWEL</t>
  </si>
  <si>
    <t>Habawel</t>
  </si>
  <si>
    <t>Tel: (074) 422-2046</t>
  </si>
  <si>
    <t>Telefax: (074) 382-2108</t>
  </si>
  <si>
    <t>plgu_ifugao@yahoo.com</t>
  </si>
  <si>
    <t>Provincial Capitol, 3600 Lagawe, Ifugao</t>
  </si>
  <si>
    <t>Municipality of Aguinaldo</t>
  </si>
  <si>
    <t>CLEMENTE S. TALUSIG</t>
  </si>
  <si>
    <t>Talusig</t>
  </si>
  <si>
    <t>Tel.: 0917-9896741</t>
  </si>
  <si>
    <t>aguinaldo_ifugao@yahoo.com</t>
  </si>
  <si>
    <t>Municipality of Alfonso Lista ( Potia)</t>
  </si>
  <si>
    <t>GLENN D. PRUDENCIANO</t>
  </si>
  <si>
    <t>Prudenciado</t>
  </si>
  <si>
    <t>Tel.: (074) 627-2034</t>
  </si>
  <si>
    <t>Municipality of Asipulo</t>
  </si>
  <si>
    <t>ARMANDO P. DOMILOD</t>
  </si>
  <si>
    <t>Domilod</t>
  </si>
  <si>
    <t>Tel.: 0921-3873283; 0935-2156425</t>
  </si>
  <si>
    <t>Municipality of Banaue</t>
  </si>
  <si>
    <t>JERRY U. DALIPOG</t>
  </si>
  <si>
    <t>Dalipog</t>
  </si>
  <si>
    <t>Tel.: (074) 386-4052;</t>
  </si>
  <si>
    <t>Municipality of Hingyon</t>
  </si>
  <si>
    <t>GERALDO D. LUGLUG</t>
  </si>
  <si>
    <t>Luglug</t>
  </si>
  <si>
    <t>Tel.: 0939-3019829</t>
  </si>
  <si>
    <t>Municipality of Hungduan</t>
  </si>
  <si>
    <t>HILARIO T. BUMANGABANG</t>
  </si>
  <si>
    <t>Bumanbang</t>
  </si>
  <si>
    <t>Tel.: 0917-5544008</t>
  </si>
  <si>
    <t>Municipality of Kiangan</t>
  </si>
  <si>
    <t>JOSELITO G. GUYGUYON</t>
  </si>
  <si>
    <t>Guyguyon</t>
  </si>
  <si>
    <t>Tel.: 0905-1443248</t>
  </si>
  <si>
    <t>kianganlgu@yahoo.com</t>
  </si>
  <si>
    <t>Lagawe City ( Capital )</t>
  </si>
  <si>
    <t>CEASARIO D. CABBIGAT</t>
  </si>
  <si>
    <t>Cabbigat</t>
  </si>
  <si>
    <t>Tel.: (074) 382-2025</t>
  </si>
  <si>
    <t>Municipality of Lamut</t>
  </si>
  <si>
    <t>MARIANO B. BUYAGAWAN</t>
  </si>
  <si>
    <t>Buyagwan Jr</t>
  </si>
  <si>
    <t>Telefax: (074) 382-2620</t>
  </si>
  <si>
    <t>Municipality of Mayoyao</t>
  </si>
  <si>
    <t>RONNIE H. LUMAYNA</t>
  </si>
  <si>
    <t>Lumayna</t>
  </si>
  <si>
    <t>Tel.: (074) 832-2034</t>
  </si>
  <si>
    <t>Municipality of Tinoc</t>
  </si>
  <si>
    <t>MARCELO G. CATALINO</t>
  </si>
  <si>
    <t>Catalino</t>
  </si>
  <si>
    <t>Tel.: 0915-9035806</t>
  </si>
  <si>
    <t>lgu_tinoc@yahoo.com</t>
  </si>
  <si>
    <t>Provincial Government of Kalinga</t>
  </si>
  <si>
    <t>JOCEL C. BAAC</t>
  </si>
  <si>
    <t>Baac</t>
  </si>
  <si>
    <t>Tel.: 0917-8878758</t>
  </si>
  <si>
    <t>Provincial Capitol, 3800 Tabuk, Kalinga</t>
  </si>
  <si>
    <t>Municipality of Balbalan</t>
  </si>
  <si>
    <t>KENNETH DALE C. MANGAOANG</t>
  </si>
  <si>
    <t>Mangaoang</t>
  </si>
  <si>
    <t>Tel.: 0927-7333111</t>
  </si>
  <si>
    <t>lgubalbalan@yahoo.com</t>
  </si>
  <si>
    <t>Municipality of Lubuagan</t>
  </si>
  <si>
    <t>JOHNNY A. DICKPUS</t>
  </si>
  <si>
    <t>Dickups</t>
  </si>
  <si>
    <t>Tel.: (074) 872-2017;</t>
  </si>
  <si>
    <t>Municipality of Pasil</t>
  </si>
  <si>
    <t>JAMES S. EDDUBA</t>
  </si>
  <si>
    <t>Edduba</t>
  </si>
  <si>
    <t>Tel.: 0921-4326365</t>
  </si>
  <si>
    <t>Municipality of Pinukpuk</t>
  </si>
  <si>
    <t>JIMMY B. DASAYON</t>
  </si>
  <si>
    <t>Dasayon</t>
  </si>
  <si>
    <t>MARCELO V. DELA CRUZ JR.</t>
  </si>
  <si>
    <t>Dela Cruz Jr</t>
  </si>
  <si>
    <t>Tel.: 0917-595667</t>
  </si>
  <si>
    <t>Tabuk City ( Capital )</t>
  </si>
  <si>
    <t>FERDINAND B. TUBBAN</t>
  </si>
  <si>
    <t>Tubban</t>
  </si>
  <si>
    <t>Tel.: 0917-5096790</t>
  </si>
  <si>
    <t>fbt.tabuk@yahoo.com</t>
  </si>
  <si>
    <t>Municipality of Tanudan</t>
  </si>
  <si>
    <t>JOHNWELL W. TIGGANGAY</t>
  </si>
  <si>
    <t>w.</t>
  </si>
  <si>
    <t>Tiggangay</t>
  </si>
  <si>
    <t>Tel.: (078) 872-2211</t>
  </si>
  <si>
    <t>Municipality of Tinglayan</t>
  </si>
  <si>
    <t>JOHNNY D. MAYMAYA</t>
  </si>
  <si>
    <t>Maymaya</t>
  </si>
  <si>
    <t>Provincial Government of Mountain Province</t>
  </si>
  <si>
    <t>LEONARD G. MAYAEN</t>
  </si>
  <si>
    <t>Mayaen</t>
  </si>
  <si>
    <t>Telefax: (074) 462-4310</t>
  </si>
  <si>
    <t>Provincial                         Capitol, 2616 Bontoc, Mt. Province</t>
  </si>
  <si>
    <t>Municipality of Barlig</t>
  </si>
  <si>
    <t>CLARK C. NGAYA</t>
  </si>
  <si>
    <t>Ngaya</t>
  </si>
  <si>
    <t>Tel.: (078) 445-8892</t>
  </si>
  <si>
    <t>Municipality of Bauko</t>
  </si>
  <si>
    <t>ABRAHAM B. AKILIT</t>
  </si>
  <si>
    <t>Akilit</t>
  </si>
  <si>
    <t>Tel.: (074) 592-3471;</t>
  </si>
  <si>
    <t>Municipality of Besao</t>
  </si>
  <si>
    <t>WELLINGTON B. POOTEN</t>
  </si>
  <si>
    <t>Pooten</t>
  </si>
  <si>
    <t>Tel.: (074) 602-1031</t>
  </si>
  <si>
    <t>Municipality of Bontoc</t>
  </si>
  <si>
    <t>FRANKLIN C. ODSEY</t>
  </si>
  <si>
    <t>Odsey</t>
  </si>
  <si>
    <t>Tel.: (074) 602-1125</t>
  </si>
  <si>
    <t>Municipality of Natonin</t>
  </si>
  <si>
    <t>MATEO L. CHIYAWAN</t>
  </si>
  <si>
    <t>Chiyawan</t>
  </si>
  <si>
    <t>Tel.: (074) 462-4148</t>
  </si>
  <si>
    <t>Municipality of Paracelis</t>
  </si>
  <si>
    <t>GAVINO L. BUCOK</t>
  </si>
  <si>
    <t>Bucok</t>
  </si>
  <si>
    <t>Tel.: (074) 462-4147</t>
  </si>
  <si>
    <t>Municipality of Sabangan</t>
  </si>
  <si>
    <t>DONATO L. DANGLOSE</t>
  </si>
  <si>
    <t>Danglose</t>
  </si>
  <si>
    <t>Tel.: 0918-6964422</t>
  </si>
  <si>
    <t>Municipality of Sadanga</t>
  </si>
  <si>
    <t>GABINO P. GANGGANGAN</t>
  </si>
  <si>
    <t>Ganggangan</t>
  </si>
  <si>
    <t>Tel.: (074) 462-4145</t>
  </si>
  <si>
    <t>Municipality of Sagada</t>
  </si>
  <si>
    <t>EDUARDO T. LATAWAN JR</t>
  </si>
  <si>
    <t>Latawan Jr</t>
  </si>
  <si>
    <t>Tel.: (074) 602-1138</t>
  </si>
  <si>
    <t>Municipality of Tadian</t>
  </si>
  <si>
    <t>ANTHONY D. WOODEN</t>
  </si>
  <si>
    <t>Wooden</t>
  </si>
  <si>
    <t>Tel.: (074) 462-4143</t>
  </si>
  <si>
    <t>Cities</t>
  </si>
  <si>
    <t>Municipalities</t>
  </si>
  <si>
    <t xml:space="preserve">Provinces </t>
  </si>
  <si>
    <t>Region</t>
  </si>
  <si>
    <t>g</t>
  </si>
  <si>
    <t>bogo</t>
  </si>
  <si>
    <t>CP- Confirmed Participation</t>
  </si>
  <si>
    <t>AE - Acknowledge email</t>
  </si>
  <si>
    <t>NE - NO EMAIL must CALL and FAX</t>
  </si>
  <si>
    <t>MUNICIPALITIES AND PROVINCIAL GOVERNMENT</t>
  </si>
  <si>
    <t>NAME</t>
  </si>
  <si>
    <t>Cities/Municipalities</t>
  </si>
  <si>
    <t>REGION VI - WESTERN VISAYAS</t>
  </si>
  <si>
    <t>Provincial Government of Aklan</t>
  </si>
  <si>
    <t>FLORENCIO T. MIRAFLORES</t>
  </si>
  <si>
    <t>aklanpgo@yahoo.com</t>
  </si>
  <si>
    <t>Tel: (036) 262-4741/ 262-3132 / 09189014504</t>
  </si>
  <si>
    <t>HON.</t>
  </si>
  <si>
    <t>Provincial Capitol, 5600 Kalibo, Aklan</t>
  </si>
  <si>
    <t>(036) 262-3132</t>
  </si>
  <si>
    <t>Municipality of Altavas</t>
  </si>
  <si>
    <t>DENNY D. REFOL SR</t>
  </si>
  <si>
    <t>pesoaltavas@yahoo.com.ph</t>
  </si>
  <si>
    <t>Tel: (036) 269-1059 / 0949-8910438</t>
  </si>
  <si>
    <t>Bounced</t>
  </si>
  <si>
    <t>TEODORO V. CALIZO JR.</t>
  </si>
  <si>
    <t>suatbalete@yahoo.com</t>
  </si>
  <si>
    <t>Tel: (036) 272-3811 / 0920-9260195</t>
  </si>
  <si>
    <t>(036) 272-3811</t>
  </si>
  <si>
    <t>Municipality of Banga</t>
  </si>
  <si>
    <t>ERLINDA M. MAMING</t>
  </si>
  <si>
    <t>fesobanga@yahoo.com</t>
  </si>
  <si>
    <t>Tel: (036) 267-5823 / 0917-7172068</t>
  </si>
  <si>
    <t>(036) 267-5823</t>
  </si>
  <si>
    <t>Municipality of Batan</t>
  </si>
  <si>
    <t>DELFINA R. RAMOS</t>
  </si>
  <si>
    <t>batanpeso@yahoo.com.ph</t>
  </si>
  <si>
    <t>Tel: (036) 271-2120 / 0920-9181801</t>
  </si>
  <si>
    <t>Municipality of Buruanga</t>
  </si>
  <si>
    <t>QUEZON F. LABINDAO</t>
  </si>
  <si>
    <t>pesoburuanga@yahoo.com.ph</t>
  </si>
  <si>
    <t>Tel: 0917-3054968 / 0927-7238434</t>
  </si>
  <si>
    <t>Municipality of Ibajay</t>
  </si>
  <si>
    <t>MA. LOURDES M. MIRAFLORES</t>
  </si>
  <si>
    <t>lguibajay@yahoo.com</t>
  </si>
  <si>
    <t>Tel: (036) 289-2495 / (036) 289-2025 / 0928-5070393</t>
  </si>
  <si>
    <t>Municipality of Kalibo (Capital)</t>
  </si>
  <si>
    <t>WILLIAM S. LACHICA</t>
  </si>
  <si>
    <t>lgukalibo@yahoo.com</t>
  </si>
  <si>
    <t>Tel: (036) 262-3241 / 0910-4253509</t>
  </si>
  <si>
    <t>Municipality of Lezo</t>
  </si>
  <si>
    <t>VICTORY L. FERNANDEZ</t>
  </si>
  <si>
    <t>lgu_lezo_aklan@yahoo.com</t>
  </si>
  <si>
    <t>Tel: (036) 274-7049 / (036) 274-7291 / 0929-8145173</t>
  </si>
  <si>
    <t>Municipality of Libacao</t>
  </si>
  <si>
    <t>VINCENT I. NAVAROSA</t>
  </si>
  <si>
    <t>lgulibacao@gmail.com</t>
  </si>
  <si>
    <t>Tel: (036) 273-2223 / (036) 273-2241 / 0918-9515246</t>
  </si>
  <si>
    <t>Municipality of Madalag</t>
  </si>
  <si>
    <t>ALFONSO A. GUBATINA</t>
  </si>
  <si>
    <t>pesomadalag@yahoo.com</t>
  </si>
  <si>
    <t>Tel: (036) 515-4169 / 0921-4628329</t>
  </si>
  <si>
    <t>Municipality of Makato</t>
  </si>
  <si>
    <t>ABENCIO T. TORRES</t>
  </si>
  <si>
    <t>pesomakato@yahoo.com.ph</t>
  </si>
  <si>
    <t>Tel: (036) 276-6329 / 0919-5332881</t>
  </si>
  <si>
    <t>Municipality of Malay</t>
  </si>
  <si>
    <t>JOHN P. YAP</t>
  </si>
  <si>
    <t>malaypeso@yahoo.com.ph</t>
  </si>
  <si>
    <t>Tel: (036) 288-8748 / (036) 288-8808 / (036) 288-8772 / 0906-5226039</t>
  </si>
  <si>
    <t>Municipality of Malinao</t>
  </si>
  <si>
    <t>WILBERT ARIEL I. IGOY</t>
  </si>
  <si>
    <t>lgu.malinao@yahoo.com</t>
  </si>
  <si>
    <t>Tel: (036) 275-8121 / 0939-9396362 / 0947-5628143</t>
  </si>
  <si>
    <t>Municipality of Nabas</t>
  </si>
  <si>
    <t>JAMES B. SOLANOY</t>
  </si>
  <si>
    <t>lgunabas2013@gmail.com</t>
  </si>
  <si>
    <t>Tel: (036) 289-1033/1030; 0908-9349681</t>
  </si>
  <si>
    <t>(036) 289-1807</t>
  </si>
  <si>
    <t>Municipality of New Washington</t>
  </si>
  <si>
    <t>EDGAR R. PERALTA</t>
  </si>
  <si>
    <t>lgunewwashington16@gmail.com</t>
  </si>
  <si>
    <t>Tel: (036) 264-3367; 0920-9175619</t>
  </si>
  <si>
    <t>Municipality of Numancia</t>
  </si>
  <si>
    <t>JOZYLLSIDORE T. TEMPLONUEVO</t>
  </si>
  <si>
    <t>lgunumanciaaklan@yahoo.com</t>
  </si>
  <si>
    <t>Tel:  (036) 268-4176 / (036) 265-6597/ (036) 265-6759</t>
  </si>
  <si>
    <t>265-6759</t>
  </si>
  <si>
    <t>Municipality of Tangalan</t>
  </si>
  <si>
    <t>GENE T. FUENTES</t>
  </si>
  <si>
    <t>pesotangalan@yahoo.com.ph</t>
  </si>
  <si>
    <t>Tel: (036) 265-2004 / (036) 265-2048 / 0908-8657015</t>
  </si>
  <si>
    <t>Provincial Government of Antique</t>
  </si>
  <si>
    <t>EXEQUIEL B. JAVIER</t>
  </si>
  <si>
    <t>gov.dododcadiao@yahoo.com</t>
  </si>
  <si>
    <t>(036) 540-9351 / 540-9649/ 0917-5306949</t>
  </si>
  <si>
    <t>Provincial Capitol, 5700 San Jose, Antique</t>
  </si>
  <si>
    <t>(036) 540-8198/ (036) 540-9649</t>
  </si>
  <si>
    <t>Municipality of Anini-y</t>
  </si>
  <si>
    <t>REYNALDO B. POLICAR</t>
  </si>
  <si>
    <t>lourdes_pollicar@yahoo.com</t>
  </si>
  <si>
    <t>Tel:  0906-3544606</t>
  </si>
  <si>
    <t>Municipality of Barbaza</t>
  </si>
  <si>
    <t>GERRY C. NECOR</t>
  </si>
  <si>
    <t>mfgrodriguez@yahoo.com</t>
  </si>
  <si>
    <t>Tel:  (02) 895-6238</t>
  </si>
  <si>
    <t>Municipality of Belison</t>
  </si>
  <si>
    <t>DARREL B. DELA FLOR</t>
  </si>
  <si>
    <t>it_lgubelison@yahoo.com</t>
  </si>
  <si>
    <t>Tel: (036) 910-0008</t>
  </si>
  <si>
    <t>Municipality of Bugasong</t>
  </si>
  <si>
    <t>BERNARD N. PESAYCO</t>
  </si>
  <si>
    <t>jocelyn_tordesillas@yahoo.com</t>
  </si>
  <si>
    <t>Tel: 09179076822</t>
  </si>
  <si>
    <t>Municipality of Caluya</t>
  </si>
  <si>
    <t>GENEVIEVE L. REYES</t>
  </si>
  <si>
    <t>jhenmel_55@yahoo.com</t>
  </si>
  <si>
    <t>Tel: (02) 716-2023 / 0920-8573257</t>
  </si>
  <si>
    <t>Municipality of Culasi</t>
  </si>
  <si>
    <t>JOEL A. LOMUGDANG</t>
  </si>
  <si>
    <t>zenaidasumugat@ymail.com</t>
  </si>
  <si>
    <t>Tel: (036) 288-8370 / (036) 288-8278</t>
  </si>
  <si>
    <t>Municipality of Hamtic</t>
  </si>
  <si>
    <t>JULIUS RONALD L. PACIFICADOR</t>
  </si>
  <si>
    <t>pingoymhaye@yahoo.com.ph/mcrpechy@yahoo.com</t>
  </si>
  <si>
    <t>Tel: 0917-3740330</t>
  </si>
  <si>
    <t>Municipality of Laua-an</t>
  </si>
  <si>
    <t>FRANCISCO G. BALADJAY Jr.</t>
  </si>
  <si>
    <t>chita_bergantinos@yahoo.com.ph</t>
  </si>
  <si>
    <t>Tel: 0927-9530567</t>
  </si>
  <si>
    <t>Municipality of Libertad</t>
  </si>
  <si>
    <t>NORBERTO P. RAYMUNDO Jr.</t>
  </si>
  <si>
    <t>lgu_libertad@yahoo.com</t>
  </si>
  <si>
    <t>Tel: (036) 278-1501 / 0908-4874594</t>
  </si>
  <si>
    <t>278-1510</t>
  </si>
  <si>
    <t>JONATHAN D. TAN</t>
  </si>
  <si>
    <t>pandan.antique@gmail.com</t>
  </si>
  <si>
    <t>Tel: (036) 278-9130 / (036) 278-9128 / 0917-8080889</t>
  </si>
  <si>
    <t>(036) 278-9781</t>
  </si>
  <si>
    <t>Municipality of Patnongon</t>
  </si>
  <si>
    <t>JOHNNYFLORES S. BACONGALLO</t>
  </si>
  <si>
    <t>mildredlabiao@yahoo.com</t>
  </si>
  <si>
    <t>Tel: 0917-208374</t>
  </si>
  <si>
    <t>Municipality of San Jose (Capital)</t>
  </si>
  <si>
    <t>RONY L. MOLINA</t>
  </si>
  <si>
    <t>sanjosedebuenavista@yahoo.com</t>
  </si>
  <si>
    <t>Tel: (036) 540-9428/9708</t>
  </si>
  <si>
    <t>Municipality of San Remegio</t>
  </si>
  <si>
    <t>GLENN V. CABIGUNDA</t>
  </si>
  <si>
    <t>leizl_soriano2002@yahoo.com</t>
  </si>
  <si>
    <t>Tel: (036) 320-1315 / 0917-3047074</t>
  </si>
  <si>
    <t>Municipality of Sebaste</t>
  </si>
  <si>
    <t>JOSE CHRISTOPHER A. VARONA</t>
  </si>
  <si>
    <t>lgu_sebasteant67@yahoo.com</t>
  </si>
  <si>
    <t>Tel: (036) 278-2003</t>
  </si>
  <si>
    <t>Municipality of Sibalom</t>
  </si>
  <si>
    <t>JOEL P. OCCEÑA</t>
  </si>
  <si>
    <t>rodelesler@yahoo.com</t>
  </si>
  <si>
    <t>Tel: (036) 543-5618</t>
  </si>
  <si>
    <t>Municipality of Tibiao</t>
  </si>
  <si>
    <t>GIL B. BANDOJA</t>
  </si>
  <si>
    <t>rosannadoroteo@yahoo.com</t>
  </si>
  <si>
    <t>Tel:  (036) 551-6159</t>
  </si>
  <si>
    <t>Municipality of Tobias Fornier</t>
  </si>
  <si>
    <t>JOSE MARIA A. FORNIER</t>
  </si>
  <si>
    <t>mmrtportillo@yahoo.com</t>
  </si>
  <si>
    <t>Tel: 0917-5498990</t>
  </si>
  <si>
    <t>Municipality of Valderrama</t>
  </si>
  <si>
    <t>MARY JOYCE M. ROQUERO</t>
  </si>
  <si>
    <t>brandz.041776@yahoo.com</t>
  </si>
  <si>
    <t>Tel: 0906-6176297 / 0927-2178266</t>
  </si>
  <si>
    <t>Provincial Government of Capiz</t>
  </si>
  <si>
    <t>VICTOR A. TANCO, SR</t>
  </si>
  <si>
    <t>capizprovince@yahoo.com</t>
  </si>
  <si>
    <t>Tel: (036) 621-1607 / 0918-9273515</t>
  </si>
  <si>
    <t>Provincial Capitol, 5800 Roxas City, Capiz</t>
  </si>
  <si>
    <t>(036) 621-0595</t>
  </si>
  <si>
    <t>Municipality of Cuartero</t>
  </si>
  <si>
    <t>TITO L. MAYO</t>
  </si>
  <si>
    <t>lisbo_loida@yahoo.com</t>
  </si>
  <si>
    <t>Tel: (036) 535-1101 / 535-1002</t>
  </si>
  <si>
    <t>Municipality of Dao</t>
  </si>
  <si>
    <t>JOSELITO Y. ESCUTIN</t>
  </si>
  <si>
    <t>Tel: (036) 534-1009 / 0917-9770870</t>
  </si>
  <si>
    <t>Municipality of Dumalag</t>
  </si>
  <si>
    <t>AMADO ERIBERTO V. CASTRO, JR.</t>
  </si>
  <si>
    <t>mspepsiblue@yahoo.com</t>
  </si>
  <si>
    <t>Tel: (036) 536-2064 / (036) 536-2067 / 0912-8863511</t>
  </si>
  <si>
    <t>Municipality of Dumarao</t>
  </si>
  <si>
    <t>LESLIE WARREN A. BENJAMIN</t>
  </si>
  <si>
    <t>hrmo_dumarao@yahoo.com</t>
  </si>
  <si>
    <t>Tel: (036) 537-3006 / 0917-3120149</t>
  </si>
  <si>
    <t>Municipality of Ivisan</t>
  </si>
  <si>
    <t>FELIPE NERI N. YAP</t>
  </si>
  <si>
    <t>mayorsofficeivisan@gmail.com</t>
  </si>
  <si>
    <t>Tel: (036) 632-0024/ (036) 632-0030 / 0915-1182444</t>
  </si>
  <si>
    <t>(036) 632-0024</t>
  </si>
  <si>
    <t>Municipality of Jamindan</t>
  </si>
  <si>
    <t>ETHEL R. JINON</t>
  </si>
  <si>
    <t>jamindanganun@yahoo.com</t>
  </si>
  <si>
    <t>Tel: (036) 647-0328/ (036) 647-0264 / 0910-5495606</t>
  </si>
  <si>
    <t>Municipality of Ma-ayon</t>
  </si>
  <si>
    <t>WILFREDO E. BORRES, SR.</t>
  </si>
  <si>
    <t>markborres05298@yahoo.com</t>
  </si>
  <si>
    <t>Tel: (036) 526-2009 / 0920-9270175</t>
  </si>
  <si>
    <t>Municipality of Mambusao</t>
  </si>
  <si>
    <t>LEODEGARIO A. LABAO, JR.</t>
  </si>
  <si>
    <t>mambusao_lgu@yahoo.com</t>
  </si>
  <si>
    <t>Tel: (036) 647-0049</t>
  </si>
  <si>
    <t>(036) 647-0049</t>
  </si>
  <si>
    <t>Municipality of Panay</t>
  </si>
  <si>
    <t>DANTE B. BERMEJO</t>
  </si>
  <si>
    <t>lgu_panay@yahoo.com</t>
  </si>
  <si>
    <t>Tel: (036) 621-2022 / 0918-9302812</t>
  </si>
  <si>
    <t>(036) 621-4792</t>
  </si>
  <si>
    <t>Municipality of Panit-an</t>
  </si>
  <si>
    <t>GENEROSO D. DERRAMAS</t>
  </si>
  <si>
    <t>panitan_lgu@fastmail.fm</t>
  </si>
  <si>
    <t>Tel: (036) 634-0235 / (036) 634-0236</t>
  </si>
  <si>
    <t>No email</t>
  </si>
  <si>
    <t>GIDEON IKE R. PATRICIO</t>
  </si>
  <si>
    <t>Tel: (036) 528-4024 / (036) 528-4029 / 0917-5470829</t>
  </si>
  <si>
    <t>Municipality of Pontevedra</t>
  </si>
  <si>
    <t>ESTEBAN JOSE B. CONTRERAS</t>
  </si>
  <si>
    <t>doletin2008@yahoo.com</t>
  </si>
  <si>
    <t>Tel: (036) 634-0493 / 0918-9445448 / 0917-6250814</t>
  </si>
  <si>
    <t>Municipality of President Roxas</t>
  </si>
  <si>
    <t>RAYMUND S. LOCSIN</t>
  </si>
  <si>
    <t>Tel: (036) 634-0501</t>
  </si>
  <si>
    <t>Roxas City (Capital)</t>
  </si>
  <si>
    <t>ANGEL ALAN B. CELINO</t>
  </si>
  <si>
    <t>Tel: (036) 621-0500 /  (036) 621-0837 /  0918-9180130</t>
  </si>
  <si>
    <t>Municipality of Sapi-an</t>
  </si>
  <si>
    <t>ARTHUR JOHN H. BIÑAS</t>
  </si>
  <si>
    <t>Tel: (036) 647-0504</t>
  </si>
  <si>
    <t>Municipality of Sigma</t>
  </si>
  <si>
    <t>CHRISTOPHER T. ANDAYA</t>
  </si>
  <si>
    <t>Tel: (036) 647-0231/ (036) 647-0444</t>
  </si>
  <si>
    <t>Municipality of Tapaz</t>
  </si>
  <si>
    <t>ROSEMARIE F. GARDOSE</t>
  </si>
  <si>
    <t>mpdotapaz@yahoo.com</t>
  </si>
  <si>
    <t>Tel: (036) 536-2011 / 0912-3089794 / 0912-8874485</t>
  </si>
  <si>
    <t>Provincial Government of Guimaras</t>
  </si>
  <si>
    <t>SAMUEL T. GUMARIN</t>
  </si>
  <si>
    <t>public.information_guimaras@yahoo.com</t>
  </si>
  <si>
    <t>Tel: (033) 237-1111 / (033) 581-3349 / 0908-8640068</t>
  </si>
  <si>
    <t>Provincial Capitol, 5045 Jordan, Guimaras</t>
  </si>
  <si>
    <t>(033) 581-2057</t>
  </si>
  <si>
    <t>EUGENIO G. REYES</t>
  </si>
  <si>
    <t>reyeseugenio56@yahoo.com</t>
  </si>
  <si>
    <t>Tel: (033) 580-7989/ (033) 580-7916 / 0908-8977488/ 580-8329</t>
  </si>
  <si>
    <t>(033) 580-7824</t>
  </si>
  <si>
    <t>Municipality of Jordan (Capital)</t>
  </si>
  <si>
    <t>CRESENTE P. CHAVEZ, JR.</t>
  </si>
  <si>
    <t>mo_lgu@yahoo.com</t>
  </si>
  <si>
    <t>Tel.: (033) 581-3445 / (033) 238-1331 / 0917-3029252</t>
  </si>
  <si>
    <t>Municipality of Nueva Valencia</t>
  </si>
  <si>
    <t>EMMANUEL D. GALILA</t>
  </si>
  <si>
    <t>eva.emas@yahoo.com</t>
  </si>
  <si>
    <t>Tel: (033) 394-0020 / 0930-2246819</t>
  </si>
  <si>
    <t>Municipality of San Lorenzo</t>
  </si>
  <si>
    <t>JIMMY O. GAJO</t>
  </si>
  <si>
    <t>oma_sanlorenzo@yahoo.com</t>
  </si>
  <si>
    <t>Tel: 0917-3051475</t>
  </si>
  <si>
    <t>Municipality of Sibunag</t>
  </si>
  <si>
    <t>LUBEN G. VILCHES</t>
  </si>
  <si>
    <t>marilou_nieles@yahoo.com</t>
  </si>
  <si>
    <t>Tel: 0918-5311522</t>
  </si>
  <si>
    <t>Provincial Government of Iloilo</t>
  </si>
  <si>
    <t>ARTHUR D. DEFENSOR, SR.</t>
  </si>
  <si>
    <t>peso_iloilo@hotmail.com</t>
  </si>
  <si>
    <t>Tel.: (033) 336-8151 / (033) 338-1698 / 0918-9203070</t>
  </si>
  <si>
    <t>Provincial Capitol, 5000 Iznart St., Iloilo City, Iloilo</t>
  </si>
  <si>
    <t>(033) 337-4230; 336-3669</t>
  </si>
  <si>
    <t>Municipality of Ajuy</t>
  </si>
  <si>
    <t>JUAN R. ALVAREZ</t>
  </si>
  <si>
    <t>ajuy_lgu @yahoo.com</t>
  </si>
  <si>
    <t>Tel: (033) 392-0408 / (033) 392-0444 / (033) 392-0466</t>
  </si>
  <si>
    <t>Municipality of Alimodian</t>
  </si>
  <si>
    <t>GEEFRE A. ALONSABE</t>
  </si>
  <si>
    <t>lgualimodian@gmail.com</t>
  </si>
  <si>
    <t>Telefax:  (033) 331-0288</t>
  </si>
  <si>
    <t>Municipality of Anilao</t>
  </si>
  <si>
    <t>MA. TERESA F. DEBUQUE</t>
  </si>
  <si>
    <t>Tel: (033) 362-0401 / 0920-9180747</t>
  </si>
  <si>
    <t>Municipality of Badiangan</t>
  </si>
  <si>
    <t>SERAFIN S. VILLA, JR.</t>
  </si>
  <si>
    <t>lgu_badiangan@yahoo.com</t>
  </si>
  <si>
    <t>Tel.: (033) 396-2920 / 0919-3320081</t>
  </si>
  <si>
    <t>Municipality of Balasan</t>
  </si>
  <si>
    <t>FILOMENO V. GANZON</t>
  </si>
  <si>
    <t>Tel: (033) 397-0542/ (033) 397-0543</t>
  </si>
  <si>
    <t>Municipality of Banate</t>
  </si>
  <si>
    <t>CARLOS O. CABANGAL, JR.</t>
  </si>
  <si>
    <t>lgubanate@gmail.com</t>
  </si>
  <si>
    <t>Tel: (033) 362-0001 / (033) 362-0002 / 0917-3038135</t>
  </si>
  <si>
    <t>(033) 362-0006</t>
  </si>
  <si>
    <t>Municipality of Barotac Nuevo</t>
  </si>
  <si>
    <t>HERNAN D. BIRON SR.</t>
  </si>
  <si>
    <t>Tel: (033) 361-2504 / (033) 361-2049</t>
  </si>
  <si>
    <t>(033) 361-2504</t>
  </si>
  <si>
    <t>Municipality of Barotac Viejo</t>
  </si>
  <si>
    <t>NEIL C. TUPAS III</t>
  </si>
  <si>
    <t>evacausing@yahoo.com</t>
  </si>
  <si>
    <t>Tel.: (033) 362-0312/ (033) 362-0160/ (033) 362-0157</t>
  </si>
  <si>
    <t>Municipality of Batad</t>
  </si>
  <si>
    <t>PEDRO A. ALARCON</t>
  </si>
  <si>
    <t>Tel: (033) 549-6045</t>
  </si>
  <si>
    <t>Municipality of Bingawan</t>
  </si>
  <si>
    <t>MATT P. PALABRICA</t>
  </si>
  <si>
    <t>lgu_bingawan@yahoo.com/</t>
  </si>
  <si>
    <t>Tel: (033) 396-3175 / (033) 535-5020 / 0917-5751737</t>
  </si>
  <si>
    <t>RONILO O. CASPE</t>
  </si>
  <si>
    <t>Tel: (033) 522-8012/ (033) 522 -7861/ 522-8939</t>
  </si>
  <si>
    <t>Municipality of Calinog</t>
  </si>
  <si>
    <t>ALEX A. CENTENA</t>
  </si>
  <si>
    <t>Tel: (033) 536-0219 / 0917-6228808</t>
  </si>
  <si>
    <t>Municipality of Carles</t>
  </si>
  <si>
    <t>ARNOLD A. BETITA</t>
  </si>
  <si>
    <t>Tel: (033) 552-5121/ (033) 552-5080</t>
  </si>
  <si>
    <t>MILLARD S. VILLANUEVA</t>
  </si>
  <si>
    <t>pesolguconcepcion@yahoo.com</t>
  </si>
  <si>
    <t>Tel: (033) 329-0309/ (033) 329-0373 / 0939-9166788</t>
  </si>
  <si>
    <t>Municipality of Dingle</t>
  </si>
  <si>
    <t>RUFINO P. PALABRICA III</t>
  </si>
  <si>
    <t>Tel: (033) 351-0480</t>
  </si>
  <si>
    <t>Municipality of Dueñas</t>
  </si>
  <si>
    <t>MAMERTO L. PELOPERO III</t>
  </si>
  <si>
    <t>Tel: (033) 537-9135; 597-9139</t>
  </si>
  <si>
    <t>Municipality of Dumangas</t>
  </si>
  <si>
    <t>ROLANDO B. DISTURA</t>
  </si>
  <si>
    <t>municipalityofdumangas@gmail.com</t>
  </si>
  <si>
    <t>Tel: (033) 361-2400 / (033) 361-2884 / (033) 361-2300 / 0908-6322596</t>
  </si>
  <si>
    <t>Municipality of Estancia</t>
  </si>
  <si>
    <t>RENE D. CORDERO</t>
  </si>
  <si>
    <t>delosc@rocketmail.com</t>
  </si>
  <si>
    <t>Tel: (033) 397-0359 / (033) 397-0732</t>
  </si>
  <si>
    <t>Municipality of Guimbal</t>
  </si>
  <si>
    <t>CHRISTINE S. GARIN</t>
  </si>
  <si>
    <t>lgu_guimbal@yahoo.com</t>
  </si>
  <si>
    <t>Tel: (033) 512-0011 / 0917-7081222</t>
  </si>
  <si>
    <t>Municipality of Igbaras</t>
  </si>
  <si>
    <t>VICENTE E. ESCORPION, JR.</t>
  </si>
  <si>
    <t>mayorescorpion@yahoo.com</t>
  </si>
  <si>
    <t>Tel: (033) 518-4022 / 0929-2025752</t>
  </si>
  <si>
    <t>Iloilo City (Capital)</t>
  </si>
  <si>
    <t>JED PATRICK E. MABILOG</t>
  </si>
  <si>
    <t>ocmiloilocity@yahoo.com</t>
  </si>
  <si>
    <t>Tel: (033) 333-1111 / 0917-1951111/ 337-0085</t>
  </si>
  <si>
    <t>335-0689</t>
  </si>
  <si>
    <t>Municipality of Janiuay</t>
  </si>
  <si>
    <t>MANUEL THOMAS FRANKLIN MARY H. LOCSIN</t>
  </si>
  <si>
    <t>rjayminurtio@yahoo.com</t>
  </si>
  <si>
    <t>Tel: (033) 531-8719 / 0917-3022578</t>
  </si>
  <si>
    <t>Municipality of Lambunao</t>
  </si>
  <si>
    <t>REYNOR R. GONZALES</t>
  </si>
  <si>
    <t>Tel: (033) 533-7243 / 0919-4143634</t>
  </si>
  <si>
    <t>(033) 533-7243</t>
  </si>
  <si>
    <t>Municipality of Leganes</t>
  </si>
  <si>
    <t>ADOLFO E. JAEN</t>
  </si>
  <si>
    <t>lguleganes@yahoo.com/ municipalityofleganes@yahoo.com/jalecodanilo2014@gmail.com</t>
  </si>
  <si>
    <t>Tel: (033) 329-5566 / 329-6622</t>
  </si>
  <si>
    <t>(33) 329-5566</t>
  </si>
  <si>
    <t>LIGAYA P. APURA</t>
  </si>
  <si>
    <t>Tel: (033) 544-0011 / (033) 544-0022 / 0919-3135832</t>
  </si>
  <si>
    <t>Municipality of Leon</t>
  </si>
  <si>
    <t>ROLITO C. CAJILIG</t>
  </si>
  <si>
    <t>peso_leon@yahoo.com</t>
  </si>
  <si>
    <t>Tel: (033) 331-0033/ (033) 331-0036 / 0915-3715884</t>
  </si>
  <si>
    <t>Municipality of Maasin</t>
  </si>
  <si>
    <t>MARIANO D. MALONES, SR.</t>
  </si>
  <si>
    <t>tultugan@yahoo.com</t>
  </si>
  <si>
    <t>Tel: (033) 521-0020 / 0939-9391018 / 0917-3121264</t>
  </si>
  <si>
    <t>Municipality of Miag-ao</t>
  </si>
  <si>
    <t>MACARIO N. NAPULAN</t>
  </si>
  <si>
    <t>miagaohits@yahoo.com</t>
  </si>
  <si>
    <t>Tel: (033) 315-8050 / 0918-9038249 / 0920-6138478</t>
  </si>
  <si>
    <t>Municipality of Mina</t>
  </si>
  <si>
    <t>REY P. GRABATO</t>
  </si>
  <si>
    <t>minalgu@yahoo.com</t>
  </si>
  <si>
    <t>Tel: (033) 530-9330 / 530-9042</t>
  </si>
  <si>
    <t>530-9017</t>
  </si>
  <si>
    <t>Municipality of New Lucena</t>
  </si>
  <si>
    <t>LIECEL M. SEVILLE</t>
  </si>
  <si>
    <t>nalyn_constantino@yahoo.com</t>
  </si>
  <si>
    <t>Tel: (033) 526-2159</t>
  </si>
  <si>
    <t>Municipality of Oton</t>
  </si>
  <si>
    <t>VICENTE B. FLORES, JR.</t>
  </si>
  <si>
    <t>otonmdrrmc@yahoo.com.ph</t>
  </si>
  <si>
    <t>Tel: (033) 335-1014 / 0917-7177612</t>
  </si>
  <si>
    <t>City of Passi</t>
  </si>
  <si>
    <t>JESRY T. PALMARES</t>
  </si>
  <si>
    <t>passicity.iloilo@gmail.com</t>
  </si>
  <si>
    <t>Tel: (033) 311-6029/ (033) 311-5087 / 0918-8000501</t>
  </si>
  <si>
    <t>(033) 311-5087</t>
  </si>
  <si>
    <t>Municipality of Pavia</t>
  </si>
  <si>
    <t>MICHAEL B. GORRICETA</t>
  </si>
  <si>
    <t>Tel: (033) 329-7229 / 320-0039</t>
  </si>
  <si>
    <t xml:space="preserve">Fax: (033) 329-7229 </t>
  </si>
  <si>
    <t>Municipality of Pototan</t>
  </si>
  <si>
    <t>TOMAS M. PEÑAFLORIDA</t>
  </si>
  <si>
    <t>Tel: (033) 529-7172/ (033) 529-8492/ (033) 529-7333</t>
  </si>
  <si>
    <t>Municipality of San Dionisio</t>
  </si>
  <si>
    <t>PETER PAUL K. LOPEZ</t>
  </si>
  <si>
    <t>Tel: (033) 392-0522 / 0920-9089774</t>
  </si>
  <si>
    <t>Municipality of San Enrique</t>
  </si>
  <si>
    <t>RAMONA P. GO</t>
  </si>
  <si>
    <t>Tel: (033) 351-0314</t>
  </si>
  <si>
    <t>Municipality of San Joaquin</t>
  </si>
  <si>
    <t>EDUARDO S. SERVIDAD</t>
  </si>
  <si>
    <t>lgu.sanjoaquin@yahoo.com</t>
  </si>
  <si>
    <t>Tel: (033) 314-7001 / 523-9050</t>
  </si>
  <si>
    <t xml:space="preserve">Fax: (033) 314-7001 </t>
  </si>
  <si>
    <t>DUNSTAN CLAUDIO S. SALE</t>
  </si>
  <si>
    <t>lgusanmiguel_2014@yahoo.com.ph</t>
  </si>
  <si>
    <t>Tel: (033) 331-0670 / 331-0689</t>
  </si>
  <si>
    <t>Fax: (033) 331-0670</t>
  </si>
  <si>
    <t>ROEL T. BELLEZA</t>
  </si>
  <si>
    <t>Tel: (033) 320-1213 / 0928-2172189 / 0921-5789094</t>
  </si>
  <si>
    <t>Municipality of Sta. Barbara</t>
  </si>
  <si>
    <t>DENNIS S. SUPERFICIAL</t>
  </si>
  <si>
    <t>ugyon.santabarbara@gmail.com</t>
  </si>
  <si>
    <t>Tel: (033) 523-8000 / 0917-7220428</t>
  </si>
  <si>
    <t>Municipality of Sara</t>
  </si>
  <si>
    <t>NEPTALI P. SALCEDO</t>
  </si>
  <si>
    <t>saralgu@yahoo.com</t>
  </si>
  <si>
    <t>Tel: (033) 392-0110/ 392-0111/ 392-0077</t>
  </si>
  <si>
    <t>392-0077</t>
  </si>
  <si>
    <t>Municipality of Tigbauan</t>
  </si>
  <si>
    <t>SUZETTE T. ALQUISADA</t>
  </si>
  <si>
    <t>lgutigbauan@gmail.com</t>
  </si>
  <si>
    <t>Tel: (033) 511-9160/ (033) 511-7936</t>
  </si>
  <si>
    <t>511-8790</t>
  </si>
  <si>
    <t>Municipality of Tubungan</t>
  </si>
  <si>
    <t>VICENTE T. GARGARITANO, JR.</t>
  </si>
  <si>
    <t>tubong_lgu@yahoo.com</t>
  </si>
  <si>
    <t>Tel: (033) 517-3011</t>
  </si>
  <si>
    <t>Municipality of Zarraga</t>
  </si>
  <si>
    <t>JOHN H. TARROSA</t>
  </si>
  <si>
    <t>Tel: (033) 525-4068 / (033) 525-4094</t>
  </si>
  <si>
    <t>Provincial Government of Negros Occidental</t>
  </si>
  <si>
    <t>ALFREDO G. MARAÑON, JR</t>
  </si>
  <si>
    <t>Tel: 0917-300002 / 0918-90255892</t>
  </si>
  <si>
    <t>Provincial Capitol, 6100 Bacolod City, Negros Occidental</t>
  </si>
  <si>
    <t>Bacolod City (Capital)</t>
  </si>
  <si>
    <t>MONICO O. PUENTEVELLA</t>
  </si>
  <si>
    <t>bacolodcitymayors.office@yahoo.com</t>
  </si>
  <si>
    <t>Tel: (034) 434-1212 / 0917-5287104/709-1786</t>
  </si>
  <si>
    <t>City Hall, Bacolod City</t>
  </si>
  <si>
    <t>Bago City</t>
  </si>
  <si>
    <t>RAMON D. TORRES</t>
  </si>
  <si>
    <t>Tel: (034) 461-0464</t>
  </si>
  <si>
    <t>Municipality of Binalbagan</t>
  </si>
  <si>
    <t>EMMANUEL I. ARANDA</t>
  </si>
  <si>
    <t>Tel: (034) 388-8288 / 0920-9019417</t>
  </si>
  <si>
    <t>Cadiz City</t>
  </si>
  <si>
    <t>PATRICK G. ESCALANTE</t>
  </si>
  <si>
    <t>Tel: (034) 493-1447</t>
  </si>
  <si>
    <t>(034) 493 1447</t>
  </si>
  <si>
    <t>ARACELI T. SOMOSA</t>
  </si>
  <si>
    <t>Tel: (043) 727-7252</t>
  </si>
  <si>
    <t>Municipality of Candoni</t>
  </si>
  <si>
    <t>CICERO D. BORROMEO</t>
  </si>
  <si>
    <t>Tel: (034) 281-0344</t>
  </si>
  <si>
    <t>Municipality of Cauayan</t>
  </si>
  <si>
    <t>JOHN REY D. TABUJARA</t>
  </si>
  <si>
    <t>peter10_famatid@yahoo.com</t>
  </si>
  <si>
    <t>Tel: 0918-7192132</t>
  </si>
  <si>
    <t>Municipality of E.B. Magalona</t>
  </si>
  <si>
    <t>DAVID ALBERT R. LACSON</t>
  </si>
  <si>
    <t>ebmagalona_2011@yahoo.com</t>
  </si>
  <si>
    <t>Tel: (034) 495-3534 / 0917-5220022/ 495-1076/ 495-1100/</t>
  </si>
  <si>
    <t>City of Escalante</t>
  </si>
  <si>
    <t>MELICIO J. YAP JR</t>
  </si>
  <si>
    <t>bigmike_esca@yahoo.com</t>
  </si>
  <si>
    <t>Tel: (034) 454-0362 / 0920-9277606</t>
  </si>
  <si>
    <t>(034) 454-0362</t>
  </si>
  <si>
    <t>City of Himamaylan</t>
  </si>
  <si>
    <t>AGUSTIN ERNESTO G. BASCON</t>
  </si>
  <si>
    <t>sofiae_0711@yahoo.com</t>
  </si>
  <si>
    <t>Tel: (043) 388-3504</t>
  </si>
  <si>
    <t>(034) 388-3683</t>
  </si>
  <si>
    <t>Municipality of Hinigaran</t>
  </si>
  <si>
    <t>HERMILO L. AGUILAR</t>
  </si>
  <si>
    <t>judyanne67@yahoo.com</t>
  </si>
  <si>
    <t>Tel: (034) 391-7715 / (034) 391-7495</t>
  </si>
  <si>
    <t>(034) 391-7495/931</t>
  </si>
  <si>
    <t>Municipality of Hinoba-an</t>
  </si>
  <si>
    <t>ERNESTO A. ESTRAO</t>
  </si>
  <si>
    <t>ginanabor@aol.com</t>
  </si>
  <si>
    <t>Tel: (034) 473-0505/ (034) 473-0506/ (034) 473-0507</t>
  </si>
  <si>
    <t>Municipality of Ilog</t>
  </si>
  <si>
    <t>GENARO RAFAEL K. ALVAREZ</t>
  </si>
  <si>
    <t>municipalityilog@yahoo.com</t>
  </si>
  <si>
    <t>Tel: (034) 471-2618 / (034) 471-2742</t>
  </si>
  <si>
    <t>Municipality of Isabela</t>
  </si>
  <si>
    <t>ENRIQUE G. MONTILLA III</t>
  </si>
  <si>
    <t>Tel: (034) 387-2245; (034) 387-2327</t>
  </si>
  <si>
    <t>City of Kabankalan</t>
  </si>
  <si>
    <t>ISIDRO P. ZAYCO</t>
  </si>
  <si>
    <t>kcitygov@yahoo.com</t>
  </si>
  <si>
    <t>Tel: (034) 471-2291</t>
  </si>
  <si>
    <t>(034) 471-2291</t>
  </si>
  <si>
    <t>La Carlota City</t>
  </si>
  <si>
    <t>MARIE JULIET D. FERRER</t>
  </si>
  <si>
    <t>cmolacarlota@yahoo.com</t>
  </si>
  <si>
    <t>Tel: (034) 460-2380/460-0160</t>
  </si>
  <si>
    <t>Municipality of Castellana</t>
  </si>
  <si>
    <t>ALBERTO A. NICOR, JR.</t>
  </si>
  <si>
    <t>mayorsoffice14@yahoo.com</t>
  </si>
  <si>
    <t>Tel: (034) 485-0515/485-0279</t>
  </si>
  <si>
    <t>485-0279</t>
  </si>
  <si>
    <t>Municipality of Manapla</t>
  </si>
  <si>
    <t>LOURDES SOCORRO L. ESCALANTE</t>
  </si>
  <si>
    <t>relynbarba@ymail.com</t>
  </si>
  <si>
    <t>Tel: (034) 491-0125</t>
  </si>
  <si>
    <t>(034) 491-0125</t>
  </si>
  <si>
    <t>Municipality of Moises Padilla</t>
  </si>
  <si>
    <t>ELLA CELESTINA G. YULO</t>
  </si>
  <si>
    <t>raddubouzet@gmail.com</t>
  </si>
  <si>
    <t>Tel: (034) 473-0153 / (034) 473-0644</t>
  </si>
  <si>
    <t>Municipality of Murcia</t>
  </si>
  <si>
    <t>ANDREW GERARD L. MONTELIBANO</t>
  </si>
  <si>
    <t>murcia_negros2010@yahoo.com</t>
  </si>
  <si>
    <t>Tel: (034) 345-2105</t>
  </si>
  <si>
    <t>345-2243</t>
  </si>
  <si>
    <t>JOSE MARIA A. ALONSO</t>
  </si>
  <si>
    <t>Tel: (034) 377-7204 / (034) 377-7587</t>
  </si>
  <si>
    <t>Municipality of Pulupandan</t>
  </si>
  <si>
    <t>MIGUEL C. PEÑA</t>
  </si>
  <si>
    <t>pulupandan2008@yahoo.com</t>
  </si>
  <si>
    <t>Tel: (034) 461-0239 / (034) 461-0309</t>
  </si>
  <si>
    <t>461-0239</t>
  </si>
  <si>
    <t>Sagay City</t>
  </si>
  <si>
    <t>ALFREDO D. MARAÑON III</t>
  </si>
  <si>
    <t>thirdy03_sagaycity@yahoo.com</t>
  </si>
  <si>
    <t>Tel: (034) 488-0101 / 0920-9595767</t>
  </si>
  <si>
    <t>454-1197</t>
  </si>
  <si>
    <t>Municipality of Salvador Benedicto</t>
  </si>
  <si>
    <t>JOSE MAX S. ORTIZ</t>
  </si>
  <si>
    <t>lgu_officeofthemayor@yahoo.com</t>
  </si>
  <si>
    <t>Tel: (034) 473-0188</t>
  </si>
  <si>
    <t>GERARDO P. VALMAYOR, JR.</t>
  </si>
  <si>
    <t>peso_sancarloscity@yahoo.com</t>
  </si>
  <si>
    <t>Tel: (034) 342-5112 / (034) 342-5113 / (034) 342-5114</t>
  </si>
  <si>
    <t>MARIO E. MAGNO</t>
  </si>
  <si>
    <t>lgusanenriquenegocc@yahoo.com</t>
  </si>
  <si>
    <t>Tel: (034) 736-1063 / (034) 377-7575</t>
  </si>
  <si>
    <t>City of Silay</t>
  </si>
  <si>
    <t>JOSE L. MONTELIBANO</t>
  </si>
  <si>
    <t>silaycitypio@yahoo.com</t>
  </si>
  <si>
    <t>Tel: (034) 495-0587 / 0920-9254518</t>
  </si>
  <si>
    <t>City of Sipalay</t>
  </si>
  <si>
    <t>OSCAR C. MONTILLA JR.</t>
  </si>
  <si>
    <t>sipalaycity@yahoo.com</t>
  </si>
  <si>
    <t>Tel: (034) 473-2101</t>
  </si>
  <si>
    <t>City of Talisay</t>
  </si>
  <si>
    <t>ERIC BASILIO M. SARATAN</t>
  </si>
  <si>
    <t>talisaycitynegocc@yahoo.com</t>
  </si>
  <si>
    <t>Tel: (034) 495-1959</t>
  </si>
  <si>
    <t>Municipality of Toboso</t>
  </si>
  <si>
    <t>RICHARD M. JAOJOCO</t>
  </si>
  <si>
    <t>Tel: (034) 725-9007 / 725-9005</t>
  </si>
  <si>
    <t>Municipality of Valladolid</t>
  </si>
  <si>
    <t>ROMAL P. YOGORE</t>
  </si>
  <si>
    <t>Tel: (034) 461-1220</t>
  </si>
  <si>
    <t>City of Victorias</t>
  </si>
  <si>
    <t>FRANCIS FREDERICK P. PALANCA</t>
  </si>
  <si>
    <t>Tel: (034) 399-3459</t>
  </si>
  <si>
    <t>REGION VII - CENTRAL VISAYAS</t>
  </si>
  <si>
    <t>sas</t>
  </si>
  <si>
    <t>Provincial Government of Bohol</t>
  </si>
  <si>
    <t>EDGARDO M. CHATTO</t>
  </si>
  <si>
    <t>govovemc2010@yahoo.com</t>
  </si>
  <si>
    <t>Tel: (038) 411-3063 / (038) 411-3300/ (038) 411-4821/ (038) 411-3560/ 411-3573/ 412-0835</t>
  </si>
  <si>
    <t>Provincial Capitol, 6300 Tagbilaran City, Bohol</t>
  </si>
  <si>
    <t>(038) 412-3063; 501-9847</t>
  </si>
  <si>
    <t>Municipality of Albuquerque</t>
  </si>
  <si>
    <t>EFREN D. TUNGOL</t>
  </si>
  <si>
    <t>Tel: (038) 539-9080 / (038) 539-9221 / 0917-3038158</t>
  </si>
  <si>
    <t>MARNILOU S. AYUBAN</t>
  </si>
  <si>
    <t>Tel: (038) 521-2071 / (038) 521-2085 / 0929-4364046</t>
  </si>
  <si>
    <t>METODIO L. AMPER</t>
  </si>
  <si>
    <t>Tel: (038) 510-8094</t>
  </si>
  <si>
    <t>Municipality of Antequera</t>
  </si>
  <si>
    <t>JOSE MARIO J. PAHANG</t>
  </si>
  <si>
    <t>Tel: (038) 506-5007 / 0917-6335550</t>
  </si>
  <si>
    <t>Municipality of Baclayon</t>
  </si>
  <si>
    <t>ALVIN J. UY</t>
  </si>
  <si>
    <t>Tel: (038) 540-9280 / 0917-3043930</t>
  </si>
  <si>
    <t>Municipality of Balilihan</t>
  </si>
  <si>
    <t>DOMINISIO L. CHATTO</t>
  </si>
  <si>
    <t>Tel: (038) 507-3106 / (038) 411-2338 / 0917-3042738</t>
  </si>
  <si>
    <t>FRANCISCO C. PEPITO</t>
  </si>
  <si>
    <t>Tel: (038) 533-9000 / (038) 533-9488 / 0917-6333151</t>
  </si>
  <si>
    <t>Municipality of Bien Unido</t>
  </si>
  <si>
    <t>NIÑO REY F. BONIEL</t>
  </si>
  <si>
    <t>Tel: (038) 517-2391 / (038) 517-2288 / 0917-3030000</t>
  </si>
  <si>
    <t>Municipality of Bilar</t>
  </si>
  <si>
    <t>NORMAN D. PALACIO</t>
  </si>
  <si>
    <t>Tel: (038) 535-9076 / (038) 535-9144 / 0919-999768</t>
  </si>
  <si>
    <t>RONALD LOWELL G. TIROL</t>
  </si>
  <si>
    <t>Tel: (038) 513-9175 / (038) 513-9460 / 0908-8961792</t>
  </si>
  <si>
    <t>Municipality of Calape</t>
  </si>
  <si>
    <t>SULPICIO N. YU, JR.</t>
  </si>
  <si>
    <t>Tel: (038) 507-9085 / (038) 507-9237 / 0917-3010033</t>
  </si>
  <si>
    <t>(038) 5079180/ 5079085/ 09173044568</t>
  </si>
  <si>
    <t>Municipality of Candijay</t>
  </si>
  <si>
    <t>CHRISTOPHER B. TUTOR</t>
  </si>
  <si>
    <t>Tel: (038) 526-0013 / 0920-9256033</t>
  </si>
  <si>
    <t>Municipality of Carmen</t>
  </si>
  <si>
    <t>RICARDO FRANCISCO A. TORIBIO</t>
  </si>
  <si>
    <t>Tel: (038) 525-9000 / 0920-9669848</t>
  </si>
  <si>
    <t>Municipality of Catigbian</t>
  </si>
  <si>
    <t>VIRGILIO L. LUROT</t>
  </si>
  <si>
    <t>lgu.catigbian@gmail.com</t>
  </si>
  <si>
    <t>Tel: (038) 416-2326/ 2328; 0917-6279058</t>
  </si>
  <si>
    <t>Municipality of Clarin</t>
  </si>
  <si>
    <t>ALLEN RAY Z. PIEZAS</t>
  </si>
  <si>
    <t>Tel: (038) 509-9179 / (038) 509-9178 / 0917-3041060</t>
  </si>
  <si>
    <t>Municipality of Corella</t>
  </si>
  <si>
    <t>JOSE NICANOR D. TOCMO</t>
  </si>
  <si>
    <t>Tel: (038) 416-3865 / 0920-4328888</t>
  </si>
  <si>
    <t>Municipality of Cortes</t>
  </si>
  <si>
    <t>ROBERTO L. TABANERA</t>
  </si>
  <si>
    <t>Tel: (038) 503-9201 / 503-9202</t>
  </si>
  <si>
    <t>Fax: (038) 503-9201</t>
  </si>
  <si>
    <t>Municipality of Dagohoy</t>
  </si>
  <si>
    <t>SOFRONIO C. APAT</t>
  </si>
  <si>
    <t>Tel: (038) 524-0036 / 0939-9167267</t>
  </si>
  <si>
    <t>Municipality of Danao</t>
  </si>
  <si>
    <t>NATIVIDAD R. GONZAGA</t>
  </si>
  <si>
    <t>Tel: (038) 507-3106 / 0917-5874488</t>
  </si>
  <si>
    <t>Municipality of Dauis</t>
  </si>
  <si>
    <t>MARIETTA T. SUMAYLO</t>
  </si>
  <si>
    <t>Tel: (038) 411-4745 / (038) 502-3040 / 0917-5019816</t>
  </si>
  <si>
    <t>Municipality of Dimiao</t>
  </si>
  <si>
    <t>DANILO M. GUIVENCAN</t>
  </si>
  <si>
    <t>Tel : (038) 510-8470 / 0928-3380023</t>
  </si>
  <si>
    <t>Municipality of Duero</t>
  </si>
  <si>
    <t>CONRADO C. AMPARO</t>
  </si>
  <si>
    <t>Tel: (038) 530-0112 / 0947-4284441</t>
  </si>
  <si>
    <t>Municipality of Garcia-Hernandez</t>
  </si>
  <si>
    <t>TITA B. GALLENTES</t>
  </si>
  <si>
    <t>Tel: (038) 532-5035 / (038) 532-1105</t>
  </si>
  <si>
    <t>Municipality of Getafe</t>
  </si>
  <si>
    <t>CASEY SHAUN M. CAMACHO</t>
  </si>
  <si>
    <t>Tel: (038) 514-9006 / 0917-9801987 / 0942-3743007</t>
  </si>
  <si>
    <t>Municipality of Guindulman</t>
  </si>
  <si>
    <t>MARIA FE A. PIEZAS</t>
  </si>
  <si>
    <t>Tel: (038) 529-1181 / 0939-9248922</t>
  </si>
  <si>
    <t>Municipality of Inabanga</t>
  </si>
  <si>
    <t>JOSEPHINE SOCORRO C. JUMAMOY</t>
  </si>
  <si>
    <t>Tel: (038) 512-9088/ (038) 512-9191 / 0918-8881175</t>
  </si>
  <si>
    <t>Municipality of Jagna</t>
  </si>
  <si>
    <t>FORTUNATO R. ABRENILLA</t>
  </si>
  <si>
    <t>Tel: (038) 531-8001 / 0920-9276242</t>
  </si>
  <si>
    <t>Municipality of Lila</t>
  </si>
  <si>
    <t>REGINA C. SALAZAR</t>
  </si>
  <si>
    <t>Tel: (038) 536-0143 / 0928-5433542</t>
  </si>
  <si>
    <t>Municipality of Loay</t>
  </si>
  <si>
    <t>ROSEMARIE L. IMBOY</t>
  </si>
  <si>
    <t>Tel: (038) 538-9080 / 0918-8880700</t>
  </si>
  <si>
    <t>Municipality of Loboc</t>
  </si>
  <si>
    <t>HELEN C. ALABA</t>
  </si>
  <si>
    <t>Tel: (038) 537-9488 / 0917-3167388</t>
  </si>
  <si>
    <t>Municipality of Loon</t>
  </si>
  <si>
    <t>LLOYD PETER M. LOPEZ</t>
  </si>
  <si>
    <t>Tel: (038) 505-9131 / (038) 505-9132 / 0922-8692869</t>
  </si>
  <si>
    <t>ESTHER F. TABIGUE</t>
  </si>
  <si>
    <t>Tel: (038) 522-3069 / 0919-6461816</t>
  </si>
  <si>
    <t>Municipality of Maribojoc</t>
  </si>
  <si>
    <t>LEONCIO B. EVASCO, JR.</t>
  </si>
  <si>
    <t>Tel: (038) 504-9979 / (038) 504-9555 / 0928-5078279</t>
  </si>
  <si>
    <t>Municipality of Panglao</t>
  </si>
  <si>
    <t>LEONILA P. MONTERO</t>
  </si>
  <si>
    <t>Tel: (038) 502-8300/ (038) 502-8331 / 0949-6321354</t>
  </si>
  <si>
    <t>NECITAS T. CUBRADO</t>
  </si>
  <si>
    <t>Tel: (038) 523-2026</t>
  </si>
  <si>
    <t>Municipality of Pres. Carlos P. Garcia</t>
  </si>
  <si>
    <t>TESALONICA A. BOYBOY</t>
  </si>
  <si>
    <t>Tel: (038) 519-2010 / 0917-3065888</t>
  </si>
  <si>
    <t>Municipality of Sagbayan</t>
  </si>
  <si>
    <t>RICARDO L. SUAREZ</t>
  </si>
  <si>
    <t>Tel: (038) 511-9028 / 0917-3042798</t>
  </si>
  <si>
    <t>JACINTO B. NARAGA</t>
  </si>
  <si>
    <t>Tel: 0917-3260308</t>
  </si>
  <si>
    <t>CLAUDIO C. BONIOR</t>
  </si>
  <si>
    <t>Tel: (038) 520-3016 / 0917-6334722</t>
  </si>
  <si>
    <t>Municipality of Sevilla</t>
  </si>
  <si>
    <t>JULIET B. DANO</t>
  </si>
  <si>
    <t>Tel: (038) 416-0109 / (038) 416-0831</t>
  </si>
  <si>
    <t>Municipality of Sierra Bullones</t>
  </si>
  <si>
    <t>SUMPLICIO C. MAESTRADO, JR.</t>
  </si>
  <si>
    <t>lgu_sbullonesbohol@yahoo.com</t>
  </si>
  <si>
    <t>Tel: (038) 510-1981 / 0920-9290332</t>
  </si>
  <si>
    <t>Municipality of Sikatuna</t>
  </si>
  <si>
    <t>JOSE M. ELLORIMO, JR.</t>
  </si>
  <si>
    <t>Tel: (038) 541-0020 / 0919-8683711</t>
  </si>
  <si>
    <t>Tagbilaran City (Capital)</t>
  </si>
  <si>
    <t>JOHN GEESNELL L. YAP II</t>
  </si>
  <si>
    <t>cgotagbilaran@yahoo.com</t>
  </si>
  <si>
    <t>Tel: (038) 412-3715 / (038) 412-4995</t>
  </si>
  <si>
    <t>501-9350</t>
  </si>
  <si>
    <t>Municipality of Talibon</t>
  </si>
  <si>
    <t>RESTITUTO B. AUXTERO</t>
  </si>
  <si>
    <t>Tel: (038) 515-5287 / 0917-3045993</t>
  </si>
  <si>
    <t>Municipality of Trinidad</t>
  </si>
  <si>
    <t>JUDITH R. CAJES</t>
  </si>
  <si>
    <t>trinidad@trinidad-bohol.gov.ph</t>
  </si>
  <si>
    <t>Tel: (038) 516-1023 / 0918-9062107 / Telefax: (038) 516-1112</t>
  </si>
  <si>
    <t>Municipality of Tubigon</t>
  </si>
  <si>
    <t>MARLON R. AMILA</t>
  </si>
  <si>
    <t>Tel: (038) 508-8813 / 0922-8495296</t>
  </si>
  <si>
    <t>Municipality of Ubay</t>
  </si>
  <si>
    <t>GALICANO E. ATUP</t>
  </si>
  <si>
    <t>info@tagbilaran.gov.ph</t>
  </si>
  <si>
    <t>Tel: (038) 518-8099 / (038) 517-8100 / 0906-1054459</t>
  </si>
  <si>
    <t>Municipality of Valencia</t>
  </si>
  <si>
    <t>MARIA KATRINA L. LIM</t>
  </si>
  <si>
    <t>Tel: (038) 532-1269 / (038) 532-0163 / 0908-8107344</t>
  </si>
  <si>
    <t>Provincial Government of Cebu</t>
  </si>
  <si>
    <t>HILARIO P. DAVIDE III</t>
  </si>
  <si>
    <t>dmhigida@gmail.com</t>
  </si>
  <si>
    <t>Tel: (032) 238-3324</t>
  </si>
  <si>
    <t>Provincial Capitol, 6000 Cebu City, Cebu</t>
  </si>
  <si>
    <t>(032) 254-4164/ 253-1970/ 253-6070/ 255-0642</t>
  </si>
  <si>
    <t>FREDO C. CAÑETE</t>
  </si>
  <si>
    <t>Tel: (032) 473-9199 / (032) 473-5663</t>
  </si>
  <si>
    <t>Municipality of Alcoy</t>
  </si>
  <si>
    <t>NICOMEDES A. DELOS SANTOS</t>
  </si>
  <si>
    <t>alcoycebu@gmail.com</t>
  </si>
  <si>
    <t xml:space="preserve">Tel: (032) 483-9184 / Telefax: (038) 483-9183 </t>
  </si>
  <si>
    <t>Municipality of Alegria</t>
  </si>
  <si>
    <t>VERNA V. MAGALLON</t>
  </si>
  <si>
    <t>Tel: (032) 476-7092 / (032) 476-7093</t>
  </si>
  <si>
    <t>Municipality of Aloguinsan</t>
  </si>
  <si>
    <t>CYNTHIA G. MORENO</t>
  </si>
  <si>
    <t>Tel: (032) 469-9034 / (032)469-5500</t>
  </si>
  <si>
    <t>Municipality of Argao</t>
  </si>
  <si>
    <t>EDSEL A. GALEOS</t>
  </si>
  <si>
    <t>gpjplg@yahoo.com</t>
  </si>
  <si>
    <t>Tel: (032) 367-7542</t>
  </si>
  <si>
    <t>Municipality of Asturias</t>
  </si>
  <si>
    <t>ALAN L. ADLAWAN</t>
  </si>
  <si>
    <t>Tel: (032) 464-9106 / (032) 464-9042</t>
  </si>
  <si>
    <t>464-9107</t>
  </si>
  <si>
    <t>Municipality of Badian</t>
  </si>
  <si>
    <t>ROBBURT D. LIBRANDO</t>
  </si>
  <si>
    <t>anecitabruce@yahoo.com</t>
  </si>
  <si>
    <t>Tel: (032) 475-9118/ Telefax: (032) 475-9058</t>
  </si>
  <si>
    <t>Municipality of Balamban</t>
  </si>
  <si>
    <t>ACE STEFAN V. BINGHAY</t>
  </si>
  <si>
    <t>Tel: (032) 465-3018 / (032) 333-2190 loc. 115</t>
  </si>
  <si>
    <t>Municipality of Bantayan</t>
  </si>
  <si>
    <t>IAN CHRISTOPHER G. ESCARIO</t>
  </si>
  <si>
    <t>melitanegapatan@yahoo.com</t>
  </si>
  <si>
    <t>Tel: (032) 460-9028 / (032) 352-5891</t>
  </si>
  <si>
    <t>Municipality of Barili</t>
  </si>
  <si>
    <t>TERESITO P. MARIÑAS</t>
  </si>
  <si>
    <t>wilijado@yahoo.com</t>
  </si>
  <si>
    <t>Tel: (032) 470-9006</t>
  </si>
  <si>
    <t>City of Bogo</t>
  </si>
  <si>
    <t>CELESTINO E. MARTINEZ, JR.</t>
  </si>
  <si>
    <t>Tel: (035) 434-9270 / (035) 434-8167</t>
  </si>
  <si>
    <t>Municipality of Boljoon</t>
  </si>
  <si>
    <t>MERLOU D. DERAMA</t>
  </si>
  <si>
    <t>atezensescab@yahoo.com</t>
  </si>
  <si>
    <t>Telefax: (032) 482-9292 / Tel: (032) 482-9119</t>
  </si>
  <si>
    <t>Municipality of Borbon</t>
  </si>
  <si>
    <t>BERNARD A. SEPULVEDA</t>
  </si>
  <si>
    <t>Tel:  482-9119</t>
  </si>
  <si>
    <t>City of Carcar</t>
  </si>
  <si>
    <t>NICEPURO L. APURA</t>
  </si>
  <si>
    <t>Tel: (032) 487-8674</t>
  </si>
  <si>
    <t>MARTIN GERARD T. VILLAMOR</t>
  </si>
  <si>
    <t>Tel: (032) 429-9215 / (032) 266-8740</t>
  </si>
  <si>
    <t>Municipality of Catmon</t>
  </si>
  <si>
    <t>DANILO M. JUSAY</t>
  </si>
  <si>
    <t>Tel: (032) 430-9016 loc. 805</t>
  </si>
  <si>
    <t>Cebu City (Capital)</t>
  </si>
  <si>
    <t>MICHAEL L. RAMA</t>
  </si>
  <si>
    <t>Tel: (032) 412-0000 / (032) 253-2045</t>
  </si>
  <si>
    <t>Municipality of Compostela</t>
  </si>
  <si>
    <t>JOEL P. QUIÑO</t>
  </si>
  <si>
    <t>Tel: (032) 425-8699; 425-8698</t>
  </si>
  <si>
    <t>Municipality of Consolacion</t>
  </si>
  <si>
    <t>TERESITA P. ALEGADO</t>
  </si>
  <si>
    <t>Tel: (032) 239-2908 / (032) 236-8186</t>
  </si>
  <si>
    <t>(032) 239-2908</t>
  </si>
  <si>
    <t>Municipality of Cordova</t>
  </si>
  <si>
    <t>ADELINO B. SITOY</t>
  </si>
  <si>
    <t>addyrosesitoy@yahoo.com</t>
  </si>
  <si>
    <t>Tel: (032) 238-5096</t>
  </si>
  <si>
    <t>Fax: (032) 236-3816</t>
  </si>
  <si>
    <t>Municipality of Daanbantayan</t>
  </si>
  <si>
    <t>AUGUSTO D. CORRO</t>
  </si>
  <si>
    <t>mhira_5h@yahoo.com.sg</t>
  </si>
  <si>
    <t>Telefax: (032) 437-8670 / Tel: (032) 437-8690</t>
  </si>
  <si>
    <t>Municipality of Dalaguate</t>
  </si>
  <si>
    <t>RONALD ALLAN G. CESANTE</t>
  </si>
  <si>
    <t>Tel: (032) 484-8399 / (032) 484-8718 loc. 204</t>
  </si>
  <si>
    <t>Danao City</t>
  </si>
  <si>
    <t>RAMON D. DURANO III</t>
  </si>
  <si>
    <t>Tel: (032) 200-4372 / (032) 200-4420</t>
  </si>
  <si>
    <t>Municipality of Dumanjug</t>
  </si>
  <si>
    <t>NELSON GAMALIEL F. GARCIA</t>
  </si>
  <si>
    <t>Tel: (032) 417-9248</t>
  </si>
  <si>
    <t>Municipality of Ginatilan</t>
  </si>
  <si>
    <t>DEAN MICHAEL P. SINCO</t>
  </si>
  <si>
    <t>Tel: (032) 478-9100</t>
  </si>
  <si>
    <t>Lapu-Lapu City</t>
  </si>
  <si>
    <t>PAZ C. RADAZA</t>
  </si>
  <si>
    <t>Tel: (032) 340-0018 / (032) 341-0149/ 340-0656</t>
  </si>
  <si>
    <t>(032) 340-0656</t>
  </si>
  <si>
    <t>Municipality of Liloan</t>
  </si>
  <si>
    <t>VINCENT FRANCO D. FRASCO</t>
  </si>
  <si>
    <t>moliloan@gmail.com</t>
  </si>
  <si>
    <t>Tel: (032) 564-3131 / (032) 564-2085</t>
  </si>
  <si>
    <t>Municipality of Madridejos</t>
  </si>
  <si>
    <t>SALVADOR S. DELA FUENTE</t>
  </si>
  <si>
    <t>Tel: (032) 439-7025</t>
  </si>
  <si>
    <t>Municipality of Malabuyoc</t>
  </si>
  <si>
    <t>LITO NARCISO E. CREUS</t>
  </si>
  <si>
    <t>Tel: (032) 477-8911 / (032) 477-8035</t>
  </si>
  <si>
    <t>Mandaue City</t>
  </si>
  <si>
    <t>JONAS C. CORTES</t>
  </si>
  <si>
    <t>Tel: (032) 268-3113 / (032) 346-5556</t>
  </si>
  <si>
    <t>Municipality of Medellin</t>
  </si>
  <si>
    <t>RICARDO R. RAMIREZ</t>
  </si>
  <si>
    <t>Tel: (032) 436-2031</t>
  </si>
  <si>
    <t>Municipality of Minglanilla</t>
  </si>
  <si>
    <t>ELANITO A. PEÑA</t>
  </si>
  <si>
    <t>Tel: (032) 272-5417 / (032) 272-8038/ 272-8038</t>
  </si>
  <si>
    <t>(032) 272-5415</t>
  </si>
  <si>
    <t>Municipality of Moalboal</t>
  </si>
  <si>
    <t>INOCENTES G. CABARON</t>
  </si>
  <si>
    <t>moalboalmunicipality@yahoo.com</t>
  </si>
  <si>
    <t>Tel: (032) 474-8204 / (032) 232-4743</t>
  </si>
  <si>
    <t>(032) 474-8204</t>
  </si>
  <si>
    <t>City of Naga</t>
  </si>
  <si>
    <t>VALDEMAR M. CHIONG</t>
  </si>
  <si>
    <t>Tel: (032) 406-5736</t>
  </si>
  <si>
    <t>Municipality of Oslob</t>
  </si>
  <si>
    <t>RONALD L. GUAREN</t>
  </si>
  <si>
    <t>Tel: (032) 481-9185</t>
  </si>
  <si>
    <t>JESUS A. FERNANDEZ, JR.</t>
  </si>
  <si>
    <t>Tel: (032) 400-4023 / (032) 253-6711</t>
  </si>
  <si>
    <t>Municipality of Pinamungajan</t>
  </si>
  <si>
    <t>GLENN F. BARICUATRO</t>
  </si>
  <si>
    <t>Tel: (032) 468-5561/ (032) 468-5594</t>
  </si>
  <si>
    <t>Municipality of Poro</t>
  </si>
  <si>
    <t>LUCIANO D. RAMA, JR.</t>
  </si>
  <si>
    <t>Tel: (032) 497-5654</t>
  </si>
  <si>
    <t>Municipality of Ronda</t>
  </si>
  <si>
    <t>MARIO Y. BLANCO III</t>
  </si>
  <si>
    <t>Tel: (032) 472-9068</t>
  </si>
  <si>
    <t>Municipality of Samboan</t>
  </si>
  <si>
    <t>RAYMOND JOSEPH D. CALDERON</t>
  </si>
  <si>
    <t>Tel: (032) 479-0081 / (032) 479-0080</t>
  </si>
  <si>
    <t>ANTONIO L. CANOY</t>
  </si>
  <si>
    <t>Tel: (032) 488-9679 / (032) 488-9678</t>
  </si>
  <si>
    <t>Municipality of San Francisco</t>
  </si>
  <si>
    <t>ALY A. ARQUILLANO</t>
  </si>
  <si>
    <t>Tel: (032) 497-0334</t>
  </si>
  <si>
    <t>Municipality of San Remigio</t>
  </si>
  <si>
    <t>MARIANO R. MARTINEZ</t>
  </si>
  <si>
    <t>Tel:  (032) 435-9208 / (032) 435-9309</t>
  </si>
  <si>
    <t>JOSE B. ESGANA</t>
  </si>
  <si>
    <t>Tel: (032) 438-9220</t>
  </si>
  <si>
    <t>Municipality of Santander</t>
  </si>
  <si>
    <t>MARILYN S. WENCESLAO</t>
  </si>
  <si>
    <t>Tel: 480-9999 / Telefax: (032) 480-9006</t>
  </si>
  <si>
    <t>Municipality of Sibonga</t>
  </si>
  <si>
    <t>LIONEL E. BACALTOS</t>
  </si>
  <si>
    <t>Tel: (032) 486-9416 / (032) 486-9331/ 486-9417</t>
  </si>
  <si>
    <t>Genda Caraca/ SB Sanguniang Bayan</t>
  </si>
  <si>
    <t>Municipality of Sogod</t>
  </si>
  <si>
    <t>LISSA MARIE D. STREEGAN</t>
  </si>
  <si>
    <t>Tel: (032) 431-9159</t>
  </si>
  <si>
    <t>Municipality of Tabogon</t>
  </si>
  <si>
    <t>ZIGFRED P. DUTERTE</t>
  </si>
  <si>
    <t>Tel: (032) 433-9085 / (032) 433-9035</t>
  </si>
  <si>
    <t>Municipality of Tabuelan</t>
  </si>
  <si>
    <t>REX CASIANO T. GERONA</t>
  </si>
  <si>
    <t>Tel: (032) 461-9030 / (032) 461-9027</t>
  </si>
  <si>
    <t>JOHNNY V. DE LOS REYES</t>
  </si>
  <si>
    <t>officeofthemayortalisaycity@gmail.com</t>
  </si>
  <si>
    <t>Tel: (032) 272-8977 / (032) 272-6323/273-1425/272-0669/ 491-3394</t>
  </si>
  <si>
    <t>(032) 273-1425</t>
  </si>
  <si>
    <t>Toledo City</t>
  </si>
  <si>
    <t>JOHN HENRY R. OSMEÑA</t>
  </si>
  <si>
    <t>Tel: (032) 322-6258 / (032) 467-8372</t>
  </si>
  <si>
    <t>Municipality of Tuburan</t>
  </si>
  <si>
    <t>DEMOCRITO M. DIAMANTE</t>
  </si>
  <si>
    <t>Tel: (032) 463-9218</t>
  </si>
  <si>
    <t>Municipality of Tudela</t>
  </si>
  <si>
    <t>ERWIN P. YU</t>
  </si>
  <si>
    <t>Tel: 0915-7712574</t>
  </si>
  <si>
    <t>Provincial Government of Negros Oriental</t>
  </si>
  <si>
    <t>ROEL R. DEGAMO</t>
  </si>
  <si>
    <t>governor@megor.gov.ph</t>
  </si>
  <si>
    <t>Tel: (035) 225-9983</t>
  </si>
  <si>
    <t>Fax: (035) 225-4835/ 422-8887</t>
  </si>
  <si>
    <t>Municipality of Amlan</t>
  </si>
  <si>
    <t>BENTHAM P. DELA CRUZ</t>
  </si>
  <si>
    <t>Tel: (035) 417-0694 / 0917-3141798</t>
  </si>
  <si>
    <t>Municipality of Ayungon</t>
  </si>
  <si>
    <t>EDSEL G. ENARDECIDO</t>
  </si>
  <si>
    <t>Tel: (035) 406-7053 / (032) 406-6077</t>
  </si>
  <si>
    <t>Municipality of Bacong</t>
  </si>
  <si>
    <t>LENIN P. ALVIOLA</t>
  </si>
  <si>
    <t>Tel: (032) 424-8101 / (032) 424-0303</t>
  </si>
  <si>
    <t>Bais City</t>
  </si>
  <si>
    <t>MERCEDES T. GOÑI</t>
  </si>
  <si>
    <t>cmobais@yahoo.com.ph</t>
  </si>
  <si>
    <t>Tel: (035) 402-8181</t>
  </si>
  <si>
    <t>Municipality of Basay</t>
  </si>
  <si>
    <t>BEDA L. CAÑAMAQUE</t>
  </si>
  <si>
    <t>Tel: (035) 922-5692 / 0926-7311625</t>
  </si>
  <si>
    <t>City of Bayawan</t>
  </si>
  <si>
    <t>GERMAN P. SARAÑA, JR.</t>
  </si>
  <si>
    <t>Tel: (35) 531-0019 / 531-0650/ 531-0020</t>
  </si>
  <si>
    <t>City Hall, Quezon Park, City of Dumaguete</t>
  </si>
  <si>
    <t>430-0022 (035) 531-0728</t>
  </si>
  <si>
    <t>Municipality of Bindoy</t>
  </si>
  <si>
    <t>VALENTE D. YAP</t>
  </si>
  <si>
    <t>Telefax: (035) 405-3014 / Tel: 0917-3140141</t>
  </si>
  <si>
    <t>Canlaon City</t>
  </si>
  <si>
    <t>JIMMY JAYME L. CLERIGO</t>
  </si>
  <si>
    <t>Tel: (035) 414-0004 / 0918-3261266</t>
  </si>
  <si>
    <t>Municipality of Dauin</t>
  </si>
  <si>
    <t>JOSE CHUBASCO B. CARDENAS</t>
  </si>
  <si>
    <t>marifetenido@yahoo.com</t>
  </si>
  <si>
    <t>Tel: (035) 414-0007</t>
  </si>
  <si>
    <t>Dumaguete City (Capital)</t>
  </si>
  <si>
    <t>MANUEL T. SAGARBARRIA</t>
  </si>
  <si>
    <t>msmira624@yahoo.com</t>
  </si>
  <si>
    <t>Tel: (035) 225-0640 / (035) 422-6336</t>
  </si>
  <si>
    <t>City of Guihulungan</t>
  </si>
  <si>
    <t>CARLO JORGE JOAN L. REYES</t>
  </si>
  <si>
    <t>jrv62304@yahoo.com</t>
  </si>
  <si>
    <t>Tel: (035) 410-3098 / 0920-6286192</t>
  </si>
  <si>
    <t>Municipality of Jimalalud</t>
  </si>
  <si>
    <t>HAZEL T. BILLONES</t>
  </si>
  <si>
    <t>Tel: (035) 408-5048 / 0928-3687996</t>
  </si>
  <si>
    <t>Municipality of La Libertad</t>
  </si>
  <si>
    <t>LAWRENCE D. LIMKAICHONG</t>
  </si>
  <si>
    <t>Tel: (035) 409-4020 / (035) 409-4012</t>
  </si>
  <si>
    <t>Municipality of Mabinay</t>
  </si>
  <si>
    <t>ERNIE T. UY</t>
  </si>
  <si>
    <t>Renbalz@eudoramail.com</t>
  </si>
  <si>
    <t>Tel: 0916-6792344</t>
  </si>
  <si>
    <t>Municipality of Manjuyod</t>
  </si>
  <si>
    <t>FELIX A. SY</t>
  </si>
  <si>
    <t>Tel: (035) 404-1136 / (035) 404-1250</t>
  </si>
  <si>
    <t>APOLLO P. ARNAIZ</t>
  </si>
  <si>
    <t>Tel: (035) 416-0197 / (035) 416-0182</t>
  </si>
  <si>
    <t>Municipaltiy of San Jose</t>
  </si>
  <si>
    <t>CARMELO EMMANUEL M.REMOLLO</t>
  </si>
  <si>
    <t>janetbacoy@yahoo.com</t>
  </si>
  <si>
    <t>Tel:  (035) 417-0367 / (035) 417-0703</t>
  </si>
  <si>
    <t>Municipality of Siaton</t>
  </si>
  <si>
    <t>ALBERTO G. ATOR</t>
  </si>
  <si>
    <t>Tel: (035) 427-0090 / (035) 427-0093</t>
  </si>
  <si>
    <t>Municipality of Sibulan</t>
  </si>
  <si>
    <t>EMMANUEL N. DIPUTADO</t>
  </si>
  <si>
    <t>sibulan_negrosoriental@yahoo.com</t>
  </si>
  <si>
    <t>Tel: (035) 226-6027 / (035) 226-6384/ 419-8581</t>
  </si>
  <si>
    <t>(035) 226-6384</t>
  </si>
  <si>
    <t>NATHANIEL M. ELECTONA</t>
  </si>
  <si>
    <t>liliacasilang@yahaoo.com</t>
  </si>
  <si>
    <t>Tel: (035) 531-0594 / (035) 531-0544/ 09175017006</t>
  </si>
  <si>
    <t>City of Tanjay</t>
  </si>
  <si>
    <t>LAWRENCE S. TEVEZ</t>
  </si>
  <si>
    <t>lanieduran2004@yahoo.com</t>
  </si>
  <si>
    <t>Tel: (035) 415-9385 /  415-9375</t>
  </si>
  <si>
    <t>Municipality of Tayasan</t>
  </si>
  <si>
    <t>SUSANO L. RUPERTO, JR.</t>
  </si>
  <si>
    <t>Tel: (035) 407-6043 / (035) 407-6044</t>
  </si>
  <si>
    <t>EDGARDO T. TEVES</t>
  </si>
  <si>
    <t>jcuertel@yahoo.com</t>
  </si>
  <si>
    <t>Tel: (035) 423-4078 / 0920-9082481</t>
  </si>
  <si>
    <t>Municipality of Vallehermoso</t>
  </si>
  <si>
    <t>JONIPER T. VILLEGAS</t>
  </si>
  <si>
    <t>Tel: (034) 122-6953</t>
  </si>
  <si>
    <t>Municipality of Zanboanguita</t>
  </si>
  <si>
    <t>KIT MARC B. ADANZA</t>
  </si>
  <si>
    <t>Tel: (035) 426-1175 / 0927-3029713</t>
  </si>
  <si>
    <t>Provincial Government of Siquijor</t>
  </si>
  <si>
    <t>ZALDY S. VILLA</t>
  </si>
  <si>
    <t>lomedel@yahoo.com</t>
  </si>
  <si>
    <t>Tel: (035) 482-0010 / (035) 344-2015</t>
  </si>
  <si>
    <t>Provincial Capitol, 6225 Siquijor, Siquijor</t>
  </si>
  <si>
    <t>(035) 344-2251</t>
  </si>
  <si>
    <t>Municipality of Enrique Villanueva</t>
  </si>
  <si>
    <t>GEROLD V. PAL-ING</t>
  </si>
  <si>
    <t xml:space="preserve">Tel: (035) 495-1100 / </t>
  </si>
  <si>
    <t>Municipality of Larena</t>
  </si>
  <si>
    <t>DEAN MICHAEL S. VILLA</t>
  </si>
  <si>
    <t>Tel: (035) 377-2389 / 377-2540</t>
  </si>
  <si>
    <t>Telefax: (035) 377-2003</t>
  </si>
  <si>
    <t>Municipality of Lazi</t>
  </si>
  <si>
    <t>ORHPEUS A. FUA</t>
  </si>
  <si>
    <t>Tel: (035) 481-9527 / (035) 481-9662</t>
  </si>
  <si>
    <t>Municipality of Maria</t>
  </si>
  <si>
    <t>MEYNARD R. ASOK</t>
  </si>
  <si>
    <t>Tel: (035) 482-0166</t>
  </si>
  <si>
    <t>WILFREDO Q. CAPUNDAG, JR.</t>
  </si>
  <si>
    <t>Tel: (035) 481-9527 / (035) 481-5041</t>
  </si>
  <si>
    <t>Siquijor City (Capital)</t>
  </si>
  <si>
    <t>MEI LING M. QUEZON</t>
  </si>
  <si>
    <t>Tel: (035) 344-2074 / (035) 344-209</t>
  </si>
  <si>
    <t>REGION VIII - EASTERN VISAYAS</t>
  </si>
  <si>
    <t>Provincial Government of Biliran</t>
  </si>
  <si>
    <t>GERARDO J. ESPINA, JR.</t>
  </si>
  <si>
    <t>Tel: (053) 500-9021 / (035) 500-9344 / 0917-7150888</t>
  </si>
  <si>
    <t>Provincial Capitol, 6543 Naval, Biliran</t>
  </si>
  <si>
    <t>(053)500-9572/9021 | (053)500-9571 | (0919)323-3192 | (0935)169-7285</t>
  </si>
  <si>
    <t>Municipality of Almeria</t>
  </si>
  <si>
    <t>DOMINADOR O. AGAJAN</t>
  </si>
  <si>
    <t>Tel: 0916-4352733</t>
  </si>
  <si>
    <t>Municipality of BIliran</t>
  </si>
  <si>
    <t>GRAVE J. CASIL</t>
  </si>
  <si>
    <t>Tel: 0371-5538761</t>
  </si>
  <si>
    <t>(053) 501-4015/ (053) 501-4005/ 09167252482/ 09295175558</t>
  </si>
  <si>
    <t>Municipality of Cabucgayan</t>
  </si>
  <si>
    <t>GEMMA G. ADOBO</t>
  </si>
  <si>
    <t>Tel: (053) 502-9062 / 0919-2068291</t>
  </si>
  <si>
    <t>(0920) 779-2290 | (0920) 207-9909</t>
  </si>
  <si>
    <t>Municipality of Caibiran</t>
  </si>
  <si>
    <t>EULALIO G. MADERAZO</t>
  </si>
  <si>
    <t>Tel: 0927-8793830</t>
  </si>
  <si>
    <t>Municipality of Culaba</t>
  </si>
  <si>
    <t>LORENZO A. REVELDEZ, JR.</t>
  </si>
  <si>
    <t>Tel: 0908-1379551</t>
  </si>
  <si>
    <t>Municipality of Kawayan</t>
  </si>
  <si>
    <t>RODOLFO J. ESPINA, JR.</t>
  </si>
  <si>
    <t>Tel: (053) 506-0057 / 0920-9073404</t>
  </si>
  <si>
    <t>(0927) 458-5385 | (0918) 688-0955 | (0917) 574-8657 | (0906) 838-8869</t>
  </si>
  <si>
    <t>Municipality of Maripipi</t>
  </si>
  <si>
    <t>ULDARICO P. MACOROL</t>
  </si>
  <si>
    <t>Tel: (053) 500-9640 / 0915-2926726</t>
  </si>
  <si>
    <t>09189293889/ 09265222519</t>
  </si>
  <si>
    <t>Naval City (Capital)</t>
  </si>
  <si>
    <t>SUSAN V. PARILLA</t>
  </si>
  <si>
    <t>Telefax: (053) 500-9363</t>
  </si>
  <si>
    <t>(0916)356-3205 | (053)500-9410</t>
  </si>
  <si>
    <t>Provincial Government of Eastern Samar</t>
  </si>
  <si>
    <t>CONRADO B. NICART, JR.</t>
  </si>
  <si>
    <t>Tel: (055) 261-2410 / 0917-6210805</t>
  </si>
  <si>
    <t>Provincial Capitol, 6800 Borongan, Eastern Samar</t>
  </si>
  <si>
    <t>Fax: 261-2414</t>
  </si>
  <si>
    <t>Municipality of Arteche</t>
  </si>
  <si>
    <t>ROLANDO B. EVARDONE</t>
  </si>
  <si>
    <t>Tel: (055) 330-3322 / 0917-5202755</t>
  </si>
  <si>
    <t>Municipality of Balangiga</t>
  </si>
  <si>
    <t>VISCUSO S. DE LIRA</t>
  </si>
  <si>
    <t>Tel: (055) 578-3018 / 0927-7007650</t>
  </si>
  <si>
    <t>Municipality of Balangkayan</t>
  </si>
  <si>
    <t>ALLAN C. CONTADO</t>
  </si>
  <si>
    <t>Tel: (055) 527-2015 / 0915-8239888</t>
  </si>
  <si>
    <t>City of Borongan (Capital)</t>
  </si>
  <si>
    <t>MARIE FE R. ABUNDA</t>
  </si>
  <si>
    <t>Tel: (055) 560-9107 / 0915-6352362</t>
  </si>
  <si>
    <t>Municipality of Can-Avid</t>
  </si>
  <si>
    <t>GIL NORMAN P. GERMINO</t>
  </si>
  <si>
    <t>Tel: (055) 564-1004 / 0939-9043389</t>
  </si>
  <si>
    <t>EMILIANA P. VILLACARILLO</t>
  </si>
  <si>
    <t>Tel: (055) 565-0013 / 0917-7050338</t>
  </si>
  <si>
    <t>Municipality of Gen. MacArthur</t>
  </si>
  <si>
    <t>JAIME S. TY</t>
  </si>
  <si>
    <t>Tel: (055) 575-2035 / 0917-3224309</t>
  </si>
  <si>
    <t>Municipality of Giporlos</t>
  </si>
  <si>
    <t>MARK S. BIONG</t>
  </si>
  <si>
    <t>Tel: (055) 577-0012 / 0917-5222260</t>
  </si>
  <si>
    <t>Municipality of Guiuan</t>
  </si>
  <si>
    <t>CHRISTOPHER SHEEN P. GONZALES</t>
  </si>
  <si>
    <t>Tel: (055) 271-4444 / 0917-3250065</t>
  </si>
  <si>
    <t>Municipality of Hernani</t>
  </si>
  <si>
    <t>EDGAR C. BOCO</t>
  </si>
  <si>
    <t>Tel: (055) 574-0035 / (055) 574-0040 / 0947-5179244</t>
  </si>
  <si>
    <t>Municipality of Jipapad</t>
  </si>
  <si>
    <t>DELIA G. MONLEON</t>
  </si>
  <si>
    <t>Tel: (055) 330-1323 / 0999-9916730</t>
  </si>
  <si>
    <t>Municipality of Lawa-an</t>
  </si>
  <si>
    <t>CANDIDA E. GABORNES</t>
  </si>
  <si>
    <t>Tel: (055) 579-5005 / 0999-1890622</t>
  </si>
  <si>
    <t>Municipality of llorente</t>
  </si>
  <si>
    <t>TITO B. CODOY, JR.</t>
  </si>
  <si>
    <t>Tel: (055) 573-1040 / 0939-4499330</t>
  </si>
  <si>
    <t>Municipality of Maslog</t>
  </si>
  <si>
    <t>SEPTEMIO C. SANTIAGO</t>
  </si>
  <si>
    <t>Tel: 0919-3788679</t>
  </si>
  <si>
    <t>Municipality of Maydolong</t>
  </si>
  <si>
    <t>HENRY M. AFABLE</t>
  </si>
  <si>
    <t>Tel: (055) 570-1018 / 0915-7150851</t>
  </si>
  <si>
    <t>ENRIQUE A. CABOS</t>
  </si>
  <si>
    <t>Tel: (055) 582-0025 / 0917-7029412</t>
  </si>
  <si>
    <t>Municipality of Oras</t>
  </si>
  <si>
    <t>VIVIANNE P. ALVAREZ</t>
  </si>
  <si>
    <t>Tel: (055) 565-0027 / 0917-8572774</t>
  </si>
  <si>
    <t>Municipality of Quinapondan</t>
  </si>
  <si>
    <t>NEDITO A. CAMPO</t>
  </si>
  <si>
    <t>Tel: (055) 576-1020 / 0929-6203873</t>
  </si>
  <si>
    <t>MELCHOR L. MERGAL</t>
  </si>
  <si>
    <t>Tel: 0917-5772700</t>
  </si>
  <si>
    <t>Municipality of San Julian</t>
  </si>
  <si>
    <t>EZEKIEL FRITZ N. ASEO</t>
  </si>
  <si>
    <t>Tel: (055) 561-1002 / 0929-3662796</t>
  </si>
  <si>
    <t>Municipality of San Policarpio</t>
  </si>
  <si>
    <t>CONRADO U. NICART III</t>
  </si>
  <si>
    <t>Tel: 0917-9711860 / 0917-3060620</t>
  </si>
  <si>
    <t>Municipality of Sulat</t>
  </si>
  <si>
    <t>VIRGINIA R. ZACATE</t>
  </si>
  <si>
    <t>Tel: (055) 562-0039/ (055) 562-0050 / 0917-3044002</t>
  </si>
  <si>
    <t>Municipality of Taft</t>
  </si>
  <si>
    <t>MARIAN JUNE E. LIBANAN</t>
  </si>
  <si>
    <t>Tel: (055) 562-0021 / 0918-9027929</t>
  </si>
  <si>
    <t>Provincial Government of Leyte</t>
  </si>
  <si>
    <t>LEOPOLDO DOMINICO L. PETILLA</t>
  </si>
  <si>
    <t>Tel: (053) 321-4927 325-7125</t>
  </si>
  <si>
    <t>Provincial Capitol, 6500 Tacloban City, Leyte</t>
  </si>
  <si>
    <t>Fax: (053) 321-4927 325-7125</t>
  </si>
  <si>
    <t>Municipality of Abuyog</t>
  </si>
  <si>
    <t>OCTAVIO J. TRAYA, JR.</t>
  </si>
  <si>
    <t>Tel: (053)</t>
  </si>
  <si>
    <t>Fax: (053) 334-2195</t>
  </si>
  <si>
    <t>Municipality of Alang-Alang</t>
  </si>
  <si>
    <t>LORETO T. YU</t>
  </si>
  <si>
    <t>Tel: (053) 331-5011 / Telefax:  331-9015</t>
  </si>
  <si>
    <t>VERNA V MAGALLON</t>
  </si>
  <si>
    <t>Municipality of Albuera</t>
  </si>
  <si>
    <t>RAMON P. DELA CERNA, JR.</t>
  </si>
  <si>
    <t>Telefax: (053) 562-9284</t>
  </si>
  <si>
    <t>Municipality of Babatngon</t>
  </si>
  <si>
    <t>CHARITA M. CHAN</t>
  </si>
  <si>
    <t>Tel: 0917-3289878</t>
  </si>
  <si>
    <t>Municipality of Barugo</t>
  </si>
  <si>
    <t>ALDEN M. AVESTRUZ</t>
  </si>
  <si>
    <t>Tel: (053) 331-4004 / (053) 331-4019</t>
  </si>
  <si>
    <t>NATHANIEL B. GERTOS</t>
  </si>
  <si>
    <t>Tel: (053) 336-2293</t>
  </si>
  <si>
    <t>Fax: (053) 336-2294</t>
  </si>
  <si>
    <t>City of Baybay</t>
  </si>
  <si>
    <t>CARMEN L. CARI</t>
  </si>
  <si>
    <t>Telefax: (053) 335-2045</t>
  </si>
  <si>
    <t>Municipality of Burauen</t>
  </si>
  <si>
    <t>FE S. RENOMERON</t>
  </si>
  <si>
    <t>Tel: (053) 332-2588</t>
  </si>
  <si>
    <t>Fax: (035) 332-9999</t>
  </si>
  <si>
    <t>Municipality of Calubian</t>
  </si>
  <si>
    <t>DOROTEO N. PALCONIT</t>
  </si>
  <si>
    <t>calubianlgu@yahoo.com</t>
  </si>
  <si>
    <t>Telefax: (053) 549-2260</t>
  </si>
  <si>
    <t>Municipality of Capoocan</t>
  </si>
  <si>
    <t>FEDERICO H. CAROLINO, SR.</t>
  </si>
  <si>
    <t>Tel: (053) 548-1300</t>
  </si>
  <si>
    <t>Fax: (053) 331-6001</t>
  </si>
  <si>
    <t>Municipality of Carigara</t>
  </si>
  <si>
    <t>EDUARDO C. ONG, JR.</t>
  </si>
  <si>
    <t>Telefax: (053) 331-2004</t>
  </si>
  <si>
    <t>Municipality of Dagami</t>
  </si>
  <si>
    <t>ABUNDIO I. DELUSA</t>
  </si>
  <si>
    <t>Tel: (053) 332-6124</t>
  </si>
  <si>
    <t>Municipality of Dulag</t>
  </si>
  <si>
    <t>MANUEL S. QUE</t>
  </si>
  <si>
    <t>lgu_dulagleyte@yahoo.com</t>
  </si>
  <si>
    <t>Telefax: (053) 322-2045</t>
  </si>
  <si>
    <t>Municipality of Hilongos</t>
  </si>
  <si>
    <t>ALBERT R. VILLAHERMOSA</t>
  </si>
  <si>
    <t>Tel: (053) 336-2011</t>
  </si>
  <si>
    <t>Municipality of Hindang</t>
  </si>
  <si>
    <t>ELPIDIO B. CABAL, JR.</t>
  </si>
  <si>
    <t>Tel: (053) 526-1927</t>
  </si>
  <si>
    <t>Municipality of Inopacan</t>
  </si>
  <si>
    <t>SILVESTRE T. LUMARDA</t>
  </si>
  <si>
    <t>Telefax: (053) 565-0200</t>
  </si>
  <si>
    <t>Municipality of Isabel</t>
  </si>
  <si>
    <t>MARCOS GREGORIO M. CERILLO</t>
  </si>
  <si>
    <t>Tel: (053) 337-2055</t>
  </si>
  <si>
    <t>Municipality of Jaro</t>
  </si>
  <si>
    <t>ROLANDO T. CELEBRE</t>
  </si>
  <si>
    <t>Telefax: (053) 541-9008</t>
  </si>
  <si>
    <t>Municipality of Javier</t>
  </si>
  <si>
    <t>LEONARDO M. JAVIER, JR.</t>
  </si>
  <si>
    <t>Telefax: (053) 322-7201</t>
  </si>
  <si>
    <t>Municipality of Julita</t>
  </si>
  <si>
    <t>IRVIN R. DY</t>
  </si>
  <si>
    <t>Municipality of Kananga</t>
  </si>
  <si>
    <t>ELMER C. CODILLA</t>
  </si>
  <si>
    <t>Tel: (053) 553-9635</t>
  </si>
  <si>
    <t>Fax: (053) 553-9171</t>
  </si>
  <si>
    <t>LESMES C. LUMEN</t>
  </si>
  <si>
    <t>lapazlgu@yahoo.com</t>
  </si>
  <si>
    <t>Telefax: (053) 322-7241</t>
  </si>
  <si>
    <t>Municipality of Leyte</t>
  </si>
  <si>
    <t>MA. VICTORIA S. DAVID</t>
  </si>
  <si>
    <t>Tel: (053) 548-0013</t>
  </si>
  <si>
    <t>Fax: (053) 553-0014</t>
  </si>
  <si>
    <t>Municipality of MacArthur</t>
  </si>
  <si>
    <t>RENE R. LERIA</t>
  </si>
  <si>
    <t>Tel.: (053) 332-6345 / Telefax: (053) 535-0146</t>
  </si>
  <si>
    <t>Municipality of Mahaplag</t>
  </si>
  <si>
    <t>DAISY A. LLEVE</t>
  </si>
  <si>
    <t>Tel: 0917-3218938</t>
  </si>
  <si>
    <t>Municipality of Matag-ob</t>
  </si>
  <si>
    <t>AGUSTIN B. PEDRANO, SR.</t>
  </si>
  <si>
    <t>infomatag-ob@yahoo.com’</t>
  </si>
  <si>
    <t>Tel: (053) 554-2074</t>
  </si>
  <si>
    <t>Municipality of Matalom</t>
  </si>
  <si>
    <t>ERIC S. PAJULIO</t>
  </si>
  <si>
    <t>Telefax: (053) 589-9077</t>
  </si>
  <si>
    <t>Municipality of Mayorga</t>
  </si>
  <si>
    <t>ALEXANDER S. DE PAZ</t>
  </si>
  <si>
    <t>Tel: (053) 322-7239</t>
  </si>
  <si>
    <t>Municipality of Merida</t>
  </si>
  <si>
    <t>JESUS ANTONIO R. MARTINEZ</t>
  </si>
  <si>
    <t>mayortony.martin@gmail.com</t>
  </si>
  <si>
    <t>Tel: (053) 557-9588</t>
  </si>
  <si>
    <t>Ormoc City</t>
  </si>
  <si>
    <t>EDWARD C. CODILLA</t>
  </si>
  <si>
    <t>Tel: (053) 255-3242 / 0908-8747688</t>
  </si>
  <si>
    <t>Fax: 255-7395</t>
  </si>
  <si>
    <t>Municipality of Palo</t>
  </si>
  <si>
    <t>REMEDIOS L. PETILLA</t>
  </si>
  <si>
    <t xml:space="preserve">Tel: (053) 323-3060 / Telefax: (053) 323-9143 </t>
  </si>
  <si>
    <t>Municipality of Palompon</t>
  </si>
  <si>
    <t>RAMON C. OÑATE</t>
  </si>
  <si>
    <t>Tel: (053) 555-9044</t>
  </si>
  <si>
    <t>Fax: (035) 338-2299</t>
  </si>
  <si>
    <t>Municipality of Pastrana</t>
  </si>
  <si>
    <t>ERNESTO N. MARTILLO</t>
  </si>
  <si>
    <t>Telefax: (053) 332-7446</t>
  </si>
  <si>
    <t>SUSAN Y. ANG</t>
  </si>
  <si>
    <t>Tel: (053) 550-0012</t>
  </si>
  <si>
    <t>CHERYL ENRICA I. ESPERAS</t>
  </si>
  <si>
    <t>Tel: (053) 331-8005</t>
  </si>
  <si>
    <t>Fax: (053) 331-8004</t>
  </si>
  <si>
    <t>OSCAR J. MONTEZA</t>
  </si>
  <si>
    <t>Tel: (053) 332-7645</t>
  </si>
  <si>
    <t>Municipality of Tabango</t>
  </si>
  <si>
    <t>MA. CORAZON E. REMANDABAN</t>
  </si>
  <si>
    <t>Tel: (053) 551-9566 / (053) 551-9020 / 09198958339</t>
  </si>
  <si>
    <t>Municipality of Tabontabon</t>
  </si>
  <si>
    <t>BRENDO A. GAMEZ</t>
  </si>
  <si>
    <t>Tel: (053) 332-7843 / 7834</t>
  </si>
  <si>
    <t>Tacloban City (Capital)</t>
  </si>
  <si>
    <t>ALFRED S. ROMUALDEZ</t>
  </si>
  <si>
    <t>Tel: (053) 325-2043 / 325-2040</t>
  </si>
  <si>
    <t>Fax: 325-4403</t>
  </si>
  <si>
    <t>Municipality of Tanauan</t>
  </si>
  <si>
    <t>PELAGIO R. TECSON, JR.</t>
  </si>
  <si>
    <t>tecsonpel@gmail.com</t>
  </si>
  <si>
    <t>Telefax: (053) 332-4709</t>
  </si>
  <si>
    <t>Municipality of Tolosa</t>
  </si>
  <si>
    <t>ERWIN C. OCAÑA</t>
  </si>
  <si>
    <t>Telefax: (053) 322-6001</t>
  </si>
  <si>
    <t>Municipality of Tunga</t>
  </si>
  <si>
    <t>CATALINA F. AGDA</t>
  </si>
  <si>
    <t>Tel: (053) 331-58538</t>
  </si>
  <si>
    <t>Municipality of Villaba</t>
  </si>
  <si>
    <t>JORGE V. VELOSO</t>
  </si>
  <si>
    <t>Tel: (053) 552-9161  / 552-9185</t>
  </si>
  <si>
    <t>Provincial Government of Northern Samar</t>
  </si>
  <si>
    <t>JOSE L. ONG, JR.</t>
  </si>
  <si>
    <t>govjun19@gmail.com</t>
  </si>
  <si>
    <t>Tel: (055) 251-8100/ 251-8205</t>
  </si>
  <si>
    <t>Provincial Capitol, 6400 Catarman, Northern Samar</t>
  </si>
  <si>
    <t>Municipality of Allen</t>
  </si>
  <si>
    <t>ROD LAUREAN D. SUAN</t>
  </si>
  <si>
    <t>Tel: (055) 300-2005 / 0919-6914378</t>
  </si>
  <si>
    <t xml:space="preserve">HON. </t>
  </si>
  <si>
    <t>Municipality of Biri</t>
  </si>
  <si>
    <t>ANTONIO B. DELOS REYES, JR.</t>
  </si>
  <si>
    <t>Tel: 0919-3596721</t>
  </si>
  <si>
    <t>Municipality of Bobon</t>
  </si>
  <si>
    <t>RENY A. CELESPARA</t>
  </si>
  <si>
    <t>Tel: 0908-2178784 / 0916-7333333</t>
  </si>
  <si>
    <t>Municipality of Capul</t>
  </si>
  <si>
    <t>ISIDRO S. BANDAL</t>
  </si>
  <si>
    <t>Tel: (055) 354-1306 / 0999-9925862 / 0918-94559877</t>
  </si>
  <si>
    <t>Municipality of Catarman (Capital)</t>
  </si>
  <si>
    <t>FRANCISCO C. ROSALES, JR.</t>
  </si>
  <si>
    <t>Tel: (055) 251-8428 / (055) 500-9135</t>
  </si>
  <si>
    <t>Municipality of Catubig</t>
  </si>
  <si>
    <t>GALAHAD O. VICENCIO</t>
  </si>
  <si>
    <t>Tel: (055) 354-1317</t>
  </si>
  <si>
    <t>Municipality of Gamay</t>
  </si>
  <si>
    <t>TIMOTEO T. CAPOQUIAN, JR.</t>
  </si>
  <si>
    <t>Tel: 0917-7071767 / 0917-3212201</t>
  </si>
  <si>
    <t>Municipality of Laoang</t>
  </si>
  <si>
    <t>MADELEINE M. ONG</t>
  </si>
  <si>
    <t>Tel: (055) 252-9001 / 0917-7050876</t>
  </si>
  <si>
    <t>Municipality of Lapinig</t>
  </si>
  <si>
    <t>ROMUALDO D. MENZON</t>
  </si>
  <si>
    <t>Tel: 0917-8714889 / 0915-5296589</t>
  </si>
  <si>
    <t>Municipality of Las Navas</t>
  </si>
  <si>
    <t>MINDA M. TAN</t>
  </si>
  <si>
    <t>Tel: (055) 354-1316 / 0927-6240801</t>
  </si>
  <si>
    <t>Municipality of Lavezares</t>
  </si>
  <si>
    <t>QUINTIN B. SALUDAGA</t>
  </si>
  <si>
    <t>Tel: 0929-8603097</t>
  </si>
  <si>
    <t>Municipality of Lope de Vega</t>
  </si>
  <si>
    <t>ANA T. PALLOC</t>
  </si>
  <si>
    <t>Tel: 0908-5028228</t>
  </si>
  <si>
    <t>Municipality of Mapanas</t>
  </si>
  <si>
    <t>FRANCIS JOHN L. TEJANO</t>
  </si>
  <si>
    <t>Tel: 0915-3852662</t>
  </si>
  <si>
    <t>Municipality of Mondragon</t>
  </si>
  <si>
    <t>MARIO M. MADERA</t>
  </si>
  <si>
    <t>Tel: 09121-4930267</t>
  </si>
  <si>
    <t>Municipality of Palapag</t>
  </si>
  <si>
    <t>MANUEL J. AOYANG</t>
  </si>
  <si>
    <t>Tel: 0908-7374906 / 0917-3508326</t>
  </si>
  <si>
    <t>Municipality of Pambujan</t>
  </si>
  <si>
    <t>LINO L. BALANQUIT, SR.</t>
  </si>
  <si>
    <t>linobal@gmail.com</t>
  </si>
  <si>
    <t>Tel: 0930-9197140</t>
  </si>
  <si>
    <t>GERARDO P. MIRANDA</t>
  </si>
  <si>
    <t>Tel: (055) 354-1302 / 0916-3983473 / 0920-2965238</t>
  </si>
  <si>
    <t>RUDY S. BAGUIOSO</t>
  </si>
  <si>
    <t>Tel: 0906-9582967</t>
  </si>
  <si>
    <t>CONRADO G. AVILA, SR.</t>
  </si>
  <si>
    <t>Tel: 0939-8295375 / 0915-4948303</t>
  </si>
  <si>
    <t>DAMIAN T. LUZON, JR.</t>
  </si>
  <si>
    <t>Tel: (055) 354-1302 / 0917-3121458</t>
  </si>
  <si>
    <t>Municipality of San Roque</t>
  </si>
  <si>
    <t>DON L. ABALON</t>
  </si>
  <si>
    <t>Tel: 0917-7200041</t>
  </si>
  <si>
    <t>TITO M. LUÑEZA</t>
  </si>
  <si>
    <t>Municipality of Silvino Lobos</t>
  </si>
  <si>
    <t>EDMUND S. GILLAMAC</t>
  </si>
  <si>
    <t>Tel: (055) 354-1318; 0919-5137229</t>
  </si>
  <si>
    <t>JOSE G. ARDALES</t>
  </si>
  <si>
    <t>Tel: (055) 354-1309; 0915-3577701</t>
  </si>
  <si>
    <t>Provincial Government of Samar</t>
  </si>
  <si>
    <t>SHAREE ANN T. TAN</t>
  </si>
  <si>
    <t>Tel: (055) 251-6117 / (055) 251-2982 / 0927-4064278</t>
  </si>
  <si>
    <t>Provincial Capitol, 6700 Catbalogan, Samar</t>
  </si>
  <si>
    <t>Municipality of Almagro</t>
  </si>
  <si>
    <t>KATHLEEN S. PRUDENCIADO</t>
  </si>
  <si>
    <t>Tel: 0917-3160847</t>
  </si>
  <si>
    <t>Municipality of Basey</t>
  </si>
  <si>
    <t>IGMEDIO JUNJIE E. PONFERRADA</t>
  </si>
  <si>
    <t>ejep70@yahoo.com</t>
  </si>
  <si>
    <t>Tel: (055) 276-2086</t>
  </si>
  <si>
    <t>Calbayog City</t>
  </si>
  <si>
    <t>RONALDO P. AQUINO</t>
  </si>
  <si>
    <t>Tel: (055) 209-1200 / 0917-7000669/ 209-3265/ 91725</t>
  </si>
  <si>
    <t>Municipality of Calbiga</t>
  </si>
  <si>
    <t>NICASIO L. ABAIGAR</t>
  </si>
  <si>
    <t>Tel: 0919-9622050</t>
  </si>
  <si>
    <t>Catbalogan City (Capital)</t>
  </si>
  <si>
    <t>STEPHANY U. TAN</t>
  </si>
  <si>
    <t>catbalogancity_2007@yahoo.com</t>
  </si>
  <si>
    <t>Tel: (055) 251-3106 / 0917-8805912</t>
  </si>
  <si>
    <t>251-3106</t>
  </si>
  <si>
    <t>Municipality of Daram</t>
  </si>
  <si>
    <t>LUCIA L. ASTORGA</t>
  </si>
  <si>
    <t>mayorlu@yahoo.com</t>
  </si>
  <si>
    <t>Tel: 0918-8030513</t>
  </si>
  <si>
    <t>Municipality of Gandara</t>
  </si>
  <si>
    <t>EUFEMIO D. OLIVA</t>
  </si>
  <si>
    <t>eufemio.oliva@gmail.com</t>
  </si>
  <si>
    <t>Tel: 0917-3051219</t>
  </si>
  <si>
    <t>Municipality of Hinabangan</t>
  </si>
  <si>
    <t>ALEJANDRO N. ABARRATIGUE</t>
  </si>
  <si>
    <t>Tel: 0947-2090056</t>
  </si>
  <si>
    <t>Municipality of Jiabong</t>
  </si>
  <si>
    <t>JOCELYN U. DE JESUS</t>
  </si>
  <si>
    <t>Tel: 0922-8681218</t>
  </si>
  <si>
    <t>Municipality of Marabut</t>
  </si>
  <si>
    <t>PERCIVAL A. ORTILLO, JR.</t>
  </si>
  <si>
    <t>Tel: 0917-3105112 / 0908-8696016</t>
  </si>
  <si>
    <t>Municipality of Matuguinao</t>
  </si>
  <si>
    <t>MELISSA A. DELA CRUZ</t>
  </si>
  <si>
    <t>Tel: 0918-9592729</t>
  </si>
  <si>
    <t>Municipality of Motiong</t>
  </si>
  <si>
    <t>FRANCISCO M. LANGI, SR.</t>
  </si>
  <si>
    <t>francisco.langi@yahoo.com</t>
  </si>
  <si>
    <t>Tel: 0919-8272527</t>
  </si>
  <si>
    <t>Municipality of Pagsanghan</t>
  </si>
  <si>
    <t>EDGAR C. TAN</t>
  </si>
  <si>
    <t>pattytan_1973@yahoo.com</t>
  </si>
  <si>
    <t>Tel: 0917-7226298</t>
  </si>
  <si>
    <t>Municipality of Paranas</t>
  </si>
  <si>
    <t>FELIX T. BABALCON, JR.</t>
  </si>
  <si>
    <t>felixbabalconjr@yahoo.com</t>
  </si>
  <si>
    <t>Tel: 0928-6307520</t>
  </si>
  <si>
    <t>Municipality of Pinabacdao</t>
  </si>
  <si>
    <t>QUINTIN L. QUIJANO, JR.</t>
  </si>
  <si>
    <t>Tel: 0917-7240852</t>
  </si>
  <si>
    <t>Municipality of San Jorge</t>
  </si>
  <si>
    <t>NANCY B. GREY</t>
  </si>
  <si>
    <t>Tel: 0915-2821874</t>
  </si>
  <si>
    <t>Municipality of San Jose de Buan</t>
  </si>
  <si>
    <t>ANANIAS S. REBATO</t>
  </si>
  <si>
    <t>Tel: 0916-3230795 / 0908-8171996</t>
  </si>
  <si>
    <t>Municipality of Santa RIta</t>
  </si>
  <si>
    <t>JOVEN P. TIU</t>
  </si>
  <si>
    <t>Tel: (055) 276-5017; 0917-3272171</t>
  </si>
  <si>
    <t>Municipality of Sto. Niño</t>
  </si>
  <si>
    <t>LILIA A. COÑEJOS</t>
  </si>
  <si>
    <t>Tel: 0917-7910151</t>
  </si>
  <si>
    <t>Municipality of Sta. Margarita</t>
  </si>
  <si>
    <t>GEMMA P. ZOSA</t>
  </si>
  <si>
    <t>Tel: (055) 209-8141; 0915-3229222</t>
  </si>
  <si>
    <t>Municipality of Tagapul-an</t>
  </si>
  <si>
    <t>VICENTE F. LIMPIADO, SR.</t>
  </si>
  <si>
    <t>Municipality of Talalora</t>
  </si>
  <si>
    <t>LEONILO T. COSTELO</t>
  </si>
  <si>
    <t>costelonilo@yahoo.com</t>
  </si>
  <si>
    <t>Tel: 0935-9111135</t>
  </si>
  <si>
    <t>Municipality of Tarangnan</t>
  </si>
  <si>
    <t>DANILO V. TAN</t>
  </si>
  <si>
    <t>Tel: 09128-664948</t>
  </si>
  <si>
    <t>Municipality of Villareal</t>
  </si>
  <si>
    <t>MARILOU R. LATORRE</t>
  </si>
  <si>
    <t>Tel: 0906-5787731; 0927-8228782</t>
  </si>
  <si>
    <t>Municipality of Zumarraga</t>
  </si>
  <si>
    <t>MYRNA O. TAN</t>
  </si>
  <si>
    <t>Telefax: (055) 251-2435 / Tel: 0918-8818999</t>
  </si>
  <si>
    <t>Provincial Government of Southern Leyte</t>
  </si>
  <si>
    <t>ROGER G. MERCADO</t>
  </si>
  <si>
    <t>rgmercado298@yahoo.com</t>
  </si>
  <si>
    <t>Tel: (053) 570-9016/ 9018; 0917-5309954</t>
  </si>
  <si>
    <t>Provincial Capitol, 6600 Maasin, Southern Leyte</t>
  </si>
  <si>
    <t>(053) 381-4326; 527-9018</t>
  </si>
  <si>
    <t>Municipality of Anahawan</t>
  </si>
  <si>
    <t>ROBERTO A. LOQUIENTE</t>
  </si>
  <si>
    <t>Tel: (053) 581-0116 / 0917-7209845</t>
  </si>
  <si>
    <t>MATIAS MERVYN C. RUALES</t>
  </si>
  <si>
    <t>ruby_gf2003@yahoo.com</t>
  </si>
  <si>
    <t>Tel: (053) 382-3060 / 0926-7533676</t>
  </si>
  <si>
    <t>Municipality of Hinunangan</t>
  </si>
  <si>
    <t>ALBERT AMAC CONSTANTINO</t>
  </si>
  <si>
    <t>Tel: (053) 382-1511 /  0906-2124940</t>
  </si>
  <si>
    <t>Municipality of Hinundayan</t>
  </si>
  <si>
    <t>EVELYN T. LEE</t>
  </si>
  <si>
    <t>Tel: 0908-5324568</t>
  </si>
  <si>
    <t>Municipality of Libagon</t>
  </si>
  <si>
    <t>OLIVER C. RANQUE</t>
  </si>
  <si>
    <t>Tel: (053) 578-1022; 0917-5324568</t>
  </si>
  <si>
    <t>SHIRLITA Y. CHONG</t>
  </si>
  <si>
    <t>Tel: (053) 585-0188 / 0928-5056406</t>
  </si>
  <si>
    <t>Municipality of Limasawa</t>
  </si>
  <si>
    <t>MELCHOR P. PETRACORTA</t>
  </si>
  <si>
    <t>Tel: (053) 573-0107; 0917-6210670</t>
  </si>
  <si>
    <t>City of Maasin (Capital)</t>
  </si>
  <si>
    <t>MARCELO MALONEY L. SAMACO</t>
  </si>
  <si>
    <t>Tel: (053) 570-8285; 0999-3394638</t>
  </si>
  <si>
    <t>Municipality of Macrohon</t>
  </si>
  <si>
    <t>FE G. EDILLO</t>
  </si>
  <si>
    <t>Tel: (053) 572-1204; 0928-5555480</t>
  </si>
  <si>
    <t>Municipality of Malitbog</t>
  </si>
  <si>
    <t>ALLAN L. GO</t>
  </si>
  <si>
    <t>Tel: (053) 574-1202 / (053) 574-1239 / 0917-7209566</t>
  </si>
  <si>
    <t>RICARDO E. BORCES</t>
  </si>
  <si>
    <t>Tel: (053) 573-0114 / 0917-5980420</t>
  </si>
  <si>
    <t>Municipality of Pinutyan</t>
  </si>
  <si>
    <t>RUSTICO L. ESTRELLA, SR.</t>
  </si>
  <si>
    <t>Tel: (053) 587-2015 / (053) 587-2041 / 0917-3061740</t>
  </si>
  <si>
    <t>Municipality of Saint Bernard</t>
  </si>
  <si>
    <t>NAPOLEON L. CUATON</t>
  </si>
  <si>
    <t>Tel: 0918-9290637 / 0917-6281677</t>
  </si>
  <si>
    <t>SAMSON E. GAMUTAN, JR.</t>
  </si>
  <si>
    <t>Tel: (053) 328-1237 / 0917-6673114</t>
  </si>
  <si>
    <t>VIRGILIO A. MORTERA</t>
  </si>
  <si>
    <t>Tel: 0916-6435042</t>
  </si>
  <si>
    <t>Municipality of San Ricardo</t>
  </si>
  <si>
    <t>WILLIAM G. YU</t>
  </si>
  <si>
    <t>Tel: 0917-5700656</t>
  </si>
  <si>
    <t>Municipality of Silago</t>
  </si>
  <si>
    <t>MANUEL A. LABRADOR</t>
  </si>
  <si>
    <t>Tel: 0917-3087206</t>
  </si>
  <si>
    <t>IMELDA U. TAN</t>
  </si>
  <si>
    <t>lydz0327.lv@gmail.com</t>
  </si>
  <si>
    <t>Tel: (053) 382-3065; 0917-7206452/ 382-2628</t>
  </si>
  <si>
    <t>Municipality of Tomas Oppus</t>
  </si>
  <si>
    <t>AGUSTIN R. ESCAÑO, JR.</t>
  </si>
  <si>
    <t>Tel: 0917-6335018</t>
  </si>
  <si>
    <t xml:space="preserve">Total Municipality: </t>
  </si>
  <si>
    <t>SI - Sent Invitation</t>
  </si>
  <si>
    <t xml:space="preserve">Municipalites </t>
  </si>
  <si>
    <t>Provincial Government</t>
  </si>
  <si>
    <t>Region 9</t>
  </si>
  <si>
    <t>Region 10</t>
  </si>
  <si>
    <t>Region 11</t>
  </si>
  <si>
    <t>FAILED EMAIL - look for a diff. email if none CALL AND FAX</t>
  </si>
  <si>
    <t>Region 12</t>
  </si>
  <si>
    <t>Region 13</t>
  </si>
  <si>
    <t>ARMM</t>
  </si>
  <si>
    <t>Isu</t>
  </si>
  <si>
    <t>REGION IX- ZAMBOANGA PENINSULA</t>
  </si>
  <si>
    <t>Provincial Governement of Zamboanga del Norte</t>
  </si>
  <si>
    <t>ROBERTO</t>
  </si>
  <si>
    <t>UY</t>
  </si>
  <si>
    <t>Provincial Capitol, 7100 Dipolog City, Zamboanga del Norte</t>
  </si>
  <si>
    <t>Tel: (065) 212-3563 ; (065) 212-3161</t>
  </si>
  <si>
    <t>(065) 212-3563</t>
  </si>
  <si>
    <t>Municipality of Bacungan (Leon B. Postigo)</t>
  </si>
  <si>
    <t>Ruperto</t>
  </si>
  <si>
    <t>Jamora Jr.</t>
  </si>
  <si>
    <t>Tel.: (065) 224-2051; 0919-6304222</t>
  </si>
  <si>
    <t>Municipality of Baliguian</t>
  </si>
  <si>
    <t>Albina</t>
  </si>
  <si>
    <t>Esmali</t>
  </si>
  <si>
    <t>Tel.: 0935-9115392</t>
  </si>
  <si>
    <t xml:space="preserve"> meobalsn9@yahoo.com</t>
  </si>
  <si>
    <t>sent by Toni</t>
  </si>
  <si>
    <t xml:space="preserve">Dapitan City </t>
  </si>
  <si>
    <t>Rosalina</t>
  </si>
  <si>
    <t>Jalosjos</t>
  </si>
  <si>
    <t>Tel.: (065) 908-8403 loc 212; 0929-1941972</t>
  </si>
  <si>
    <t>rjalosjos_cmo@hotmail.com</t>
  </si>
  <si>
    <t>Dipolog City ( Capital )</t>
  </si>
  <si>
    <t>Evelyn</t>
  </si>
  <si>
    <t>Tel.: (065) 212-2484; (065) 212-3432 ; (065) 212-2498</t>
  </si>
  <si>
    <t>evelynuy@yahoo.com</t>
  </si>
  <si>
    <t>Municipality of Godod</t>
  </si>
  <si>
    <t>Te</t>
  </si>
  <si>
    <t>Tel.: 0930-6339692</t>
  </si>
  <si>
    <t>Gododzamboangadelnorte@yahoo.com</t>
  </si>
  <si>
    <t>Municipality of Gutalac</t>
  </si>
  <si>
    <t xml:space="preserve">Onesimo </t>
  </si>
  <si>
    <t>Coma Jr.</t>
  </si>
  <si>
    <t xml:space="preserve"> jun.coma@yahoo.com</t>
  </si>
  <si>
    <t>Municipality of Jose Dalman</t>
  </si>
  <si>
    <t>Rachel</t>
  </si>
  <si>
    <t>Ferrater</t>
  </si>
  <si>
    <t>rachelferrater@yahoo.com</t>
  </si>
  <si>
    <t>Municipality of Kalawit</t>
  </si>
  <si>
    <t>Eugenio</t>
  </si>
  <si>
    <t>Baliling Sr.</t>
  </si>
  <si>
    <t>Tel.: 0908-2845422</t>
  </si>
  <si>
    <t xml:space="preserve"> E-baililing54@yahoo.com</t>
  </si>
  <si>
    <t>Municipality of Katipunan</t>
  </si>
  <si>
    <t>Crisostomo</t>
  </si>
  <si>
    <t>Eguia Jr.</t>
  </si>
  <si>
    <t>Tel.: (065) 212-9497; 0920-7925496</t>
  </si>
  <si>
    <t>Mejias</t>
  </si>
  <si>
    <t>Tel.: 0920-9219705</t>
  </si>
  <si>
    <t>romeomejias@yahoo.com</t>
  </si>
  <si>
    <t>Municipality of Labason</t>
  </si>
  <si>
    <t>Eddie</t>
  </si>
  <si>
    <t>Quimbo</t>
  </si>
  <si>
    <t>Tel.: 0917-3148576</t>
  </si>
  <si>
    <t>quimbo_eddie@yahoo.com</t>
  </si>
  <si>
    <t>Municipality of Liloy</t>
  </si>
  <si>
    <t>Felixberto</t>
  </si>
  <si>
    <t>Bolando</t>
  </si>
  <si>
    <t>Tel.: 0921-4441531</t>
  </si>
  <si>
    <t>fbolando@yahoo.com</t>
  </si>
  <si>
    <t>Municipality of Manukan</t>
  </si>
  <si>
    <t>Enriquita</t>
  </si>
  <si>
    <t>Winters</t>
  </si>
  <si>
    <t>Tel.: (065) 311-6106; (065) 3116110; 0927-6437433</t>
  </si>
  <si>
    <t>lgumanukan-zn@yahoo.com</t>
  </si>
  <si>
    <t>Municipality of Mutia</t>
  </si>
  <si>
    <t xml:space="preserve">Arthur </t>
  </si>
  <si>
    <t>Tenorio</t>
  </si>
  <si>
    <t>Tel.: 0949-3622282</t>
  </si>
  <si>
    <t>Municipality of Piñan</t>
  </si>
  <si>
    <t>Belleno</t>
  </si>
  <si>
    <t>Tel.: 0920-4735584;  (085) 212-3900</t>
  </si>
  <si>
    <t xml:space="preserve"> josebelleno@gmail.com</t>
  </si>
  <si>
    <t>Municipality of Polanco</t>
  </si>
  <si>
    <t>Uy Jr.</t>
  </si>
  <si>
    <t>Tel.: 0908-8656533; (065) 213-5545</t>
  </si>
  <si>
    <t>pinpin_uy@yahoo.com</t>
  </si>
  <si>
    <t>Municipality of Pres. Manuel A. Roxas</t>
  </si>
  <si>
    <t>Jan Hendrick</t>
  </si>
  <si>
    <t>Vallecer</t>
  </si>
  <si>
    <t>Tel.: 0920-9668119; (065) 311-1262</t>
  </si>
  <si>
    <t>janvallecer@yahoo.com</t>
  </si>
  <si>
    <t>Manigsaca</t>
  </si>
  <si>
    <t>Tel.: 0917-7241632</t>
  </si>
  <si>
    <t>rosellermanigsaca@gmail.com</t>
  </si>
  <si>
    <t>Municipality of Salug</t>
  </si>
  <si>
    <t>Jeffrey</t>
  </si>
  <si>
    <t>Tel.: (065) 311-1020; 0916-8592772</t>
  </si>
  <si>
    <t>lgu_salug@yahoo.com</t>
  </si>
  <si>
    <t>Municipality of Sergio  Osmeña Sr.</t>
  </si>
  <si>
    <t>Magsalay</t>
  </si>
  <si>
    <t>Tel.: (065) 311-6283</t>
  </si>
  <si>
    <t>Municipality of Siayan</t>
  </si>
  <si>
    <t xml:space="preserve">Flora </t>
  </si>
  <si>
    <t>Tel.: 0917-8108123</t>
  </si>
  <si>
    <t>mayorflv@yahoo.com</t>
  </si>
  <si>
    <t>Municipality of Sibuco</t>
  </si>
  <si>
    <t>Norbideiri</t>
  </si>
  <si>
    <t>Edding</t>
  </si>
  <si>
    <t>Tel.: 0908-5001308</t>
  </si>
  <si>
    <t>bong.edding@yahoo.com</t>
  </si>
  <si>
    <t>Municipality of Sibutad</t>
  </si>
  <si>
    <t>Tel.: 0917-7262827; (065) 311-3711</t>
  </si>
  <si>
    <t>melvin_andong@yahoo.com</t>
  </si>
  <si>
    <t>Municipality of Sindangan</t>
  </si>
  <si>
    <t>Nilo Florentino</t>
  </si>
  <si>
    <t>Sy</t>
  </si>
  <si>
    <t>Tel.: 0917-7217601;  (065) 224-2795 ; (065)  224-2109</t>
  </si>
  <si>
    <t>niloflorentinosy@yahoo.com</t>
  </si>
  <si>
    <t>Municipality of Siocon</t>
  </si>
  <si>
    <t>Julius</t>
  </si>
  <si>
    <t>Lobrigas</t>
  </si>
  <si>
    <t>Tel.: 0917-7962072</t>
  </si>
  <si>
    <t>Municipality of Sirawai</t>
  </si>
  <si>
    <t>Gamar</t>
  </si>
  <si>
    <t>Janihim</t>
  </si>
  <si>
    <t>Tel.: 0917-9340048</t>
  </si>
  <si>
    <t xml:space="preserve"> mhari70@gmail.com</t>
  </si>
  <si>
    <t>Municipality of Tampilisan</t>
  </si>
  <si>
    <t>Carloto II</t>
  </si>
  <si>
    <t>Tel.: 0929-4786514</t>
  </si>
  <si>
    <t xml:space="preserve"> angelesiicarloto@yahoo.com</t>
  </si>
  <si>
    <t>Provincial Government of Zamboanga del Sur</t>
  </si>
  <si>
    <t>ANTONIO</t>
  </si>
  <si>
    <t>CERILLES</t>
  </si>
  <si>
    <t>Provincial Capitol, 7016 Pagadian City, Zamboanga del Sur</t>
  </si>
  <si>
    <t>Tel.: (062) 214-22944; (062) 214-1666</t>
  </si>
  <si>
    <t>Boen Dorotheo</t>
  </si>
  <si>
    <t>Cabahug</t>
  </si>
  <si>
    <t>Tel.: (062) 331-2097; (062) 331-2060</t>
  </si>
  <si>
    <t>Municipality of Bayog</t>
  </si>
  <si>
    <t>Babasa Jr.</t>
  </si>
  <si>
    <t xml:space="preserve">Tel.: (062) 211-6735; </t>
  </si>
  <si>
    <t>Municipality of Dimataling</t>
  </si>
  <si>
    <t>Haniel</t>
  </si>
  <si>
    <t>Baya</t>
  </si>
  <si>
    <t>Tel.: 0918-8111133; 0928-5214078</t>
  </si>
  <si>
    <t>Municipality of Dinas</t>
  </si>
  <si>
    <t>Basilio</t>
  </si>
  <si>
    <t>Vidad</t>
  </si>
  <si>
    <t>Tel.: 0999-9918923</t>
  </si>
  <si>
    <t>Municipality of Dumalinao</t>
  </si>
  <si>
    <t>Ace William</t>
  </si>
  <si>
    <t>Cerilles</t>
  </si>
  <si>
    <t>Tel.: 0917-7140982</t>
  </si>
  <si>
    <t>Municipality of Dumingag</t>
  </si>
  <si>
    <t>Naceanceno</t>
  </si>
  <si>
    <t>Pacalioga Jr.</t>
  </si>
  <si>
    <t>Tel.: (062) 211-2643</t>
  </si>
  <si>
    <t>Muncipality of Guipos</t>
  </si>
  <si>
    <t xml:space="preserve">Junevell </t>
  </si>
  <si>
    <t>Balandra</t>
  </si>
  <si>
    <t>Tel.: (062) 211-3012;  (062) 211-3653</t>
  </si>
  <si>
    <t>Municipality of Josefina</t>
  </si>
  <si>
    <t>Maria Fe</t>
  </si>
  <si>
    <t>Pitogo</t>
  </si>
  <si>
    <t>Tel.: (062) 214-2531</t>
  </si>
  <si>
    <t>Municipality of Kumalarang</t>
  </si>
  <si>
    <t>Salva Jr</t>
  </si>
  <si>
    <t>Tel.: 0926-9170156</t>
  </si>
  <si>
    <t>Municipality of Labangan</t>
  </si>
  <si>
    <t>Ukol</t>
  </si>
  <si>
    <t>Talumpa</t>
  </si>
  <si>
    <t>Tel.: 0917-3521559</t>
  </si>
  <si>
    <t>Municipality of Lakewood</t>
  </si>
  <si>
    <t>Enerio Jr.</t>
  </si>
  <si>
    <t>Tel.: 0917-3175677</t>
  </si>
  <si>
    <t>Municipality of Lapuyan</t>
  </si>
  <si>
    <t>Daylinda</t>
  </si>
  <si>
    <t>Sulong</t>
  </si>
  <si>
    <t>Tel.: 0949-3366970</t>
  </si>
  <si>
    <t>Municipality of Mahayag</t>
  </si>
  <si>
    <t>Lorna</t>
  </si>
  <si>
    <t>Espina</t>
  </si>
  <si>
    <t>Tel.: 0920-9052023</t>
  </si>
  <si>
    <t>Municipality of Margosatubig</t>
  </si>
  <si>
    <t>Encallado</t>
  </si>
  <si>
    <t>Tel.: (062) 211-5637</t>
  </si>
  <si>
    <t>Municipality of Midsalip</t>
  </si>
  <si>
    <t>Liwaya</t>
  </si>
  <si>
    <t>Angcap-Paras</t>
  </si>
  <si>
    <t>Tel.: 0999-8890126</t>
  </si>
  <si>
    <t>Municipality of Molave</t>
  </si>
  <si>
    <t>Ireneo</t>
  </si>
  <si>
    <t>Glepa</t>
  </si>
  <si>
    <t>Tel.: (062) 225-2170; (062) 225-1201; (062) 225-1849</t>
  </si>
  <si>
    <t>Pagadian City (Capital)</t>
  </si>
  <si>
    <t>Pulmones</t>
  </si>
  <si>
    <t>Garban</t>
  </si>
  <si>
    <t>Tel.: 0920-9682117</t>
  </si>
  <si>
    <t>Municipality of Ramon Magsaysay</t>
  </si>
  <si>
    <t>Leonilo</t>
  </si>
  <si>
    <t>Borinaga Sr.</t>
  </si>
  <si>
    <t>Tel.: (062) 211-1349</t>
  </si>
  <si>
    <t>Angelito</t>
  </si>
  <si>
    <t>Martinez II</t>
  </si>
  <si>
    <t>Tel.: 0917-5478831</t>
  </si>
  <si>
    <t>Belman</t>
  </si>
  <si>
    <t>Mantos</t>
  </si>
  <si>
    <t>Tel.: 0939-9172668</t>
  </si>
  <si>
    <t>Municipality of Sominot</t>
  </si>
  <si>
    <t>Stephen</t>
  </si>
  <si>
    <t>Acosta</t>
  </si>
  <si>
    <t>Tel.: (062) 225-1322</t>
  </si>
  <si>
    <t>Municipality of Tabina</t>
  </si>
  <si>
    <t>Greg</t>
  </si>
  <si>
    <t>Dayondon</t>
  </si>
  <si>
    <t>Tel.: 0920-8498771</t>
  </si>
  <si>
    <t>Municipality of Tambulig</t>
  </si>
  <si>
    <t>Caridad</t>
  </si>
  <si>
    <t>Balaod</t>
  </si>
  <si>
    <t>Tel.: 0921-5298346</t>
  </si>
  <si>
    <t>Municipality of Tigbao</t>
  </si>
  <si>
    <t>Dalid</t>
  </si>
  <si>
    <t>Tel.: (062) 211-1836</t>
  </si>
  <si>
    <t>Municipality of Tukuran</t>
  </si>
  <si>
    <t>Francisvic</t>
  </si>
  <si>
    <t>Villamero</t>
  </si>
  <si>
    <t>Tel.: 0905-9673959</t>
  </si>
  <si>
    <t>Municipality of Vicenzo A. Sagun</t>
  </si>
  <si>
    <t>Merlinda</t>
  </si>
  <si>
    <t>Maata</t>
  </si>
  <si>
    <t>Tel.: (062) 221-5569</t>
  </si>
  <si>
    <t>Sent by Toni</t>
  </si>
  <si>
    <t>Zamboanga City</t>
  </si>
  <si>
    <t>Maria Isabelle</t>
  </si>
  <si>
    <t>Climaco</t>
  </si>
  <si>
    <t>Provincial Government of Zamboanga Sibugay</t>
  </si>
  <si>
    <t xml:space="preserve">WILTER </t>
  </si>
  <si>
    <t>PALMA</t>
  </si>
  <si>
    <t>Provincial Capitol, 7001 Ipil Heights, Zamboanga Sibugay</t>
  </si>
  <si>
    <t>Tel.: (062) 333-5590; 0917-7174988</t>
  </si>
  <si>
    <t>(062) 333-5557</t>
  </si>
  <si>
    <t>Yasser</t>
  </si>
  <si>
    <t>Musa</t>
  </si>
  <si>
    <t>Tel.: 0915-7666157; 0919-5863293</t>
  </si>
  <si>
    <t>lgualicia@yahoo.com ; rembert_sotto@yahoo.com</t>
  </si>
  <si>
    <t>Municipality of Buug</t>
  </si>
  <si>
    <t>Jonam</t>
  </si>
  <si>
    <t>Lagas</t>
  </si>
  <si>
    <t>Tel.: 0918-3090495 ; 0918-9481673</t>
  </si>
  <si>
    <t>Municipality of Diplahan</t>
  </si>
  <si>
    <t>Cresencio</t>
  </si>
  <si>
    <t>Jore</t>
  </si>
  <si>
    <t>Tel.: (062) 991-3711</t>
  </si>
  <si>
    <t>Municipality of Imelda</t>
  </si>
  <si>
    <t>Roselyn</t>
  </si>
  <si>
    <t>Silva</t>
  </si>
  <si>
    <t>Tel.: (062) 333-2361</t>
  </si>
  <si>
    <t xml:space="preserve">Ipil City ( Capital ) </t>
  </si>
  <si>
    <t>Eldwin</t>
  </si>
  <si>
    <t>Alibutdan</t>
  </si>
  <si>
    <t>Tel.: (062) 332-2361 ; (062) 333-2360; (062) 333-2360</t>
  </si>
  <si>
    <t>Municipality of Kabasalan</t>
  </si>
  <si>
    <t>George</t>
  </si>
  <si>
    <t>Cainglet</t>
  </si>
  <si>
    <t>Tel.: (062) 328-2147</t>
  </si>
  <si>
    <t>Municipality of Mabuhay</t>
  </si>
  <si>
    <t>Restituto</t>
  </si>
  <si>
    <t>Colañge</t>
  </si>
  <si>
    <t>Tel.: 0921-4389163</t>
  </si>
  <si>
    <t>Municipality of Malangas</t>
  </si>
  <si>
    <t>Atilano</t>
  </si>
  <si>
    <t>Tel.: (062) 212-1742</t>
  </si>
  <si>
    <t>Municipality of Naga</t>
  </si>
  <si>
    <t>Gemma</t>
  </si>
  <si>
    <t>Adana</t>
  </si>
  <si>
    <t>Tel.: 0917-3509216</t>
  </si>
  <si>
    <t>Municipality of Olutanga</t>
  </si>
  <si>
    <t>Hilario</t>
  </si>
  <si>
    <t>Capotulan Jr.</t>
  </si>
  <si>
    <t>Tel.: (062) 993-0612</t>
  </si>
  <si>
    <t>Municipality of Payao</t>
  </si>
  <si>
    <t>Carol</t>
  </si>
  <si>
    <t>Tel.: 0918-3131915</t>
  </si>
  <si>
    <t>Municipality of Roseller T. Lim</t>
  </si>
  <si>
    <t>Piodena</t>
  </si>
  <si>
    <t>Tel.: 0917-6339879</t>
  </si>
  <si>
    <t>Municipality of Siay</t>
  </si>
  <si>
    <t>Acosta Sr.</t>
  </si>
  <si>
    <t>Tel.: 0917-8615313</t>
  </si>
  <si>
    <t>Municipality of Talusan</t>
  </si>
  <si>
    <t>Ramiso</t>
  </si>
  <si>
    <t>Tel.: 0920-9572864</t>
  </si>
  <si>
    <t>Municipality of Titay</t>
  </si>
  <si>
    <t>Ma. Esperanza Corazon</t>
  </si>
  <si>
    <t>Rillera</t>
  </si>
  <si>
    <t>Tel.: (062) 333-2459;</t>
  </si>
  <si>
    <t>Municipality Tungawan</t>
  </si>
  <si>
    <t>Randy</t>
  </si>
  <si>
    <t>Tel.: 0927-3988986</t>
  </si>
  <si>
    <t>REGION X - NORTHERN MINDANAO</t>
  </si>
  <si>
    <t>Provincial Government of Bukidnon</t>
  </si>
  <si>
    <t>JOSE MARIA</t>
  </si>
  <si>
    <t>ZUBIRI JR.</t>
  </si>
  <si>
    <t>Provincial Capitol, 8700 Malaybalay, Bukidnon</t>
  </si>
  <si>
    <t>Tel:  (088) 221-2523; (088) 813-2457 ; (065) 212-3225 ; (0965) 212-1317</t>
  </si>
  <si>
    <t>Municipality of Baungon</t>
  </si>
  <si>
    <t>Tel.: (088) 856-3556; 0917-8178053</t>
  </si>
  <si>
    <t>lgubaungonmmo@yahoo.com</t>
  </si>
  <si>
    <t>Municipality of Cabanglasan</t>
  </si>
  <si>
    <t>Renante</t>
  </si>
  <si>
    <t>Inocando</t>
  </si>
  <si>
    <t>Tel.: 0917-7187079</t>
  </si>
  <si>
    <t>Municipality of Damulog</t>
  </si>
  <si>
    <t>Tiongco</t>
  </si>
  <si>
    <t>Tel.: 0935-8852629</t>
  </si>
  <si>
    <t xml:space="preserve"> romeotiong62@yahoo.co.uk</t>
  </si>
  <si>
    <t>Municipality of Dangcagan</t>
  </si>
  <si>
    <t>Fruto Alexis</t>
  </si>
  <si>
    <t>Dandasan Jr</t>
  </si>
  <si>
    <t>Tel.: 0917-7246063</t>
  </si>
  <si>
    <t xml:space="preserve"> lgudangcagan@yahoo.com</t>
  </si>
  <si>
    <t>Municipality of Don Carlos</t>
  </si>
  <si>
    <t>Felix</t>
  </si>
  <si>
    <t>Manzano</t>
  </si>
  <si>
    <t>Tel.: (088) 226-2449</t>
  </si>
  <si>
    <t xml:space="preserve"> lgu.doncarlos@yahoo.com</t>
  </si>
  <si>
    <t>Municipality of Impasug-ong</t>
  </si>
  <si>
    <t>Mario</t>
  </si>
  <si>
    <t>Okinlay</t>
  </si>
  <si>
    <t>Tel: (088) 813-4338</t>
  </si>
  <si>
    <t>Telefax: (088) 228-3301 ; (088) 228-3006</t>
  </si>
  <si>
    <t>nbabasol@yahoo.com</t>
  </si>
  <si>
    <t>Municipality of Kadingilan</t>
  </si>
  <si>
    <t xml:space="preserve">Jerry </t>
  </si>
  <si>
    <t>Canoy Sr.</t>
  </si>
  <si>
    <t>Tel.: 0917-7193900</t>
  </si>
  <si>
    <t>lgu-kadingilan@yahoo.com</t>
  </si>
  <si>
    <t>Municipality of Kalilangan</t>
  </si>
  <si>
    <t>Omaradji</t>
  </si>
  <si>
    <t>Tel.: 0999-9928825</t>
  </si>
  <si>
    <t>lgukalilangan@yahoo.com</t>
  </si>
  <si>
    <t>Municipality of Kibawe</t>
  </si>
  <si>
    <t>Minerva</t>
  </si>
  <si>
    <t>Casinabe</t>
  </si>
  <si>
    <t>Telefax: (088) 357-1418</t>
  </si>
  <si>
    <t>kibawebuk@yahoo.com</t>
  </si>
  <si>
    <t>Municipality of Kitaotao</t>
  </si>
  <si>
    <t>Lorenzo</t>
  </si>
  <si>
    <t>Gawilan Jr.</t>
  </si>
  <si>
    <t>Tel.: 0917-9536229</t>
  </si>
  <si>
    <t>rodito_rafisura@yahoo.com</t>
  </si>
  <si>
    <t>Municipality of Lantapan</t>
  </si>
  <si>
    <t>Godofredo</t>
  </si>
  <si>
    <t>Balansag</t>
  </si>
  <si>
    <t>Tel.: (088) 228-3334</t>
  </si>
  <si>
    <t>Municipality of Libona</t>
  </si>
  <si>
    <t>Leonardo Genesis</t>
  </si>
  <si>
    <t>Calingsan</t>
  </si>
  <si>
    <t>Tel.: 0908-8699201</t>
  </si>
  <si>
    <t>lgulibona2013@yahoo.com</t>
  </si>
  <si>
    <t>Malaybalay City (Capital)</t>
  </si>
  <si>
    <t>Ignacio</t>
  </si>
  <si>
    <t xml:space="preserve">W. </t>
  </si>
  <si>
    <t xml:space="preserve">Zubiri </t>
  </si>
  <si>
    <t>Tel.: (088) 813-2744 ; (088) 841-2750 ; (088) 813-2744</t>
  </si>
  <si>
    <t>Osmundo</t>
  </si>
  <si>
    <t>Tel.: 0915-9389390</t>
  </si>
  <si>
    <t>Municipality of Manolo Fortich</t>
  </si>
  <si>
    <t>Quiño</t>
  </si>
  <si>
    <t>Tel.: (088) 230-2437 ; (088) 228-2460</t>
  </si>
  <si>
    <t>lgumanolofortich@yahoo.com</t>
  </si>
  <si>
    <t>Municipality of Maramag</t>
  </si>
  <si>
    <t>Alicia</t>
  </si>
  <si>
    <t>Resus</t>
  </si>
  <si>
    <t>Tel.: (088) 356-1024</t>
  </si>
  <si>
    <t>Municipality of Pangantucan</t>
  </si>
  <si>
    <t>Manolito</t>
  </si>
  <si>
    <t>Garces</t>
  </si>
  <si>
    <t>Tel.: 0918-9476488</t>
  </si>
  <si>
    <t xml:space="preserve">Municipality of Quezon </t>
  </si>
  <si>
    <t>Gregorio</t>
  </si>
  <si>
    <t>Gue</t>
  </si>
  <si>
    <t>Tel.: (088) 222-5316</t>
  </si>
  <si>
    <t>mboquezon@gmail.com</t>
  </si>
  <si>
    <t>Levi</t>
  </si>
  <si>
    <t>Edma Sr.</t>
  </si>
  <si>
    <t xml:space="preserve">Tel.: 0917-7209798 </t>
  </si>
  <si>
    <t>odetteluis@yahoo.com</t>
  </si>
  <si>
    <t>Municipality of Sumilao</t>
  </si>
  <si>
    <t xml:space="preserve">Rey </t>
  </si>
  <si>
    <t>Baula</t>
  </si>
  <si>
    <t>Tel.: (088) 230-3727</t>
  </si>
  <si>
    <t xml:space="preserve"> lgusumilao@yahoo.com</t>
  </si>
  <si>
    <t>Municipality of Talakag</t>
  </si>
  <si>
    <t xml:space="preserve"> Macapayag</t>
  </si>
  <si>
    <t>Tel.: 0916-6225174</t>
  </si>
  <si>
    <t>City of Valencia</t>
  </si>
  <si>
    <t>Galario Jr</t>
  </si>
  <si>
    <t>Tel.: (088) 222-2130; (088) 222-2020 ; (088) 222-2130</t>
  </si>
  <si>
    <t>Provincial Government of Camiguin</t>
  </si>
  <si>
    <t>JURDIN JESUS</t>
  </si>
  <si>
    <t>ROMUALDO</t>
  </si>
  <si>
    <t>Provincial Capitol, 9100 Mambajao, Camiguin Province</t>
  </si>
  <si>
    <t>Tel.: (088) 387-1022; (088) 387-2110</t>
  </si>
  <si>
    <t>(088) 387-1022; 387-1097 loc.115</t>
  </si>
  <si>
    <t>Municipality of Catarman</t>
  </si>
  <si>
    <t>Jacot</t>
  </si>
  <si>
    <t>Tel.: (088) 387-7017; (088) 387-7083</t>
  </si>
  <si>
    <t>Municipality of Guinsiliban</t>
  </si>
  <si>
    <t>Joanne Marie</t>
  </si>
  <si>
    <t>Rubin</t>
  </si>
  <si>
    <t>Tel.: (088) 387-4516; (088) 387-4537</t>
  </si>
  <si>
    <t>Municipality of Mahinog</t>
  </si>
  <si>
    <t>Alex</t>
  </si>
  <si>
    <t>Jajalla</t>
  </si>
  <si>
    <t>Tel.: (088) 387-3031; (088) 387-3092</t>
  </si>
  <si>
    <t>Municipality of Mambajao</t>
  </si>
  <si>
    <t>Maria Luisa</t>
  </si>
  <si>
    <t>Romualdo</t>
  </si>
  <si>
    <t>Tel.: (088) 387-0106; (088) 387-1120</t>
  </si>
  <si>
    <t>Municipality of Sagay</t>
  </si>
  <si>
    <t>Uayan</t>
  </si>
  <si>
    <t>Tel.: (088) 387-6029; (088) 387-6029</t>
  </si>
  <si>
    <t>Provincial Government of Lanao del Norte</t>
  </si>
  <si>
    <t>MOHAMMAD KHALID</t>
  </si>
  <si>
    <t>DIMAPORO</t>
  </si>
  <si>
    <t>Provincial Capitol, 9209 Tubod, Lanao del Norte</t>
  </si>
  <si>
    <t>Tel.: (063) 341-5241</t>
  </si>
  <si>
    <t>Fax: (063) 341-5345</t>
  </si>
  <si>
    <t>Municipality of Bacolod</t>
  </si>
  <si>
    <t>Miquiabas</t>
  </si>
  <si>
    <t>Tel.: (063) 227-2001;  (063) 227-2002</t>
  </si>
  <si>
    <t>Municipality of Balo-i</t>
  </si>
  <si>
    <t>Hanifa</t>
  </si>
  <si>
    <t>Ali</t>
  </si>
  <si>
    <t>Tel.: (063) 223-4555</t>
  </si>
  <si>
    <t>Municipality of Baroy</t>
  </si>
  <si>
    <t>Rosa</t>
  </si>
  <si>
    <t>Olafsson</t>
  </si>
  <si>
    <t>Tel.: (063) 498-0127; (063) 373-6219</t>
  </si>
  <si>
    <t>Iligan City ( Capital )</t>
  </si>
  <si>
    <t>Celso</t>
  </si>
  <si>
    <t>Regencia</t>
  </si>
  <si>
    <t>Tel.: (063) 221-9060; (063) 225-4510 to 14</t>
  </si>
  <si>
    <t>Municipality of Kapatagan</t>
  </si>
  <si>
    <t>Benjie</t>
  </si>
  <si>
    <t>Baguio</t>
  </si>
  <si>
    <t>Tel.: (063) 382-8313; (063) 382-8318</t>
  </si>
  <si>
    <t>Municipality of Kauswagan</t>
  </si>
  <si>
    <t>Arnado</t>
  </si>
  <si>
    <t>Tel.: (063) 227-1003; (063) 227-1002</t>
  </si>
  <si>
    <t>Municipality of Kolambugan</t>
  </si>
  <si>
    <t>Mañigos</t>
  </si>
  <si>
    <t>Tel.: (063) 355-4423; (063) 227-0226</t>
  </si>
  <si>
    <t>Municipality of Lala</t>
  </si>
  <si>
    <t>Allan</t>
  </si>
  <si>
    <t>Tel.: (063) 388-7020</t>
  </si>
  <si>
    <t>Municipality of Linamon</t>
  </si>
  <si>
    <t>Noel</t>
  </si>
  <si>
    <t>Deaño</t>
  </si>
  <si>
    <t>Tel.: (063) 227-0221; (063) 227-0226</t>
  </si>
  <si>
    <t>Hairone</t>
  </si>
  <si>
    <t>Omar</t>
  </si>
  <si>
    <t>Tel.: 0917-3221482</t>
  </si>
  <si>
    <t>Municipality of Maigo</t>
  </si>
  <si>
    <t>Rizalda</t>
  </si>
  <si>
    <t>Tel.: (063) 836-0014 ;  (063) 227-4011</t>
  </si>
  <si>
    <t>Municipality of Matungao</t>
  </si>
  <si>
    <t>Aisha</t>
  </si>
  <si>
    <t>Azis</t>
  </si>
  <si>
    <t>Tel.: 0921-3985547</t>
  </si>
  <si>
    <t>Municipality of Munai</t>
  </si>
  <si>
    <t xml:space="preserve">Muammar </t>
  </si>
  <si>
    <t>Maquiling</t>
  </si>
  <si>
    <t>Tel.: (063) 221-2895</t>
  </si>
  <si>
    <t>Municipality of Nunungan</t>
  </si>
  <si>
    <t>Abdul</t>
  </si>
  <si>
    <t>Manamparan II</t>
  </si>
  <si>
    <t>Tel.: (063) 221-2198; 09153764115</t>
  </si>
  <si>
    <t>Municipality of Pantao-Ragat</t>
  </si>
  <si>
    <t>Neshren Eleanor</t>
  </si>
  <si>
    <t>Lantud</t>
  </si>
  <si>
    <t>Tel.: (063) 223-1070</t>
  </si>
  <si>
    <t>Municipality of Pantar</t>
  </si>
  <si>
    <t>Mohammad Exchan</t>
  </si>
  <si>
    <t>Limbona</t>
  </si>
  <si>
    <t>Tel.: 0939-9034662</t>
  </si>
  <si>
    <t>Municipality of Poona Piagapo</t>
  </si>
  <si>
    <t>Farhana</t>
  </si>
  <si>
    <t>Palawan</t>
  </si>
  <si>
    <t>Tel.: 0910-7634444</t>
  </si>
  <si>
    <t>Municipality of Salvador</t>
  </si>
  <si>
    <t>Hassanor</t>
  </si>
  <si>
    <t>Tawantawan</t>
  </si>
  <si>
    <t>Tel.: 0916-5781095</t>
  </si>
  <si>
    <t>Municipality of Sapad</t>
  </si>
  <si>
    <t>Paruk</t>
  </si>
  <si>
    <t>Asis</t>
  </si>
  <si>
    <t>Tel.: 0908-5333325</t>
  </si>
  <si>
    <t>Municipality of Sultan Naga Dimaporo</t>
  </si>
  <si>
    <t>Ulwan</t>
  </si>
  <si>
    <t>Dimaporo</t>
  </si>
  <si>
    <t>Tel.: 0927-3657253</t>
  </si>
  <si>
    <t>Municipality of Tagoloan</t>
  </si>
  <si>
    <t>Ibrahim</t>
  </si>
  <si>
    <t>Tuano</t>
  </si>
  <si>
    <t>Tel.: (063) 225-0566</t>
  </si>
  <si>
    <t>Municipality of Tangkal</t>
  </si>
  <si>
    <t>Fatima</t>
  </si>
  <si>
    <t>Tomawis</t>
  </si>
  <si>
    <t>Tel.: 0947-9925743</t>
  </si>
  <si>
    <t>Municipality of Tubod</t>
  </si>
  <si>
    <t>Nelieta</t>
  </si>
  <si>
    <t>Noval</t>
  </si>
  <si>
    <t>Tel.: (063) 341-5596; (063) 341-5566</t>
  </si>
  <si>
    <t>Provincial Government of Misamis Occidental</t>
  </si>
  <si>
    <t>HERMINIA</t>
  </si>
  <si>
    <t>RAMIRO</t>
  </si>
  <si>
    <t>Provincial Capitol, 7207 Oroquieta City, Misamis Occidental</t>
  </si>
  <si>
    <t>Tel.: (088) 531-0469</t>
  </si>
  <si>
    <t>Municipality of Aloran</t>
  </si>
  <si>
    <t>Jimmy</t>
  </si>
  <si>
    <t>Regalado</t>
  </si>
  <si>
    <t>Tel.: (088) 545-4077; (088) 586-0935</t>
  </si>
  <si>
    <t>Municipality of Baliangao</t>
  </si>
  <si>
    <t>Agne</t>
  </si>
  <si>
    <t>Tel.: 0916-4005758</t>
  </si>
  <si>
    <t>Municipality of Bonifacio</t>
  </si>
  <si>
    <t>Everlyn</t>
  </si>
  <si>
    <t>Dumanjug</t>
  </si>
  <si>
    <t>Tel.: 0908-2802419</t>
  </si>
  <si>
    <t>mlgubonifacio.moc@gmail.com</t>
  </si>
  <si>
    <t>Municipality of Calamba</t>
  </si>
  <si>
    <t>Ezel</t>
  </si>
  <si>
    <t>Tel.: (088) 221-3227; (088) 221-3221; (088) 271-3455</t>
  </si>
  <si>
    <t>Elsa</t>
  </si>
  <si>
    <t>Navarro</t>
  </si>
  <si>
    <t>Tel.: (088) 564-1190; (088) 564-2970</t>
  </si>
  <si>
    <t>Juanidy</t>
  </si>
  <si>
    <t>Viña</t>
  </si>
  <si>
    <t>Tel.: (088) 585-0831</t>
  </si>
  <si>
    <t>Municipality of Don Victoriano Chiongbian</t>
  </si>
  <si>
    <t>Luna</t>
  </si>
  <si>
    <t>Tel.: (088) 521-1336</t>
  </si>
  <si>
    <t>Municipality of Jimenez</t>
  </si>
  <si>
    <t>K</t>
  </si>
  <si>
    <t>Balais</t>
  </si>
  <si>
    <t>Tel.: (088) 272-3808; (088) 272-3215</t>
  </si>
  <si>
    <t>Municipality of Lopez Jaena</t>
  </si>
  <si>
    <t>Tel.: (088) 841-1670</t>
  </si>
  <si>
    <t>mmpg@gmail.com</t>
  </si>
  <si>
    <t>Oroquieta City (Capital)</t>
  </si>
  <si>
    <t>Jason</t>
  </si>
  <si>
    <t>Almonte</t>
  </si>
  <si>
    <t>Tel.: (088) 531-1213; (088) 531-1397</t>
  </si>
  <si>
    <t>Ozamis City</t>
  </si>
  <si>
    <t>Parojinog Sr.</t>
  </si>
  <si>
    <t>Tel.: (088) 521-1390; (088) 521-0366</t>
  </si>
  <si>
    <t>nova1110582@gmail.com</t>
  </si>
  <si>
    <t>Municipality of Panaon</t>
  </si>
  <si>
    <t>Fancisco</t>
  </si>
  <si>
    <t>Paylaga Jr.</t>
  </si>
  <si>
    <t>Tel.: (088) 586-0124;</t>
  </si>
  <si>
    <t>tatapanaon@yahoo.com</t>
  </si>
  <si>
    <t>Diego</t>
  </si>
  <si>
    <t>Ty</t>
  </si>
  <si>
    <t xml:space="preserve">Tel.: (088) 344-8200; </t>
  </si>
  <si>
    <t>Municipality of Sapang Dalaga</t>
  </si>
  <si>
    <t>Animas</t>
  </si>
  <si>
    <t>Tel.: (088) 586-0121; (088) 586-0120</t>
  </si>
  <si>
    <t>lgusapangdalaga@gmail.com</t>
  </si>
  <si>
    <t>Municipality of Sinacaban</t>
  </si>
  <si>
    <t>Crisinciano</t>
  </si>
  <si>
    <t>Mahilac</t>
  </si>
  <si>
    <t>Tel.: (088) 586-0290</t>
  </si>
  <si>
    <t>lgu_sinacaban@yahoo.com.ph</t>
  </si>
  <si>
    <t>Tangub City</t>
  </si>
  <si>
    <t>Tel.: (088) 354-1414; (088) 545-0248</t>
  </si>
  <si>
    <t>Municipality Tudela</t>
  </si>
  <si>
    <t>Estela</t>
  </si>
  <si>
    <t>Estaño</t>
  </si>
  <si>
    <t>Tel.: (088) 586-0083; Tel.: (088) 586-0073</t>
  </si>
  <si>
    <t>Provincial Government of Misamis Oriental</t>
  </si>
  <si>
    <t>YEVGENY VICENTE</t>
  </si>
  <si>
    <t>EMANO</t>
  </si>
  <si>
    <t>Provincial Capitol, 9000 Cagayan de Oro City, Misamis Oriental</t>
  </si>
  <si>
    <t>Tel.: (0882) 729-995</t>
  </si>
  <si>
    <t>Fax: (088) 729-5824</t>
  </si>
  <si>
    <t>Municipality of Alubijid</t>
  </si>
  <si>
    <t>Alvin Giovani</t>
  </si>
  <si>
    <t>Labis</t>
  </si>
  <si>
    <t>Tel.: (088) 875-6128; (088) 875-6128</t>
  </si>
  <si>
    <t>Municipality of Balingasag</t>
  </si>
  <si>
    <t>Alexis</t>
  </si>
  <si>
    <t>Quina</t>
  </si>
  <si>
    <t>Tel.: (088) 720-902</t>
  </si>
  <si>
    <t>Municipality of Balingoan</t>
  </si>
  <si>
    <t>Q</t>
  </si>
  <si>
    <t>Panulaya</t>
  </si>
  <si>
    <t>Tel.: (088) 387-3522</t>
  </si>
  <si>
    <t>Municipality of Binuangan</t>
  </si>
  <si>
    <t>Tomas</t>
  </si>
  <si>
    <t>Gumahin</t>
  </si>
  <si>
    <t>Tel.: (088) 742-695; (088)  720-851</t>
  </si>
  <si>
    <t>Cagayan De Oro City ( Capital)</t>
  </si>
  <si>
    <t>Tel.: (088) 729-900; (088) 721-722</t>
  </si>
  <si>
    <t>Redentor</t>
  </si>
  <si>
    <t>N</t>
  </si>
  <si>
    <t>Salvaleon</t>
  </si>
  <si>
    <t>Tel.: (088) 358-1445; (088) 358-1711</t>
  </si>
  <si>
    <t>El Salvador City</t>
  </si>
  <si>
    <t xml:space="preserve">Alfredo </t>
  </si>
  <si>
    <t xml:space="preserve">Q. </t>
  </si>
  <si>
    <t>Tel.: (088) 754-034 ; (088) 755-207</t>
  </si>
  <si>
    <t>Gingoog City</t>
  </si>
  <si>
    <t>Stella Marie</t>
  </si>
  <si>
    <t>Guingona</t>
  </si>
  <si>
    <t>Tel.: 0917-7122345; 0920-9135648</t>
  </si>
  <si>
    <t>Muncipality of Gitagum</t>
  </si>
  <si>
    <t>Buray</t>
  </si>
  <si>
    <t>Tel.: 0921-7842535</t>
  </si>
  <si>
    <t>Municipality of Initao</t>
  </si>
  <si>
    <t xml:space="preserve">Enerito </t>
  </si>
  <si>
    <t>J</t>
  </si>
  <si>
    <t>Acain V</t>
  </si>
  <si>
    <t>Tel.: 0918-8111213</t>
  </si>
  <si>
    <t>Munipcipality of Jasaan</t>
  </si>
  <si>
    <t>Grace</t>
  </si>
  <si>
    <t>Jardin</t>
  </si>
  <si>
    <t>Tel.: 0917-8538765</t>
  </si>
  <si>
    <t>Municipality of Kinoguitan</t>
  </si>
  <si>
    <t>Lagbas Jr.</t>
  </si>
  <si>
    <t>Tel.: (088) 720-601</t>
  </si>
  <si>
    <t xml:space="preserve">Municipality of Lagonglong </t>
  </si>
  <si>
    <t>Pamisa Jr</t>
  </si>
  <si>
    <t>Tel: (088) 720-801</t>
  </si>
  <si>
    <t>Municipality of Laguindingan</t>
  </si>
  <si>
    <t>Oliver</t>
  </si>
  <si>
    <t>Ubaub</t>
  </si>
  <si>
    <t>Tel.: (088) 756-738</t>
  </si>
  <si>
    <t>Jagus</t>
  </si>
  <si>
    <t>Tel.: (088) 285-5388</t>
  </si>
  <si>
    <t>Municipality of Lugait</t>
  </si>
  <si>
    <t>Wellie</t>
  </si>
  <si>
    <t>Tel.: (088) 225-1611;</t>
  </si>
  <si>
    <t>Buhisan</t>
  </si>
  <si>
    <t>Tel.: (088) 350-5402</t>
  </si>
  <si>
    <t>Municipality of  Manticao</t>
  </si>
  <si>
    <t>Lagrosas</t>
  </si>
  <si>
    <t>Tel.: (088) 721-100; (088)  727-280</t>
  </si>
  <si>
    <t>Municipality of Medina</t>
  </si>
  <si>
    <t xml:space="preserve">Ken Niño </t>
  </si>
  <si>
    <t>Uyguangco</t>
  </si>
  <si>
    <t>Tel.: (088) 331-2105/ 2107; 0917-7938678</t>
  </si>
  <si>
    <t>Municipality of Naawan</t>
  </si>
  <si>
    <t>Jaime</t>
  </si>
  <si>
    <t>Roa</t>
  </si>
  <si>
    <t>Tel.: (088) 720-556; (088) 273-7616</t>
  </si>
  <si>
    <t>Municipality of Opol</t>
  </si>
  <si>
    <t>Maximo</t>
  </si>
  <si>
    <t>Seno</t>
  </si>
  <si>
    <t>Tel.: (088) 754-003;  (088) 875-4004; (088) 875-4611</t>
  </si>
  <si>
    <t>Municipality of Salay</t>
  </si>
  <si>
    <t>Gue Sr.</t>
  </si>
  <si>
    <t xml:space="preserve">Tel.: (088) 382-2003; </t>
  </si>
  <si>
    <t>Municipality of Sugbongcogon</t>
  </si>
  <si>
    <t>Jerome</t>
  </si>
  <si>
    <t xml:space="preserve">Lagbas </t>
  </si>
  <si>
    <t>Tel.: (088) 720-654</t>
  </si>
  <si>
    <t>Emano</t>
  </si>
  <si>
    <t>Tel.: (088) 740-222; (088) 874-2817</t>
  </si>
  <si>
    <t>Municpality of Talisayan</t>
  </si>
  <si>
    <t>Maslog</t>
  </si>
  <si>
    <t>Tel.: (088) 387-3705</t>
  </si>
  <si>
    <t>Municipality of Villanueva</t>
  </si>
  <si>
    <t>Julio</t>
  </si>
  <si>
    <t>Tel.: (088) 740-505; (088) 740-085 ;  (084) 567-0333</t>
  </si>
  <si>
    <t>REGION XI - DAVAO REGION</t>
  </si>
  <si>
    <t>Provincial Government of Compostela Valley</t>
  </si>
  <si>
    <t>ARTURO</t>
  </si>
  <si>
    <t>Provincial Capitol, 8800 Nabunturan, Compostela Valley</t>
  </si>
  <si>
    <t>Tel : (084) 376-1052; (084)  376-0137; (084)  376-0136</t>
  </si>
  <si>
    <t>chiongkee@comval.gov.ph</t>
  </si>
  <si>
    <t xml:space="preserve">Lema </t>
  </si>
  <si>
    <t>Bolo</t>
  </si>
  <si>
    <t>Tel.: (084) 400-9453; (084) 400-9356</t>
  </si>
  <si>
    <t>gaudencioacma@yahoo.com</t>
  </si>
  <si>
    <t>Municipality of Laak</t>
  </si>
  <si>
    <t>Tel.: 0919-5829460</t>
  </si>
  <si>
    <t>lgu_laak@yahoo.com</t>
  </si>
  <si>
    <t>Hadji Amir</t>
  </si>
  <si>
    <t>Muñoz</t>
  </si>
  <si>
    <t>Tel.: (084) 370-6010</t>
  </si>
  <si>
    <t>zene11129@yahoo.com</t>
  </si>
  <si>
    <t>Municipality of Maco</t>
  </si>
  <si>
    <t xml:space="preserve">Alvera Veronica </t>
  </si>
  <si>
    <t>Rimando</t>
  </si>
  <si>
    <t>Tel.: (084) 370-2260; Tel.: (084) 370-2258</t>
  </si>
  <si>
    <t>mpdcmaco@yahoo.com</t>
  </si>
  <si>
    <t>Municipality of Maragusan</t>
  </si>
  <si>
    <t>Colina Sr.</t>
  </si>
  <si>
    <t>Tel.: (084) 336-1944</t>
  </si>
  <si>
    <t>llechud804@yahoo.com</t>
  </si>
  <si>
    <t>Municipality of Mawab</t>
  </si>
  <si>
    <t>Evalina</t>
  </si>
  <si>
    <t>Jampayas</t>
  </si>
  <si>
    <t>Tel.: 0917-6318618</t>
  </si>
  <si>
    <t>merivicobeñita@yahoo.com</t>
  </si>
  <si>
    <t>Municipality of Monkayo</t>
  </si>
  <si>
    <t>Brillantes</t>
  </si>
  <si>
    <t>Tel.: (084) 822-0423</t>
  </si>
  <si>
    <t>evelyn.dinopol@gmail.com</t>
  </si>
  <si>
    <t>Municipality of Montevista</t>
  </si>
  <si>
    <t>Eutropio</t>
  </si>
  <si>
    <t>Jayectin</t>
  </si>
  <si>
    <t>Tel.: 0918-3894233</t>
  </si>
  <si>
    <t>indaygella61@yahoo.com</t>
  </si>
  <si>
    <t>Nabunturan (Capital)</t>
  </si>
  <si>
    <t>Clarin</t>
  </si>
  <si>
    <t>Tel.: (084) 376-1071; (084) 376-1072; (084) 376-1153</t>
  </si>
  <si>
    <t>newbatmpdc@yahoo.com</t>
  </si>
  <si>
    <t>Municipality of New Bataan</t>
  </si>
  <si>
    <t>Balbin Jr.</t>
  </si>
  <si>
    <t>Tel.: 0917-3049686</t>
  </si>
  <si>
    <t>letecia08@yahoo.com</t>
  </si>
  <si>
    <t>Municipality of Pantukan</t>
  </si>
  <si>
    <t>Yugo</t>
  </si>
  <si>
    <t>Tel.: (084) 372-0385</t>
  </si>
  <si>
    <t>flormiranda@yahoo.com</t>
  </si>
  <si>
    <t>Provincial Government of Davao del Norte</t>
  </si>
  <si>
    <t>RODOLFO</t>
  </si>
  <si>
    <t>DEL ROSARIO</t>
  </si>
  <si>
    <t>Provincial Capitol, 8100 Tagum City, Davao del Norte</t>
  </si>
  <si>
    <t>Tel.: (084) 400-2678</t>
  </si>
  <si>
    <t>Fax: (084) 400-5332</t>
  </si>
  <si>
    <t>Municipality of Asuncion</t>
  </si>
  <si>
    <t>Joseph Nilo</t>
  </si>
  <si>
    <t>Parreñas</t>
  </si>
  <si>
    <t>Telefax:  (084) 373-0219</t>
  </si>
  <si>
    <t>betau_80b@yahoo.com</t>
  </si>
  <si>
    <t>Municipality of Braulio E. Dujali</t>
  </si>
  <si>
    <t>Moral</t>
  </si>
  <si>
    <t>Telefax:  (084) 822-0425</t>
  </si>
  <si>
    <t>rafaellalcones@yahoo.com</t>
  </si>
  <si>
    <t>Marcelino</t>
  </si>
  <si>
    <t>Parandos</t>
  </si>
  <si>
    <t>Tel.: (084) 628-4674</t>
  </si>
  <si>
    <t>Fax: (084) 628-6435</t>
  </si>
  <si>
    <t>valleo@gmail.com</t>
  </si>
  <si>
    <t>Island Garden City of Samal</t>
  </si>
  <si>
    <t>Aniano</t>
  </si>
  <si>
    <t>Antalan</t>
  </si>
  <si>
    <t>Tel.: (084) 3010006</t>
  </si>
  <si>
    <t>mapaigacos@yahoo.com</t>
  </si>
  <si>
    <t>Municipality of Kapalong</t>
  </si>
  <si>
    <t>Timbol</t>
  </si>
  <si>
    <t>Telfax.: (084) 371-0688</t>
  </si>
  <si>
    <t>mbo_fpa@yahoo.com</t>
  </si>
  <si>
    <t>Municipality of New Corella</t>
  </si>
  <si>
    <t>Alocran</t>
  </si>
  <si>
    <t>Tel.: 0917-7188923</t>
  </si>
  <si>
    <t>joelquina@yahoo.com</t>
  </si>
  <si>
    <t>City of Panabo</t>
  </si>
  <si>
    <t>Silvosa Sr.</t>
  </si>
  <si>
    <t>Tel.: (084) 628-5284</t>
  </si>
  <si>
    <t>citymayor@panabocity.gov.ph;</t>
  </si>
  <si>
    <t>Sitoy</t>
  </si>
  <si>
    <t>Tel.: 0918-5814188</t>
  </si>
  <si>
    <t>mbo_garcia@yahoo.com</t>
  </si>
  <si>
    <t>Benigno</t>
  </si>
  <si>
    <t>Andamon</t>
  </si>
  <si>
    <t>Telefax: (084) 829-0286</t>
  </si>
  <si>
    <t xml:space="preserve"> benigniandamon@gmail.com</t>
  </si>
  <si>
    <t>CITY GOVERNMENT OF TAGUM  ( Capital)</t>
  </si>
  <si>
    <t>ALLAN</t>
  </si>
  <si>
    <t>RELLON</t>
  </si>
  <si>
    <t>Tel: (084) 217-3819</t>
  </si>
  <si>
    <t>mayorsofficetagumcity@yahoo.com.ph; alrellon@yahoo.com</t>
  </si>
  <si>
    <t>Municipality of Talaingod</t>
  </si>
  <si>
    <t xml:space="preserve">Basilio </t>
  </si>
  <si>
    <t>Libayao</t>
  </si>
  <si>
    <t>Tel.: 0915-5116230</t>
  </si>
  <si>
    <t>k_cabajar@yahoo.com</t>
  </si>
  <si>
    <t>Provincial Government of Davao del Sur</t>
  </si>
  <si>
    <t>CLAUDE</t>
  </si>
  <si>
    <t>BAUTISTA</t>
  </si>
  <si>
    <t>Provincial Capitol, 8002 Matti, Digos, Davao del Sur</t>
  </si>
  <si>
    <t>Tel.: (082) 553-5100</t>
  </si>
  <si>
    <t>Fax: (082)  553-9142</t>
  </si>
  <si>
    <t>Municipality of Bansalan</t>
  </si>
  <si>
    <t>Tel.: (082) 553-9295;</t>
  </si>
  <si>
    <t>Telefax: (082) 553-9210</t>
  </si>
  <si>
    <t>Davao City</t>
  </si>
  <si>
    <t>Duterte</t>
  </si>
  <si>
    <t xml:space="preserve">Tel.: (082) 227-2577; </t>
  </si>
  <si>
    <t>Fax: (082)  224-3004</t>
  </si>
  <si>
    <t>City of Digos (Capital)</t>
  </si>
  <si>
    <t xml:space="preserve">Joseph </t>
  </si>
  <si>
    <t>Peñas</t>
  </si>
  <si>
    <t>Tel.: (082) 553-8455</t>
  </si>
  <si>
    <t>Municipality of Don Marcelino</t>
  </si>
  <si>
    <t>Johnson</t>
  </si>
  <si>
    <t>Tel.: 0908-8626736</t>
  </si>
  <si>
    <t>Franco</t>
  </si>
  <si>
    <t>Calida</t>
  </si>
  <si>
    <t>Tel.: (082) 511-1997; (082) 511-1998</t>
  </si>
  <si>
    <t>girly_sarda@yahoo.com</t>
  </si>
  <si>
    <t>Municipality of Jose Abad Santos</t>
  </si>
  <si>
    <t>James</t>
  </si>
  <si>
    <t>Joyce</t>
  </si>
  <si>
    <t xml:space="preserve">Tel.: (082) 275-1694; (082) 222-2942; </t>
  </si>
  <si>
    <t>rvsioco_rs12@yahoo.com</t>
  </si>
  <si>
    <t>Municipality of Kiblawan</t>
  </si>
  <si>
    <t>Caminera</t>
  </si>
  <si>
    <t>Tel.: 0918-9858637</t>
  </si>
  <si>
    <t>ficbudget@yahoo.com</t>
  </si>
  <si>
    <t>Davin</t>
  </si>
  <si>
    <t>Municipality of Malalag</t>
  </si>
  <si>
    <t>Roel</t>
  </si>
  <si>
    <t>Paras</t>
  </si>
  <si>
    <t>Tel.: (082) 276-0417; Tel.: (082) 276-0417</t>
  </si>
  <si>
    <t>Municipality of Malita</t>
  </si>
  <si>
    <t>Baustista Jr.</t>
  </si>
  <si>
    <t>Tel.: 0918-8038874</t>
  </si>
  <si>
    <t>Municipality of Matanao</t>
  </si>
  <si>
    <t>matanaodavaodelsur@yahoo.com</t>
  </si>
  <si>
    <t>Municipality of Padada</t>
  </si>
  <si>
    <t>Razonable-Gascon</t>
  </si>
  <si>
    <t>Tel.: (082) 272-0054</t>
  </si>
  <si>
    <t>Municipality of Sarangani</t>
  </si>
  <si>
    <t>Virgina</t>
  </si>
  <si>
    <t>Cawa</t>
  </si>
  <si>
    <t>Tel.: 0915-2833426</t>
  </si>
  <si>
    <t>rabiacmarandang@gmail.com</t>
  </si>
  <si>
    <t>Joel Ray</t>
  </si>
  <si>
    <t>Lopez</t>
  </si>
  <si>
    <t>Tel.: (082) 272-1147</t>
  </si>
  <si>
    <t>marygracebalingan@yahoo.com</t>
  </si>
  <si>
    <t>Rudy</t>
  </si>
  <si>
    <t>Mariscal</t>
  </si>
  <si>
    <t>Tel.: (082) 276-0248</t>
  </si>
  <si>
    <t>Municipality of Sulop</t>
  </si>
  <si>
    <t>Jose Jimmy</t>
  </si>
  <si>
    <t>Sagarino</t>
  </si>
  <si>
    <t>Tel.: (082) 272-0378</t>
  </si>
  <si>
    <t>Provincial Government of Davao Oriental</t>
  </si>
  <si>
    <t>CORAZON</t>
  </si>
  <si>
    <t>MALANYAON</t>
  </si>
  <si>
    <t>governor</t>
  </si>
  <si>
    <t>Provincial Capitol, 8200 Mati, Davao Oriental</t>
  </si>
  <si>
    <t>Tel.: (087) 811-5100</t>
  </si>
  <si>
    <t>Fax: (087) 811-5110</t>
  </si>
  <si>
    <t>arapatrice@yahoo.com</t>
  </si>
  <si>
    <t>Municipality of Baganga</t>
  </si>
  <si>
    <t>Arturo</t>
  </si>
  <si>
    <t>Monday</t>
  </si>
  <si>
    <t>Tel: (087) 311-1000; (087) 311-5200</t>
  </si>
  <si>
    <t>blinkcircuit@gmail.com</t>
  </si>
  <si>
    <t>Municipality of Banaybanay</t>
  </si>
  <si>
    <t>Adalia</t>
  </si>
  <si>
    <t>Tambuang</t>
  </si>
  <si>
    <t>Telefax: (087) 808-1386</t>
  </si>
  <si>
    <t>mariogentiles@yahoo.com</t>
  </si>
  <si>
    <t>Municipality of Boston</t>
  </si>
  <si>
    <t>Rebecco</t>
  </si>
  <si>
    <t>Rosit Sr</t>
  </si>
  <si>
    <t>Telefax: (082) 440-3509 ; (082) 440-3511</t>
  </si>
  <si>
    <t>lguboston@yahoo.com</t>
  </si>
  <si>
    <t>Municipality of Caraga</t>
  </si>
  <si>
    <t>Mori</t>
  </si>
  <si>
    <t>Tel.: (087) 311-5000; (087) 311-5090</t>
  </si>
  <si>
    <t>rebeccaconstantinopla@yahoo.com</t>
  </si>
  <si>
    <t>Municipality of Cateel</t>
  </si>
  <si>
    <t>Camilo</t>
  </si>
  <si>
    <t>Nuñez</t>
  </si>
  <si>
    <t>Tel.: 0918-6967244</t>
  </si>
  <si>
    <t>sanjosenoneg@yahoo.com</t>
  </si>
  <si>
    <t>Municipality of Gov. Generoso</t>
  </si>
  <si>
    <t>Orencia</t>
  </si>
  <si>
    <t>Tel.: 0929-2499846</t>
  </si>
  <si>
    <t xml:space="preserve">govgendavaooriental@yahoo.com
 </t>
  </si>
  <si>
    <t>Municipality of Lupon</t>
  </si>
  <si>
    <t>Tel.: (087) 808-1043</t>
  </si>
  <si>
    <t xml:space="preserve"> joyjoel_salidaga@yahoo.com</t>
  </si>
  <si>
    <t>Municipality of Manay</t>
  </si>
  <si>
    <t>Jon Marco</t>
  </si>
  <si>
    <t>Dayanghiran</t>
  </si>
  <si>
    <t>Tel.: (087) 440-3410 ; (087) 811-5605</t>
  </si>
  <si>
    <t>Telefax: (087) 440-3534</t>
  </si>
  <si>
    <t>lgumanay@yahoo.com</t>
  </si>
  <si>
    <t xml:space="preserve">City of Mati ( Capital ) </t>
  </si>
  <si>
    <t>Carlo Luis</t>
  </si>
  <si>
    <t>Rabat</t>
  </si>
  <si>
    <t>Tel.: (087) 811-0459</t>
  </si>
  <si>
    <t>cos.maticitymayor@gmail.com</t>
  </si>
  <si>
    <t>Justina</t>
  </si>
  <si>
    <t>Yu</t>
  </si>
  <si>
    <t>Tel.: (087) 440-3420;  (087) 440-3421</t>
  </si>
  <si>
    <t>er_dahilig@yahoo.com</t>
  </si>
  <si>
    <t>Municipality of Tarragona</t>
  </si>
  <si>
    <t>Tel.: (087) 440-3419</t>
  </si>
  <si>
    <t>mayosel@yahoo.com</t>
  </si>
  <si>
    <t>REGION XII - Soccsksargen</t>
  </si>
  <si>
    <t>Provincial Government North Cotobato</t>
  </si>
  <si>
    <t>EMMYLOU</t>
  </si>
  <si>
    <t>TALIÑO-MENDOZA</t>
  </si>
  <si>
    <t>Provincial Capitol, 9400 Amas, Kidapawan City, Cotabato</t>
  </si>
  <si>
    <t>Tel: (064) 278-7002 / Telefax: (064) 278-7001</t>
  </si>
  <si>
    <t>(064) 278-7001</t>
  </si>
  <si>
    <t>Municipality of Alamada</t>
  </si>
  <si>
    <t>VIRGINIA</t>
  </si>
  <si>
    <t>CONCEPTION</t>
  </si>
  <si>
    <t>Tel.: (064) 229-8994 / 299-9144</t>
  </si>
  <si>
    <t>Municipality of Aleosan</t>
  </si>
  <si>
    <t>VICENTE</t>
  </si>
  <si>
    <t>SORUPIA, JR.</t>
  </si>
  <si>
    <t>Tel.: (064) 229-6678</t>
  </si>
  <si>
    <t>Municipality of Antipas</t>
  </si>
  <si>
    <t>EGIDIO</t>
  </si>
  <si>
    <t>CADUNGON</t>
  </si>
  <si>
    <t>Tel.: (064) 523-0008</t>
  </si>
  <si>
    <t>Municipality of Arakan</t>
  </si>
  <si>
    <t>RENE</t>
  </si>
  <si>
    <t>RUBINO, SR.</t>
  </si>
  <si>
    <t>Municipality of Banisilan</t>
  </si>
  <si>
    <t>BETTY</t>
  </si>
  <si>
    <t>ALLADO</t>
  </si>
  <si>
    <t>ROGELIO</t>
  </si>
  <si>
    <t>TALIÑO</t>
  </si>
  <si>
    <t>Municipality of Kabacan</t>
  </si>
  <si>
    <t>HERLO</t>
  </si>
  <si>
    <t>GUZMAN, JR.</t>
  </si>
  <si>
    <t>Tel: (064) 248-2742 / Telefax: 248-2352</t>
  </si>
  <si>
    <t xml:space="preserve">City of Kidapwan (Capital) </t>
  </si>
  <si>
    <t>JOSEPH</t>
  </si>
  <si>
    <t>EVANGELISTA</t>
  </si>
  <si>
    <t>Telefax: (064) 288-1604</t>
  </si>
  <si>
    <t>Municipality of Libungan</t>
  </si>
  <si>
    <t>MANUEL</t>
  </si>
  <si>
    <t>DELA SERNA</t>
  </si>
  <si>
    <t>Tel.: (064) 229-5002</t>
  </si>
  <si>
    <t>Municipality of M'lang</t>
  </si>
  <si>
    <t>JOSELITO</t>
  </si>
  <si>
    <t>PIÑOL</t>
  </si>
  <si>
    <t>Tel.: (064) 268-4004; 268-4157</t>
  </si>
  <si>
    <t>Municipality of Magpet</t>
  </si>
  <si>
    <t>FLORENTINO</t>
  </si>
  <si>
    <t>GONZAGA</t>
  </si>
  <si>
    <t>Telefax: (064) 427-3159</t>
  </si>
  <si>
    <t>Municipality of Makilala</t>
  </si>
  <si>
    <t>RUDY</t>
  </si>
  <si>
    <t>CAOAGDAN</t>
  </si>
  <si>
    <t>Tel: (064) 268-2137 / Telefax: (064) 268-2130</t>
  </si>
  <si>
    <t>Municipality of Matalam</t>
  </si>
  <si>
    <t>OSCAR</t>
  </si>
  <si>
    <t>VALDEVIESO</t>
  </si>
  <si>
    <t>Tel: (064) 392-1482</t>
  </si>
  <si>
    <t>Municipality of Midsayap</t>
  </si>
  <si>
    <t>ROMEO</t>
  </si>
  <si>
    <t>ARAÑA</t>
  </si>
  <si>
    <t>Tel.: (064) 229-8018 / Telefax: 229-9266</t>
  </si>
  <si>
    <t>Municipality of Pigcawayan</t>
  </si>
  <si>
    <t xml:space="preserve">HERMINIO </t>
  </si>
  <si>
    <t>ROQUERO</t>
  </si>
  <si>
    <t>Tel.: (064) 229-3422 / Telefax: 229-3222</t>
  </si>
  <si>
    <t>Municipality of Pikit</t>
  </si>
  <si>
    <t>MUHYRYN</t>
  </si>
  <si>
    <t xml:space="preserve"> SULTAN</t>
  </si>
  <si>
    <t>Tel.: (064) 457-0002</t>
  </si>
  <si>
    <t>JAIME</t>
  </si>
  <si>
    <t>MAHIMPIT</t>
  </si>
  <si>
    <t>Tel.: (064) 278-4736</t>
  </si>
  <si>
    <t>Municipality of Tulunan</t>
  </si>
  <si>
    <t>LANI</t>
  </si>
  <si>
    <t>CANDOLADA</t>
  </si>
  <si>
    <t>Tel.: (064) 288-5229 / 288-5632 / 288-1873</t>
  </si>
  <si>
    <t>Provincial Government of Sarangani</t>
  </si>
  <si>
    <t>STEVE</t>
  </si>
  <si>
    <t>SOLON</t>
  </si>
  <si>
    <t>Provincial Capitol, 9501 Alabel, Sarangani Province</t>
  </si>
  <si>
    <t>Tel.: (083) 508-2165</t>
  </si>
  <si>
    <t>Alabel City (Capital)</t>
  </si>
  <si>
    <t>GRAFILO</t>
  </si>
  <si>
    <t>Tel.: (083) 552-7321 / 508-2084 / 508-2118</t>
  </si>
  <si>
    <t>Municipality of Glan</t>
  </si>
  <si>
    <t>VICTOR JAMES</t>
  </si>
  <si>
    <t>YAP, SR.</t>
  </si>
  <si>
    <t>Tel.: (083) 262-1004 / 262-1005</t>
  </si>
  <si>
    <t>Municipality of Kiamba</t>
  </si>
  <si>
    <t>RAUL</t>
  </si>
  <si>
    <t>MARTINEZ</t>
  </si>
  <si>
    <t>Tel.: (083) 509-4101 / Telefax: 509-4100</t>
  </si>
  <si>
    <t>Municipality of Maasim</t>
  </si>
  <si>
    <t>ANICETO</t>
  </si>
  <si>
    <t>LOPEZ, JR.</t>
  </si>
  <si>
    <t>Tel.: (083) 552-9445</t>
  </si>
  <si>
    <t>Municipality of Maitum</t>
  </si>
  <si>
    <t>GEORGE</t>
  </si>
  <si>
    <t>PERRETT</t>
  </si>
  <si>
    <t>Tel.: (083) 552-2215</t>
  </si>
  <si>
    <t>Municipality of Malapatan</t>
  </si>
  <si>
    <t>ALFONSO</t>
  </si>
  <si>
    <t>SINGCOY</t>
  </si>
  <si>
    <t>Tel.: (083) 241-0399</t>
  </si>
  <si>
    <t>Municipality of Malungon</t>
  </si>
  <si>
    <t>REYNALDO</t>
  </si>
  <si>
    <t>CONSTANTINO</t>
  </si>
  <si>
    <t>Telefax: (083) 556-6118</t>
  </si>
  <si>
    <t>Provincial Government of South Cotabato</t>
  </si>
  <si>
    <t>DAISY</t>
  </si>
  <si>
    <t>AVANCE- FUENTES</t>
  </si>
  <si>
    <t>Provincial Capitol, 9506 Koronadal, South Cotabato</t>
  </si>
  <si>
    <t>Tel.: (083) 228-2432 / Telefax: 228-2620</t>
  </si>
  <si>
    <t>ALBERT</t>
  </si>
  <si>
    <t>PALENCIA</t>
  </si>
  <si>
    <t>Telefax: (083) 239-1652</t>
  </si>
  <si>
    <t>General Santos City</t>
  </si>
  <si>
    <t>RONNEL</t>
  </si>
  <si>
    <t>RIVERA</t>
  </si>
  <si>
    <t>Tel.: (083) 554-4214 / Telefax: 554-4212</t>
  </si>
  <si>
    <t>Koronadal City (Capital)</t>
  </si>
  <si>
    <t>PETER</t>
  </si>
  <si>
    <t>MIGUEL</t>
  </si>
  <si>
    <t>Tel.: (083) 228-8265 / Telefax: (083) 228-3627</t>
  </si>
  <si>
    <t>Municipality of Lake Sebu</t>
  </si>
  <si>
    <t>FUNGAN</t>
  </si>
  <si>
    <t>Tel.: 0920-8583214</t>
  </si>
  <si>
    <t>Municipality of Norala</t>
  </si>
  <si>
    <t>BALAYON</t>
  </si>
  <si>
    <t xml:space="preserve">Telefax: (083) 234-1024 </t>
  </si>
  <si>
    <t>Municipality of Polomolok</t>
  </si>
  <si>
    <t>HONEY</t>
  </si>
  <si>
    <t>LUMAYAG-MATTI</t>
  </si>
  <si>
    <t>Tel.: (083) 500-8269 / Telefax: 500-8479</t>
  </si>
  <si>
    <t>Muncipality of Sto. Niño</t>
  </si>
  <si>
    <t>DAMANDAMAN</t>
  </si>
  <si>
    <t>Telefax: (083) 235-1024</t>
  </si>
  <si>
    <t>Municipality of Surallah</t>
  </si>
  <si>
    <t>BENDITA</t>
  </si>
  <si>
    <t>Tel.: (083) 238-3578 / 238-3387</t>
  </si>
  <si>
    <t>Municipality of T’boli</t>
  </si>
  <si>
    <t>DIBU</t>
  </si>
  <si>
    <t>TUAN</t>
  </si>
  <si>
    <t>Tel.: (083) 237-1081 . Telefax: 227-1007</t>
  </si>
  <si>
    <t>Municipality of Tampakan</t>
  </si>
  <si>
    <t>LEONARDO</t>
  </si>
  <si>
    <t>ESCOBILLO</t>
  </si>
  <si>
    <t>Tel.: (083) 227-1081 / Telefax: 227-1007</t>
  </si>
  <si>
    <t>Municipality of Tantangan</t>
  </si>
  <si>
    <t>BENJAMIN</t>
  </si>
  <si>
    <t>FIGUEROA, JR.</t>
  </si>
  <si>
    <t>Tel.: (083) 229-2712 / 228-7506</t>
  </si>
  <si>
    <t>Municipality of Tupi</t>
  </si>
  <si>
    <t>TAMAYO, JR.</t>
  </si>
  <si>
    <t>Tel.: (083) 226-2800 / 228-8503</t>
  </si>
  <si>
    <t>Provincial Government of Sultan Kudarat</t>
  </si>
  <si>
    <t>DATU SUHARTO</t>
  </si>
  <si>
    <t>MANGUDADATU</t>
  </si>
  <si>
    <t>Provincial Capitol, 9805 Isulan, Sultan Kudarat</t>
  </si>
  <si>
    <t>Telefax: : (064) 201-4262</t>
  </si>
  <si>
    <t>(064) 201-4262</t>
  </si>
  <si>
    <t>Municipality of Bagumbayan</t>
  </si>
  <si>
    <t>BERNARDITA</t>
  </si>
  <si>
    <t>BITO-ONON</t>
  </si>
  <si>
    <t>Telefax: (064) 384-2604</t>
  </si>
  <si>
    <t>Municipality of Columbio</t>
  </si>
  <si>
    <t>AMIRH</t>
  </si>
  <si>
    <t>MUSALI</t>
  </si>
  <si>
    <t>Tel: (083) 202-6473</t>
  </si>
  <si>
    <t>HELEN</t>
  </si>
  <si>
    <t>LATOG</t>
  </si>
  <si>
    <t>Tel.: (064) 202-6011 / Telefax: 202-6473</t>
  </si>
  <si>
    <t>Isulan City (Capital)</t>
  </si>
  <si>
    <t>DIOSDADO</t>
  </si>
  <si>
    <t>PALLASIGUE</t>
  </si>
  <si>
    <t>Telefax: (064) 201-3526</t>
  </si>
  <si>
    <t>Municipality of Kalamansig</t>
  </si>
  <si>
    <t>ROLANDO</t>
  </si>
  <si>
    <t>GARCIA</t>
  </si>
  <si>
    <t>Telefax: (064) 204-6026</t>
  </si>
  <si>
    <t>Municipality of Lambayong</t>
  </si>
  <si>
    <t>FLORANTE</t>
  </si>
  <si>
    <t>AGDUMA</t>
  </si>
  <si>
    <t>Municipalty of Lebak</t>
  </si>
  <si>
    <t>DIONESIO</t>
  </si>
  <si>
    <t>BESANA</t>
  </si>
  <si>
    <t>Tel: (064) 205-3357 / Telefax: 205-3132</t>
  </si>
  <si>
    <t>Municipality of Lutayan</t>
  </si>
  <si>
    <t>RUTH</t>
  </si>
  <si>
    <t>SAKALURAN</t>
  </si>
  <si>
    <t>Telefax: (083) 228-1520</t>
  </si>
  <si>
    <t>Municipality of Palimbang</t>
  </si>
  <si>
    <t>ABUBACAR</t>
  </si>
  <si>
    <t>MAULANA</t>
  </si>
  <si>
    <t>Municipality of President Quirino</t>
  </si>
  <si>
    <t>AZEL</t>
  </si>
  <si>
    <t>Tel.: (064) 384-2654</t>
  </si>
  <si>
    <t>Municipality of Sen. Ninoy S. Aquino</t>
  </si>
  <si>
    <t>DANTE</t>
  </si>
  <si>
    <t>MANGANAAN</t>
  </si>
  <si>
    <t>Munciipality of Tacurong City</t>
  </si>
  <si>
    <t>LINA</t>
  </si>
  <si>
    <t>MONTILLA</t>
  </si>
  <si>
    <t>Telefax: (064) 477-0138</t>
  </si>
  <si>
    <t>REGION XIII - CARAGA</t>
  </si>
  <si>
    <t>Provincial Government of Agusan del Norte</t>
  </si>
  <si>
    <t>MA. ANGELICA ROSEDEL</t>
  </si>
  <si>
    <t>AMANTE-MATBA</t>
  </si>
  <si>
    <t>Tel.: (085) 342-8022 / (085) 815-1467</t>
  </si>
  <si>
    <t>NORBERT</t>
  </si>
  <si>
    <t>PAGASPAS</t>
  </si>
  <si>
    <t>Tel.: (085) 343-5407 / 0912-7312240</t>
  </si>
  <si>
    <t>Butuan City (Capital)</t>
  </si>
  <si>
    <t>FERDINAND</t>
  </si>
  <si>
    <t>AMANTE, JR.</t>
  </si>
  <si>
    <t>Tel.: (085) 342-3074 / (085) 225-5737 / 0918-8180113</t>
  </si>
  <si>
    <t xml:space="preserve">City of Cabadbaran </t>
  </si>
  <si>
    <t>DALE</t>
  </si>
  <si>
    <t>CORVERA</t>
  </si>
  <si>
    <t>Tel.: (085) 343-0504 / 0917-3220444</t>
  </si>
  <si>
    <t>RAMON</t>
  </si>
  <si>
    <t>CALO</t>
  </si>
  <si>
    <t>Tel.: (085) 343-3786 / 0928-5013343</t>
  </si>
  <si>
    <t>Municipality of Jabonga</t>
  </si>
  <si>
    <t>JASMIN</t>
  </si>
  <si>
    <t>MONTON</t>
  </si>
  <si>
    <t>Tel.: (085) 360-1790 / 0917-7035438</t>
  </si>
  <si>
    <t>Municipality of Kitcharao</t>
  </si>
  <si>
    <t>ARISTOTLE</t>
  </si>
  <si>
    <t>MONTANTE</t>
  </si>
  <si>
    <t>Tel.: 0917-7237386</t>
  </si>
  <si>
    <t>Municipality of Las Nieves</t>
  </si>
  <si>
    <t>AVELINA</t>
  </si>
  <si>
    <t>ROSALES</t>
  </si>
  <si>
    <t>Tel.: (085) 360-1755 / 0918-9177732</t>
  </si>
  <si>
    <t>DEMOSTHENES</t>
  </si>
  <si>
    <t>ARABACA</t>
  </si>
  <si>
    <t>Tel.: (085) 343-0088 / 0918-5399156</t>
  </si>
  <si>
    <t>Municipality of Nasipit</t>
  </si>
  <si>
    <t>ENRICO</t>
  </si>
  <si>
    <t>Tel.: (085) 343-2392 / 0947-8084684</t>
  </si>
  <si>
    <t>Municipality of Remedios T. Romualdez</t>
  </si>
  <si>
    <t>ERNIE</t>
  </si>
  <si>
    <t>CENIZA</t>
  </si>
  <si>
    <t>Tel.: (085) 343-1060 / 0918-5399156</t>
  </si>
  <si>
    <t>ZENAIDA</t>
  </si>
  <si>
    <t>LIM</t>
  </si>
  <si>
    <t>Tel.: (085) 343-1309; 0928-3939725</t>
  </si>
  <si>
    <t>Municipality of Tubay</t>
  </si>
  <si>
    <t>FIDEL</t>
  </si>
  <si>
    <t>Tel.: 0908-3245086 / 0918-6139258</t>
  </si>
  <si>
    <t>Provincial Government of Agusan del Sur</t>
  </si>
  <si>
    <t>EDWARD ADOLPH</t>
  </si>
  <si>
    <t>PLAZA</t>
  </si>
  <si>
    <t>Provincial Capitol, 8400 Surigao City, Surigao del Norte</t>
  </si>
  <si>
    <t>Tel.: (085) 242-3746 / 343-7369</t>
  </si>
  <si>
    <t xml:space="preserve">City of Bayugan </t>
  </si>
  <si>
    <t>KIM LOPE</t>
  </si>
  <si>
    <t>ASIS</t>
  </si>
  <si>
    <t xml:space="preserve">Hon. </t>
  </si>
  <si>
    <t>Tel.: (085) 231-2002 / 0908-4476140</t>
  </si>
  <si>
    <t>Municipality of Bunaw-an</t>
  </si>
  <si>
    <t>EDWIN</t>
  </si>
  <si>
    <t>ELORDE</t>
  </si>
  <si>
    <t>Tel.: (085) 266-2505</t>
  </si>
  <si>
    <t>DEO</t>
  </si>
  <si>
    <t>MANPATILAN, JR.</t>
  </si>
  <si>
    <t>Tel.: (085) 341-8659</t>
  </si>
  <si>
    <t>AMBROSIO</t>
  </si>
  <si>
    <t>Municipality of Loreto</t>
  </si>
  <si>
    <t>DARIO</t>
  </si>
  <si>
    <t>OTAZO</t>
  </si>
  <si>
    <t>Tel.: (085) 241-3017 / 343-9230</t>
  </si>
  <si>
    <t>Prosperidad City (Capital)</t>
  </si>
  <si>
    <t>ALBIN</t>
  </si>
  <si>
    <t>MAGDAMIT</t>
  </si>
  <si>
    <t>Tel.: (085) 241-3033 / (085) 241-3004</t>
  </si>
  <si>
    <t>JOSE</t>
  </si>
  <si>
    <t>CUYOS, SR.</t>
  </si>
  <si>
    <t>Tel.: (085) 343-8361</t>
  </si>
  <si>
    <t>JENNY</t>
  </si>
  <si>
    <t>DE ASIS</t>
  </si>
  <si>
    <t>Tel.: 0918-6017333</t>
  </si>
  <si>
    <t>RONALDO</t>
  </si>
  <si>
    <t>Tel.: 0916-5569870</t>
  </si>
  <si>
    <t>Municipality of SIbagat</t>
  </si>
  <si>
    <t>THELMA</t>
  </si>
  <si>
    <t>LAMANILAO</t>
  </si>
  <si>
    <t>Tel.: 0939-9161208</t>
  </si>
  <si>
    <t>Municipality of Sta. Josefa</t>
  </si>
  <si>
    <t>JANN ROBY</t>
  </si>
  <si>
    <t>OTERO</t>
  </si>
  <si>
    <t>Tel.: 0929-7791862</t>
  </si>
  <si>
    <t>Municipality of Talacogon</t>
  </si>
  <si>
    <t>JESRYL</t>
  </si>
  <si>
    <t>MASENDO</t>
  </si>
  <si>
    <t>Tel.: 0920-3770716</t>
  </si>
  <si>
    <t>Municipality of Trento</t>
  </si>
  <si>
    <t>JOHN MARK</t>
  </si>
  <si>
    <t>BILLANES</t>
  </si>
  <si>
    <t>Tel.: (085) 255-2415 / (085) 255-2475</t>
  </si>
  <si>
    <t>Municipality of Veruela</t>
  </si>
  <si>
    <t>SALIMAR</t>
  </si>
  <si>
    <t>MONDEJAR</t>
  </si>
  <si>
    <t>Tel.: (085) 255-2100</t>
  </si>
  <si>
    <t>Provincial Governement of Dinagat Islands</t>
  </si>
  <si>
    <t>GLENDA</t>
  </si>
  <si>
    <t>ECLEO</t>
  </si>
  <si>
    <t>Provincial Capitol, 8300 Tandag, Surigao del Sur</t>
  </si>
  <si>
    <t>Tel.: (086) 826-5531 / 826-8324 /(02) 952-0770</t>
  </si>
  <si>
    <t>Municipality of Basilisa (Rizal)</t>
  </si>
  <si>
    <t>ALAN</t>
  </si>
  <si>
    <t>Municipality of Cagdinao</t>
  </si>
  <si>
    <t>MARC ADELSON</t>
  </si>
  <si>
    <t>LONGOS</t>
  </si>
  <si>
    <t>Tel.: (086) 365-1607</t>
  </si>
  <si>
    <t>Municipality of Dinagat</t>
  </si>
  <si>
    <t>CRAIG</t>
  </si>
  <si>
    <t>Tel.: (086) 365-1663</t>
  </si>
  <si>
    <t>LAMBERTO</t>
  </si>
  <si>
    <t>LLAMERA, JR.</t>
  </si>
  <si>
    <t>Tel.: (086) 365-1709</t>
  </si>
  <si>
    <t>NENA</t>
  </si>
  <si>
    <t>QUIJANO</t>
  </si>
  <si>
    <t>Tel.: (086) 365-1717</t>
  </si>
  <si>
    <t>ECLEO II</t>
  </si>
  <si>
    <t>Municipality of Tubajon</t>
  </si>
  <si>
    <t>ROMEO CONSTANTINO</t>
  </si>
  <si>
    <t>VARGAS</t>
  </si>
  <si>
    <t>Tel.: (086) 365-1973</t>
  </si>
  <si>
    <t>Provincial Government of Surigao del Norte</t>
  </si>
  <si>
    <t>SOL</t>
  </si>
  <si>
    <t>MATUGAS</t>
  </si>
  <si>
    <t>Tel.: (086) 232-7909 / 826-0462</t>
  </si>
  <si>
    <t>DOMINADOR</t>
  </si>
  <si>
    <t>ESMA,JR.</t>
  </si>
  <si>
    <t>Tel.: (086) 826-3085</t>
  </si>
  <si>
    <t>Municipality of Bacuag</t>
  </si>
  <si>
    <t>SHEILA MAE</t>
  </si>
  <si>
    <t>CEBEDO</t>
  </si>
  <si>
    <t>Tel.: (086) 365-1568 / 826-5324</t>
  </si>
  <si>
    <t>Municipalityof Burgos</t>
  </si>
  <si>
    <t>EMMANUEL</t>
  </si>
  <si>
    <t>ARCENA</t>
  </si>
  <si>
    <t>Tel.: (086) 283-7293 / 232-6565</t>
  </si>
  <si>
    <t>Municipality of Claver</t>
  </si>
  <si>
    <t>EDDIE</t>
  </si>
  <si>
    <t>GOKIANGKEE</t>
  </si>
  <si>
    <t>Tel.: (086) 232-6586</t>
  </si>
  <si>
    <t>Municipality of Dapa</t>
  </si>
  <si>
    <t>YULIE</t>
  </si>
  <si>
    <t>RUAYA</t>
  </si>
  <si>
    <t>Tel.: (086) 232-6590</t>
  </si>
  <si>
    <t>Municipality of Del Carmen</t>
  </si>
  <si>
    <t>ALFREDO</t>
  </si>
  <si>
    <t>CORO II</t>
  </si>
  <si>
    <t>Tel.: (086) 365-1651</t>
  </si>
  <si>
    <t>Municipality of General Luna</t>
  </si>
  <si>
    <t>RUSILLON</t>
  </si>
  <si>
    <t>Tel.: (086) 232-0591</t>
  </si>
  <si>
    <t>Municipality of Gigacuit</t>
  </si>
  <si>
    <t>CARLOS</t>
  </si>
  <si>
    <t>EGAY</t>
  </si>
  <si>
    <t>Tel.: (086) 365-1788 / 232-6583</t>
  </si>
  <si>
    <t>Municipality of Mainit</t>
  </si>
  <si>
    <t>MONDANO</t>
  </si>
  <si>
    <t>Tel.: 0919-2958095</t>
  </si>
  <si>
    <t>Municipality of Malimono</t>
  </si>
  <si>
    <t>TEODORO</t>
  </si>
  <si>
    <t>SINACA</t>
  </si>
  <si>
    <t>Tel.: (086) 325-5195; 321-3745</t>
  </si>
  <si>
    <t>LUCIO</t>
  </si>
  <si>
    <t>GONZALES</t>
  </si>
  <si>
    <t>Tel.: (086) 232-6594</t>
  </si>
  <si>
    <t>FELIMON</t>
  </si>
  <si>
    <t>NAPULI</t>
  </si>
  <si>
    <t>Tel.: (086) 232-6584</t>
  </si>
  <si>
    <t>Municipality of San Benito</t>
  </si>
  <si>
    <t>RUSHFORD</t>
  </si>
  <si>
    <t>DEDUMO</t>
  </si>
  <si>
    <t>Tel.: (086) 826-2434</t>
  </si>
  <si>
    <t>SIMPLICIA</t>
  </si>
  <si>
    <t>BACOL</t>
  </si>
  <si>
    <t>Tel.: (086) 826-3524</t>
  </si>
  <si>
    <t>LALAINE</t>
  </si>
  <si>
    <t>DOMIÑOS</t>
  </si>
  <si>
    <t>Tel.: (086) 826-3745</t>
  </si>
  <si>
    <t>Municipality of Santa Monica</t>
  </si>
  <si>
    <t>FERNANDO</t>
  </si>
  <si>
    <t>DOLAR</t>
  </si>
  <si>
    <t>Tel.: (086) 232-5678</t>
  </si>
  <si>
    <t>Municiplity of Sison</t>
  </si>
  <si>
    <t>LEICESTER</t>
  </si>
  <si>
    <t>FETALVERO</t>
  </si>
  <si>
    <t>Tel.: (086) 365-1854</t>
  </si>
  <si>
    <t xml:space="preserve">Surigao City (Capital) </t>
  </si>
  <si>
    <t>ERNESTO</t>
  </si>
  <si>
    <t>Tel.: (086) 801-2016 / 826-0249 / 0918-8180113</t>
  </si>
  <si>
    <t>DENIA</t>
  </si>
  <si>
    <t>FLORANO</t>
  </si>
  <si>
    <t>Tel.: (086) 826-2550</t>
  </si>
  <si>
    <t>Municipality of Tagana-an</t>
  </si>
  <si>
    <t>CESAR</t>
  </si>
  <si>
    <t>DIAZ</t>
  </si>
  <si>
    <t>Tel.: (086) 232-6582</t>
  </si>
  <si>
    <t>CHRISTINA HEMADY</t>
  </si>
  <si>
    <t>ARCILLAS</t>
  </si>
  <si>
    <t>Provincial Government of Surigao del Sur</t>
  </si>
  <si>
    <t>Johnny</t>
  </si>
  <si>
    <t>Pimentel</t>
  </si>
  <si>
    <t>Tel: (086) 211-3633 ; (086) 211-3634</t>
  </si>
  <si>
    <t>Municipality of Barobo</t>
  </si>
  <si>
    <t>Urbiztondo</t>
  </si>
  <si>
    <t>Tel: 0910-069-8728</t>
  </si>
  <si>
    <t>Municipality of Bayabas</t>
  </si>
  <si>
    <t>Maria Clarita</t>
  </si>
  <si>
    <t>Limbaro</t>
  </si>
  <si>
    <t>Tel: (086) 853-6089 ; (086) 853-6088</t>
  </si>
  <si>
    <t>Municipality of Bisilig</t>
  </si>
  <si>
    <t>Librado</t>
  </si>
  <si>
    <t>Tel: (086) 839-3542; (086) 853-5495</t>
  </si>
  <si>
    <t>Muncipality of Cagwait</t>
  </si>
  <si>
    <t>Lilian</t>
  </si>
  <si>
    <t>Lozada</t>
  </si>
  <si>
    <t>Tel: (086) 211-3033; (086) 211-3154</t>
  </si>
  <si>
    <t>Municipality of Cantilan</t>
  </si>
  <si>
    <t>Genito</t>
  </si>
  <si>
    <t>Guardo</t>
  </si>
  <si>
    <t>Tel: (086) 212-5122</t>
  </si>
  <si>
    <t>Borda Jr.</t>
  </si>
  <si>
    <t>Tel: (086) 212-5175 ; (086) 212-5122</t>
  </si>
  <si>
    <t>Municipality of  Carrascal</t>
  </si>
  <si>
    <t>Pimentel Jr.</t>
  </si>
  <si>
    <t>Tel: (086) 211-3150</t>
  </si>
  <si>
    <t>Agnos</t>
  </si>
  <si>
    <t>Municipality of Hinatuan</t>
  </si>
  <si>
    <t>Candelario</t>
  </si>
  <si>
    <t>Viola Jr.</t>
  </si>
  <si>
    <t>Municipality of Lanuza</t>
  </si>
  <si>
    <t>Salvacion</t>
  </si>
  <si>
    <t>Azarcon</t>
  </si>
  <si>
    <t>Municipality of Lianga</t>
  </si>
  <si>
    <t>Roy Hegino</t>
  </si>
  <si>
    <t>Sarmen</t>
  </si>
  <si>
    <t>Municipality of Lingig</t>
  </si>
  <si>
    <t>Luna Jr</t>
  </si>
  <si>
    <t>Municipality of Madrid</t>
  </si>
  <si>
    <t>Arpilleda</t>
  </si>
  <si>
    <t>Tel: (086) 213-4065; (086) 214-2116</t>
  </si>
  <si>
    <t>Municipality of Marihatag</t>
  </si>
  <si>
    <t>Alan</t>
  </si>
  <si>
    <t>Palenio</t>
  </si>
  <si>
    <t>Tel: (086) 211-3535 ; (086) 211-3535</t>
  </si>
  <si>
    <t>Libertad</t>
  </si>
  <si>
    <t>Alameda</t>
  </si>
  <si>
    <t>Elizalde</t>
  </si>
  <si>
    <t>Municipality of Tagbina</t>
  </si>
  <si>
    <t>Generos</t>
  </si>
  <si>
    <t>Naraiso</t>
  </si>
  <si>
    <t>Municipality of Tago</t>
  </si>
  <si>
    <t>Tandag City (Capital)</t>
  </si>
  <si>
    <t>Roxanne</t>
  </si>
  <si>
    <t>Tel: (086) 211-3033; (086) 839-3542</t>
  </si>
  <si>
    <t>ARMM - Autonomous Region of Muslim Mindanao</t>
  </si>
  <si>
    <t>Provincial Government of Basilan</t>
  </si>
  <si>
    <t>JUM</t>
  </si>
  <si>
    <t>AKBAR</t>
  </si>
  <si>
    <t>Provincial Capitol, 7300 Isabela, Basilan</t>
  </si>
  <si>
    <t xml:space="preserve">Tel.: (062) 200-3414/ 0918-8090989 / Telefax: 200-3427 </t>
  </si>
  <si>
    <t>(062) 200-3419</t>
  </si>
  <si>
    <t>Municipality of Al-Barka</t>
  </si>
  <si>
    <t>DARUSALAM</t>
  </si>
  <si>
    <t>LAJID</t>
  </si>
  <si>
    <t>Municipality of Hadji Mohammad Ajul</t>
  </si>
  <si>
    <t>TALIB</t>
  </si>
  <si>
    <t>PAWAKI</t>
  </si>
  <si>
    <t>Municipality of Hadji Muhtamad</t>
  </si>
  <si>
    <t>JAMAR</t>
  </si>
  <si>
    <t>MANSUL</t>
  </si>
  <si>
    <t>Municipality of Lantawan</t>
  </si>
  <si>
    <t>RUSTAM</t>
  </si>
  <si>
    <t>ISMAEL</t>
  </si>
  <si>
    <t>Tel.: (062) 200-3129; 200-7343</t>
  </si>
  <si>
    <t>Municipality of Maluso</t>
  </si>
  <si>
    <t>INDANAN</t>
  </si>
  <si>
    <t>DAUD</t>
  </si>
  <si>
    <t>Municipality of Sumisip</t>
  </si>
  <si>
    <t>GULAM</t>
  </si>
  <si>
    <t>SALLIMAN-HATAMAN</t>
  </si>
  <si>
    <t>Municipality of Tabuan-Lasa</t>
  </si>
  <si>
    <t>MUCTAR</t>
  </si>
  <si>
    <t>JUNAID</t>
  </si>
  <si>
    <t>Municipality of Ungkaya Pukan</t>
  </si>
  <si>
    <t>JOMAR</t>
  </si>
  <si>
    <t>MATURAN</t>
  </si>
  <si>
    <t>Provincial Government of Lanao del Sur</t>
  </si>
  <si>
    <t>MAMINTAL</t>
  </si>
  <si>
    <t>ADIONG JR</t>
  </si>
  <si>
    <t>Provincial Capitol, 9700 Marawi City, Lanao del Sur</t>
  </si>
  <si>
    <t>Tel.: (064) 421-3276 / 0919-554722</t>
  </si>
  <si>
    <t>(02) 928-9491</t>
  </si>
  <si>
    <t>Municipality of Bacolod Kalawi (Bacolod Grande)</t>
  </si>
  <si>
    <t>ABDULMOHAIMEN</t>
  </si>
  <si>
    <t>DIPATUAN</t>
  </si>
  <si>
    <t>Tel.: 0915-1368395</t>
  </si>
  <si>
    <t>Municipality of Balabagan</t>
  </si>
  <si>
    <t>AMER</t>
  </si>
  <si>
    <t>SAMPIANO</t>
  </si>
  <si>
    <t>Tel.: 0920-5011717</t>
  </si>
  <si>
    <t>Municipality of Balindong</t>
  </si>
  <si>
    <t>RAYSALAM</t>
  </si>
  <si>
    <t>BAGUL-MANGONDATO</t>
  </si>
  <si>
    <t>Tel.: 0917-7191770</t>
  </si>
  <si>
    <t>Municipality of Binidayan</t>
  </si>
  <si>
    <t>ABDULLAH</t>
  </si>
  <si>
    <t>DATUMOLOK</t>
  </si>
  <si>
    <t>Tel.: 0917-3243074</t>
  </si>
  <si>
    <t>Municipality of Buadiposo-Buntong</t>
  </si>
  <si>
    <t>NORON</t>
  </si>
  <si>
    <t>DADAYAN</t>
  </si>
  <si>
    <t>Tel.: 0919-9200008</t>
  </si>
  <si>
    <t>Municipality of Calanogas</t>
  </si>
  <si>
    <t>MACAPADO</t>
  </si>
  <si>
    <t>BENITO</t>
  </si>
  <si>
    <t>Tel.: 0919-4580260</t>
  </si>
  <si>
    <t>Municipality of Ditsaan-Ramain</t>
  </si>
  <si>
    <t>ALIH</t>
  </si>
  <si>
    <t>Tel.: 0929-4068819</t>
  </si>
  <si>
    <t>Municipality of Madamba</t>
  </si>
  <si>
    <t>JALILAH</t>
  </si>
  <si>
    <t>MINDALANO</t>
  </si>
  <si>
    <t>Tel.: 0918-9790331</t>
  </si>
  <si>
    <t>Municipality of Malabang</t>
  </si>
  <si>
    <t>OMENSALAM</t>
  </si>
  <si>
    <t>BALINDONG</t>
  </si>
  <si>
    <t>Tel.: 0920-2053534</t>
  </si>
  <si>
    <t>Municipality of Marantao</t>
  </si>
  <si>
    <t>RACMA</t>
  </si>
  <si>
    <t>ABINAL</t>
  </si>
  <si>
    <t>Tel.: (063) 352-0320 / 351-7697 / 0916-7848015</t>
  </si>
  <si>
    <t>Municipality of Saguiaran</t>
  </si>
  <si>
    <t>MACMOD</t>
  </si>
  <si>
    <t>MUTI</t>
  </si>
  <si>
    <t>Tel.: 0906-2321409</t>
  </si>
  <si>
    <t>Municipality of Tagoloan II</t>
  </si>
  <si>
    <t>MISANGCAD</t>
  </si>
  <si>
    <t>CAPAL</t>
  </si>
  <si>
    <t>Tel.: 0929-3333335</t>
  </si>
  <si>
    <t>Municipality of Tugaya</t>
  </si>
  <si>
    <t>ALBER</t>
  </si>
  <si>
    <t>Tel.: 0947-1477255</t>
  </si>
  <si>
    <t>Municipality of Bayang</t>
  </si>
  <si>
    <t>SAHRODEN</t>
  </si>
  <si>
    <t>AMPATUA</t>
  </si>
  <si>
    <t>Tel.: 0920-9477049</t>
  </si>
  <si>
    <t>Municipality of Bubong</t>
  </si>
  <si>
    <t>AL-FAIZ</t>
  </si>
  <si>
    <t>MUNDER</t>
  </si>
  <si>
    <t>Tel.: 0939-9229644</t>
  </si>
  <si>
    <t>Municipality of Bumbaran</t>
  </si>
  <si>
    <t>JAMAL</t>
  </si>
  <si>
    <t>MANABILANG</t>
  </si>
  <si>
    <t>Tel.: 0917-8181905</t>
  </si>
  <si>
    <t>64</t>
  </si>
  <si>
    <t>Municipality of Butig</t>
  </si>
  <si>
    <t>IBRAHIM</t>
  </si>
  <si>
    <t>MACADATO</t>
  </si>
  <si>
    <t>Tel.: 0999-9919837</t>
  </si>
  <si>
    <t>Municipality of Ganassi</t>
  </si>
  <si>
    <t>AL-RASHID</t>
  </si>
  <si>
    <t>MACAPODI</t>
  </si>
  <si>
    <t>Tel.: 0918-8881980</t>
  </si>
  <si>
    <t>Municipality of Kapai</t>
  </si>
  <si>
    <t>HAMZA</t>
  </si>
  <si>
    <t>GAURAKI</t>
  </si>
  <si>
    <t>NHAZRUDDIN</t>
  </si>
  <si>
    <t>MAGLANGIT</t>
  </si>
  <si>
    <t>Municipality of Lumba-a-Bayabao</t>
  </si>
  <si>
    <t>GAMBAI</t>
  </si>
  <si>
    <t>DAGALANGIT</t>
  </si>
  <si>
    <t>Tel.: 0906-6543781</t>
  </si>
  <si>
    <t>Municipality of Lumbaca-Unayan</t>
  </si>
  <si>
    <t>SARIPODEN</t>
  </si>
  <si>
    <t>GURO</t>
  </si>
  <si>
    <t>Tel.: 0917-7145666</t>
  </si>
  <si>
    <t>Municipality of Lumbatan</t>
  </si>
  <si>
    <t>RAZUMAN</t>
  </si>
  <si>
    <t>Tel.: 0999-8873589</t>
  </si>
  <si>
    <t>Municipality of Lumbayanague</t>
  </si>
  <si>
    <t>ASUM</t>
  </si>
  <si>
    <t>Tel.: 0918-9855381</t>
  </si>
  <si>
    <t>Municipality of Madalum</t>
  </si>
  <si>
    <t>USMAN</t>
  </si>
  <si>
    <t>SARANGANI</t>
  </si>
  <si>
    <t>Tel.: 0905-4114390</t>
  </si>
  <si>
    <t>Municipality of Maguing</t>
  </si>
  <si>
    <t>MAMAULAN</t>
  </si>
  <si>
    <t>MOLOK</t>
  </si>
  <si>
    <t>Tel.: 0921-5364829</t>
  </si>
  <si>
    <t xml:space="preserve">Marawi City (Capital) </t>
  </si>
  <si>
    <t>FAHAD PANARIGAN</t>
  </si>
  <si>
    <t>SALIC</t>
  </si>
  <si>
    <t>Telefax:  (063) 520-0320 / Tel: 0927-7111687</t>
  </si>
  <si>
    <t>Municipality of Marogong</t>
  </si>
  <si>
    <t>HAROUN</t>
  </si>
  <si>
    <t>MARUHOM</t>
  </si>
  <si>
    <t>Tel.: (063) 221-8615 / 0910-7978584</t>
  </si>
  <si>
    <t>Municipality of Masiu</t>
  </si>
  <si>
    <t>NASSER</t>
  </si>
  <si>
    <t>PANGANDAMAN, JR.</t>
  </si>
  <si>
    <t>Tel.: 0918-6998515</t>
  </si>
  <si>
    <t>Municipality of Mulondo</t>
  </si>
  <si>
    <t>MACHOL</t>
  </si>
  <si>
    <t>ABDULSALAM</t>
  </si>
  <si>
    <t>Tel.: 0915-7546971</t>
  </si>
  <si>
    <t>Municipality of Pagayawan</t>
  </si>
  <si>
    <t>HANIFAH</t>
  </si>
  <si>
    <t>ALOYDAN-DIAMEL</t>
  </si>
  <si>
    <t>Municipality of Piagpao</t>
  </si>
  <si>
    <t>SUMANDAR</t>
  </si>
  <si>
    <t>Tel.: 0918-8755755</t>
  </si>
  <si>
    <t>Municipality of Picong</t>
  </si>
  <si>
    <t>ALINADER</t>
  </si>
  <si>
    <t>Tel.: 0919-8184132</t>
  </si>
  <si>
    <t>Municipality of Poon-a-Bayabao</t>
  </si>
  <si>
    <t>LAMPA</t>
  </si>
  <si>
    <t>PANDI</t>
  </si>
  <si>
    <t>Tel.: 0917-7068410</t>
  </si>
  <si>
    <t>Municipality of Pualas</t>
  </si>
  <si>
    <t>SHARIEFULLAH</t>
  </si>
  <si>
    <t>TANOG</t>
  </si>
  <si>
    <t>Tel.: 0926-6210808</t>
  </si>
  <si>
    <t>Municipality of Sultan Dumalondong</t>
  </si>
  <si>
    <t>LUMNA</t>
  </si>
  <si>
    <t>KURANGKING</t>
  </si>
  <si>
    <t>Tel.: 0926-3457343</t>
  </si>
  <si>
    <t>Municipality of Tamparan</t>
  </si>
  <si>
    <t>TOPAAN</t>
  </si>
  <si>
    <t>DISOMIMBA</t>
  </si>
  <si>
    <t>Tel.: 0920-9735887</t>
  </si>
  <si>
    <t>Municipaltiy of Taraka</t>
  </si>
  <si>
    <t>NASHIBA</t>
  </si>
  <si>
    <t>SUMAGAYAN</t>
  </si>
  <si>
    <t>Tel.: 0918-9671988</t>
  </si>
  <si>
    <t>Municipality of Tubaran</t>
  </si>
  <si>
    <t>MAUYAG</t>
  </si>
  <si>
    <t>PAPANDAYAN, JR.</t>
  </si>
  <si>
    <t>Municipality of Wao</t>
  </si>
  <si>
    <t>ELVINO</t>
  </si>
  <si>
    <t>BALICAO, JR.</t>
  </si>
  <si>
    <t>65</t>
  </si>
  <si>
    <t>Provincial Government of Maguindanao</t>
  </si>
  <si>
    <t>ESMAEL</t>
  </si>
  <si>
    <t>Provincial Capitol, 9605 Sultan Kudarat, Maguindanao</t>
  </si>
  <si>
    <t>Tel.: (064) 489-0997 /  0995 / 0917-7071011</t>
  </si>
  <si>
    <t>(064) 489-0905</t>
  </si>
  <si>
    <t>66</t>
  </si>
  <si>
    <t>Municipality of Ampatuan</t>
  </si>
  <si>
    <t>DATU RASUL</t>
  </si>
  <si>
    <t>SANGKI</t>
  </si>
  <si>
    <t>Tel.: (064) 200-4676 / 0939-1419203</t>
  </si>
  <si>
    <t>Municipality of Barira</t>
  </si>
  <si>
    <t>ABDULRADZAK</t>
  </si>
  <si>
    <t>TOMAWIS</t>
  </si>
  <si>
    <t>Tel.: 0920-9702517</t>
  </si>
  <si>
    <t>Municipality of Buldon</t>
  </si>
  <si>
    <t>ABOLAIS</t>
  </si>
  <si>
    <t>MANALAO</t>
  </si>
  <si>
    <t>Tel.: (064) 429-0021</t>
  </si>
  <si>
    <t>Buluan City (Capital)</t>
  </si>
  <si>
    <t>LORENA</t>
  </si>
  <si>
    <t>Tel.: 0920-2999356</t>
  </si>
  <si>
    <t>Municipality of Datu Abdullah Sangki</t>
  </si>
  <si>
    <t>MIRIAM</t>
  </si>
  <si>
    <t>Municipality of Datu Anggal Midtimbang</t>
  </si>
  <si>
    <t>DATU NATHANIEL</t>
  </si>
  <si>
    <t>MIDTIMBANG</t>
  </si>
  <si>
    <t>Municipality of Datu Blah T. Sinsuat</t>
  </si>
  <si>
    <t>DATU MARSHALL</t>
  </si>
  <si>
    <t>SINSUAT</t>
  </si>
  <si>
    <t>Tel.: (064) 390-1830; 390-3868</t>
  </si>
  <si>
    <t>Municipality of Datu Hoffer Ampatuan</t>
  </si>
  <si>
    <t>BONGBONG</t>
  </si>
  <si>
    <t>AMPATUAN</t>
  </si>
  <si>
    <t>Municipality of Datu Montawal (Pagagawan)</t>
  </si>
  <si>
    <t>OHTO</t>
  </si>
  <si>
    <t>MONTAWAL</t>
  </si>
  <si>
    <t>Tel.: 0916-2815999</t>
  </si>
  <si>
    <t>Municipality of Datu Odin Sinsuat</t>
  </si>
  <si>
    <t>DATU ODIN</t>
  </si>
  <si>
    <t>Tel.: (064) 421-8241 / 0915-9086904</t>
  </si>
  <si>
    <t>Municipality of Datu Paglas</t>
  </si>
  <si>
    <t>MOHAMAD</t>
  </si>
  <si>
    <t>PAGLAS</t>
  </si>
  <si>
    <t>Tel.: (064) 384-2135 / 0905-3571432</t>
  </si>
  <si>
    <t>Website: www.datupaglas.gov.ph</t>
  </si>
  <si>
    <t>Municipality of Datu Piang</t>
  </si>
  <si>
    <t>GENUINE</t>
  </si>
  <si>
    <t>KAMAONG, SR.</t>
  </si>
  <si>
    <t>Tel.: (064) 421-7630 / 0917-6224290</t>
  </si>
  <si>
    <t>Municipality of Datu Salibo</t>
  </si>
  <si>
    <t>NORODIN</t>
  </si>
  <si>
    <t>SALASAL</t>
  </si>
  <si>
    <t>Municipality of Datu Saudi-Ampatuan</t>
  </si>
  <si>
    <t>SAMSUDIN</t>
  </si>
  <si>
    <t>DIMAUKOM</t>
  </si>
  <si>
    <t>Municipality of Datu Unsay</t>
  </si>
  <si>
    <t>RESHAL</t>
  </si>
  <si>
    <t>Tel.: 0906-0266845</t>
  </si>
  <si>
    <t>Municipality of Gen. Salipada K. Pendatun</t>
  </si>
  <si>
    <t>SHAJID KHAN</t>
  </si>
  <si>
    <t>PENDATUN</t>
  </si>
  <si>
    <t>Tel.: (064) 200-4024</t>
  </si>
  <si>
    <t>Municipality of Guindulungan</t>
  </si>
  <si>
    <t>DATU MIDPANTAO</t>
  </si>
  <si>
    <t>Tel.: 0920-2097177</t>
  </si>
  <si>
    <t>Municipality of Kabantulan</t>
  </si>
  <si>
    <t>BAI LANNIE</t>
  </si>
  <si>
    <t>DIOCOLANO</t>
  </si>
  <si>
    <t>Tel.: 0917-4918433</t>
  </si>
  <si>
    <t>Municipality of Mamasapano</t>
  </si>
  <si>
    <t>TAHIRODIN BENZAR</t>
  </si>
  <si>
    <t>Municipality of Mangudadatu</t>
  </si>
  <si>
    <t>ESMAIL</t>
  </si>
  <si>
    <t>USOP</t>
  </si>
  <si>
    <t>Municipality of Matanong</t>
  </si>
  <si>
    <t>MOHAMMAD ALI</t>
  </si>
  <si>
    <t>Tel.: (064) 421-3324</t>
  </si>
  <si>
    <t>Municipality of Northern Kabuntalan</t>
  </si>
  <si>
    <t>MUSLIMIN</t>
  </si>
  <si>
    <t>BALIWAN</t>
  </si>
  <si>
    <t>Municipality of Pagalungan</t>
  </si>
  <si>
    <t>MATALAM</t>
  </si>
  <si>
    <t>Tel.: (064) 421-1733; 0927-7993780</t>
  </si>
  <si>
    <t>Municipality of Paglat</t>
  </si>
  <si>
    <t>ZULAIKA</t>
  </si>
  <si>
    <t>LANGKUNO</t>
  </si>
  <si>
    <t>Tel.: 0917-7014747</t>
  </si>
  <si>
    <t>Municipality of Pandag</t>
  </si>
  <si>
    <t>ZIHAN</t>
  </si>
  <si>
    <t>Tel.: 0917-6310420</t>
  </si>
  <si>
    <t>Municipality of Parang</t>
  </si>
  <si>
    <t>IBAY</t>
  </si>
  <si>
    <t>Tel.: (064) 425-0169 /  425-0012 / 425-0028</t>
  </si>
  <si>
    <t>Municipality of Rajah Buayan</t>
  </si>
  <si>
    <t>ZAMZAMIN</t>
  </si>
  <si>
    <t>Tel.: 0917-5251875</t>
  </si>
  <si>
    <t>Municipality of Shariff Aguak</t>
  </si>
  <si>
    <t>ZAHARA</t>
  </si>
  <si>
    <t>Tel.: (064) 489-0967 / 489-0969</t>
  </si>
  <si>
    <t>Municipality of Shariff Saydona Mustapha</t>
  </si>
  <si>
    <t>BAI ZANDRIA</t>
  </si>
  <si>
    <t>Municipality of South Upi</t>
  </si>
  <si>
    <t>CAMPONG</t>
  </si>
  <si>
    <t>Tel.: 0920-5708506</t>
  </si>
  <si>
    <t>Municipality of Sultan Kudarat</t>
  </si>
  <si>
    <t>SHAMEEM</t>
  </si>
  <si>
    <t>MASTURA</t>
  </si>
  <si>
    <t>Tel.: (064) 429-007</t>
  </si>
  <si>
    <t>Fax: (064) 429-0081</t>
  </si>
  <si>
    <t>Municipality of Sultan Mastura</t>
  </si>
  <si>
    <t>RAUF</t>
  </si>
  <si>
    <t>Tel.: (064) 421-5674 / 0927-9706696</t>
  </si>
  <si>
    <t>Municipality of Sultan sa Barongis</t>
  </si>
  <si>
    <t>RAMADATU</t>
  </si>
  <si>
    <t>ANGAS</t>
  </si>
  <si>
    <t>Tel.: 0915-7099214</t>
  </si>
  <si>
    <t>Municipality of Talayan</t>
  </si>
  <si>
    <t xml:space="preserve">TANGKANG </t>
  </si>
  <si>
    <t>Tel.: (064) 648-0185; 0915-8491847</t>
  </si>
  <si>
    <t>Municipality of Talitay</t>
  </si>
  <si>
    <t>MONTASIR</t>
  </si>
  <si>
    <t>SABAL</t>
  </si>
  <si>
    <t>Tel.: 0917-7317811</t>
  </si>
  <si>
    <t>Municipality of Upi</t>
  </si>
  <si>
    <t>PIANG</t>
  </si>
  <si>
    <t>Tel.: (064) 421-9135</t>
  </si>
  <si>
    <t>67</t>
  </si>
  <si>
    <t>Provincial Government of Sulu</t>
  </si>
  <si>
    <t>ABDUSAKUR</t>
  </si>
  <si>
    <t>TAN II</t>
  </si>
  <si>
    <t>Provincial Capitol, 7400 Kakuyugan, Jolo, Sulu</t>
  </si>
  <si>
    <t>Tel.: (085) 341-8911; 0917-7249487</t>
  </si>
  <si>
    <t>sulogovernment@yahoo.com</t>
  </si>
  <si>
    <t>Municipality of Hadji Panglima Tahil</t>
  </si>
  <si>
    <t>ABRAHAM</t>
  </si>
  <si>
    <t>BURAHAN</t>
  </si>
  <si>
    <t>Tel.: 0917-7022870</t>
  </si>
  <si>
    <t>68</t>
  </si>
  <si>
    <t>Municipality of Indanan</t>
  </si>
  <si>
    <t>SARIPUDDIN</t>
  </si>
  <si>
    <t>JIKIRI</t>
  </si>
  <si>
    <t>Tel.: 0917-4681940</t>
  </si>
  <si>
    <t>Municipality of Jolo (Capital)</t>
  </si>
  <si>
    <t>HUSSIN</t>
  </si>
  <si>
    <t>AMIN</t>
  </si>
  <si>
    <t>Tel.: 0917-8064605</t>
  </si>
  <si>
    <t>jolo_lgu@yahoo.com</t>
  </si>
  <si>
    <t>Municipality of Kalingalan Caluang</t>
  </si>
  <si>
    <t>LEIZEL</t>
  </si>
  <si>
    <t>HALUN</t>
  </si>
  <si>
    <t>Tel.: 0915-5367515</t>
  </si>
  <si>
    <t>Zheeilh22@yahoo.com</t>
  </si>
  <si>
    <t>Municipality of Lugus</t>
  </si>
  <si>
    <t>AL-ZHUDURIE</t>
  </si>
  <si>
    <t>ASMADUN</t>
  </si>
  <si>
    <t>Tel.: 0927-3295344</t>
  </si>
  <si>
    <t>Municipality of Luuk</t>
  </si>
  <si>
    <t>ALLAYON</t>
  </si>
  <si>
    <t>ARBISON</t>
  </si>
  <si>
    <t>Tel.: (062) 541-3876 / 0925-8014545</t>
  </si>
  <si>
    <t>Municipality of Maimbung</t>
  </si>
  <si>
    <t>SAMIER</t>
  </si>
  <si>
    <t>TAN</t>
  </si>
  <si>
    <t>Tel.: 0917-4550033</t>
  </si>
  <si>
    <t>samizzr@yahoo.com</t>
  </si>
  <si>
    <t>Municipality of Omar</t>
  </si>
  <si>
    <t>FERHANNA</t>
  </si>
  <si>
    <t>MOHAMMAD</t>
  </si>
  <si>
    <t>Tel.: 0917-3256570</t>
  </si>
  <si>
    <t>Municipality of Panamao</t>
  </si>
  <si>
    <t>GAFOR</t>
  </si>
  <si>
    <t>ABDURAJAK</t>
  </si>
  <si>
    <t>Tel.: 0906-9094200</t>
  </si>
  <si>
    <t>Municipality of Pandami</t>
  </si>
  <si>
    <t>INTAN</t>
  </si>
  <si>
    <t>BERTO</t>
  </si>
  <si>
    <t>Tel.: 0906-8270145</t>
  </si>
  <si>
    <t>Municipality of Panglima Estino</t>
  </si>
  <si>
    <t>BENSHAR</t>
  </si>
  <si>
    <t>ESTINO</t>
  </si>
  <si>
    <t>Tel.: (062) 540-8672 / 0939-9375441 / 0917-7002854</t>
  </si>
  <si>
    <t>Municipality of Pangutaran</t>
  </si>
  <si>
    <t>AMILHAMJA</t>
  </si>
  <si>
    <t>TAIB</t>
  </si>
  <si>
    <t>Tel.: 0915-2800635</t>
  </si>
  <si>
    <t>MADZHAR</t>
  </si>
  <si>
    <t>LOONG</t>
  </si>
  <si>
    <t>Tel.: 0927-4806578</t>
  </si>
  <si>
    <t>patta_jajie@yahoo.com</t>
  </si>
  <si>
    <t>Municipality of Pata</t>
  </si>
  <si>
    <t>ANTON</t>
  </si>
  <si>
    <t>Tel.: 0927-3466083</t>
  </si>
  <si>
    <t>Municipality of Patikul</t>
  </si>
  <si>
    <t>KABIR</t>
  </si>
  <si>
    <t>HAYUDINI</t>
  </si>
  <si>
    <t>Tel.: 0906-8513296</t>
  </si>
  <si>
    <t>Municipality of Siasi</t>
  </si>
  <si>
    <t>MUSSAH</t>
  </si>
  <si>
    <t>MUKSAN</t>
  </si>
  <si>
    <t>Tel.: (062) 288-2357 / 0917-7104969</t>
  </si>
  <si>
    <t>Municipality of Talipao</t>
  </si>
  <si>
    <t>SITTI RAYA</t>
  </si>
  <si>
    <t>TALUWIE</t>
  </si>
  <si>
    <t>Tel.: 0917-5982721</t>
  </si>
  <si>
    <t>sittiraya.tulawie@gmail.com</t>
  </si>
  <si>
    <t>Municipality of Tapul</t>
  </si>
  <si>
    <t>NASER</t>
  </si>
  <si>
    <t>Tel.: 0906-6768967</t>
  </si>
  <si>
    <t>Municipality of Tongkil (Banguingui)</t>
  </si>
  <si>
    <t>WHAJID</t>
  </si>
  <si>
    <t>SAHIDULLA</t>
  </si>
  <si>
    <t>Tel.: (062) 991-5804; 0917-7248157</t>
  </si>
  <si>
    <t>69</t>
  </si>
  <si>
    <t>Provincial Government of Tawi-Tawi</t>
  </si>
  <si>
    <t>NURBERT</t>
  </si>
  <si>
    <t>SAHALI</t>
  </si>
  <si>
    <t>Provincial Capitol, 7500 Bongao, Tawi-Tawi</t>
  </si>
  <si>
    <t>Tel.: 0908-8833755</t>
  </si>
  <si>
    <t>vgmkahja@yahoo.com</t>
  </si>
  <si>
    <t>70</t>
  </si>
  <si>
    <t>Municipality of Bongao</t>
  </si>
  <si>
    <t xml:space="preserve">JASPER </t>
  </si>
  <si>
    <t>QUE</t>
  </si>
  <si>
    <t>Tel.: (068) 268-1004 / (068) 268-1350 / 0917-7183902</t>
  </si>
  <si>
    <t>bongao.tawitawi@yahoo.com</t>
  </si>
  <si>
    <t>Municipality of Languyan</t>
  </si>
  <si>
    <t>YSMAEL</t>
  </si>
  <si>
    <t>SALI</t>
  </si>
  <si>
    <t>Tel.: 0999-9914669</t>
  </si>
  <si>
    <t>Municipality of Mapun</t>
  </si>
  <si>
    <t>KENNEDY</t>
  </si>
  <si>
    <t>MUKSIN</t>
  </si>
  <si>
    <t>Tel.: (062) 985-0912 / 0927-5533383</t>
  </si>
  <si>
    <t>Municipality of Panglima Sugala</t>
  </si>
  <si>
    <t>REJIE</t>
  </si>
  <si>
    <t>GENERALE</t>
  </si>
  <si>
    <t>Tel.: 0917-5767018</t>
  </si>
  <si>
    <t>Municipality of Sapa-Sapa</t>
  </si>
  <si>
    <t>AL-SAGGAB</t>
  </si>
  <si>
    <t>MOHAMMAD-ALI</t>
  </si>
  <si>
    <t>Tel.: 0949-3308090</t>
  </si>
  <si>
    <t>Municipality of Sibutu</t>
  </si>
  <si>
    <t>KUYOH</t>
  </si>
  <si>
    <t>PAJIJI</t>
  </si>
  <si>
    <t>Tel.: 0939-9234594</t>
  </si>
  <si>
    <t>Municipality of Simunul</t>
  </si>
  <si>
    <t>NAZIF-AHMAD</t>
  </si>
  <si>
    <t>ABDURAHMAN</t>
  </si>
  <si>
    <t>Tel.: 0928-2157947</t>
  </si>
  <si>
    <t>Nazifabdurahman@yahoo.com</t>
  </si>
  <si>
    <t>Municipality of Sitangkai</t>
  </si>
  <si>
    <t>SERBIN</t>
  </si>
  <si>
    <t>AHAJA</t>
  </si>
  <si>
    <t>Tel.: 0939-9078912 / 0905-8930910</t>
  </si>
  <si>
    <t>71</t>
  </si>
  <si>
    <t>Municipality of South Ubian</t>
  </si>
  <si>
    <t>SALMA</t>
  </si>
  <si>
    <t>OMAR</t>
  </si>
  <si>
    <t>Tel.: 0999-9800655</t>
  </si>
  <si>
    <t>omarsalma@yahoo.com</t>
  </si>
  <si>
    <t>Municipality of Tandubas</t>
  </si>
  <si>
    <t>RAHIEMA</t>
  </si>
  <si>
    <t>SALIH</t>
  </si>
  <si>
    <t>Tel.: 0908-9978580</t>
  </si>
  <si>
    <t>Municipality of Turtle Islands</t>
  </si>
  <si>
    <t>MIBARAL</t>
  </si>
  <si>
    <t>TANG</t>
  </si>
  <si>
    <t>Tel.: 0906-9233024</t>
  </si>
  <si>
    <t>SI- Invitation Sent</t>
  </si>
  <si>
    <t>Tel: (065) 212-3563 ; (065) 212-3161; (065) 212-3225; (065) 212-1317</t>
  </si>
  <si>
    <t>Rupert</t>
  </si>
  <si>
    <t>meobalsn9@yahoo.com</t>
  </si>
  <si>
    <t>Dapitan City</t>
  </si>
  <si>
    <t>Tel.: (065) 908-8385; 0929-1941972</t>
  </si>
  <si>
    <t>Onesimo</t>
  </si>
  <si>
    <t>jun.coma@yahoo.com</t>
  </si>
  <si>
    <t>E-baililing54@yahoo.com</t>
  </si>
  <si>
    <t>Tel.: (065) 212-9497; (065) 212-9497</t>
  </si>
  <si>
    <t>Eddia</t>
  </si>
  <si>
    <t>Tel.: (065) 311-6106; (065) 3116110</t>
  </si>
  <si>
    <t>Tel.: 0920-4735584; (085) 212-3900</t>
  </si>
  <si>
    <t>josebelleno@gmail.com</t>
  </si>
  <si>
    <t>Municipality of RIzal</t>
  </si>
  <si>
    <t>Jefferey</t>
  </si>
  <si>
    <t>Tel.: (065) 311-1020</t>
  </si>
  <si>
    <t>Municipality of Sergio Osmeña Sr.</t>
  </si>
  <si>
    <t>RIchard</t>
  </si>
  <si>
    <t>Flora</t>
  </si>
  <si>
    <t>Villaros</t>
  </si>
  <si>
    <t>Tel.: 0917-7217601; (065) 224-2795 ; (065) 224-2109</t>
  </si>
  <si>
    <t>mhari70@gmail.com</t>
  </si>
  <si>
    <t>angelesiicarloto@yahoo.com</t>
  </si>
  <si>
    <t>Tel.: (062) 211-6735;</t>
  </si>
  <si>
    <t>Junevell</t>
  </si>
  <si>
    <t>Tel.: (062) 211-3012; (062) 211-3653</t>
  </si>
  <si>
    <t>WILTER</t>
  </si>
  <si>
    <t>Ipil City ( Capital )</t>
  </si>
  <si>
    <t>Tel: (088) 221-2523; (088) 813-2457 ; (065) 212-3225 ; (0965) 212-1317</t>
  </si>
  <si>
    <t>Tel.: (088) 856-3556;</t>
  </si>
  <si>
    <t>romeotiong62@yahoo.co.uk</t>
  </si>
  <si>
    <t>lgudangcagan@yahoo.com</t>
  </si>
  <si>
    <t>lgu.doncarlos@yahoo.com</t>
  </si>
  <si>
    <t>Zubiri</t>
  </si>
  <si>
    <t>Tel.: 0917-7209798</t>
  </si>
  <si>
    <t>Rey</t>
  </si>
  <si>
    <t>lgusumilao@yahoo.com</t>
  </si>
  <si>
    <t>Macapayag</t>
  </si>
  <si>
    <t>Valencia City</t>
  </si>
  <si>
    <t>Joanne Maria</t>
  </si>
  <si>
    <t>MOHAMAD KHALID</t>
  </si>
  <si>
    <t>Tel.: (063) 227-2001; (063) 227-2002</t>
  </si>
  <si>
    <t>Municipality of Linomon</t>
  </si>
  <si>
    <t>Tel.: (063) 836-0014 ; (063) 227-4011</t>
  </si>
  <si>
    <t>Muammar</t>
  </si>
  <si>
    <t>Regaladao</t>
  </si>
  <si>
    <t>Parojing Sr.</t>
  </si>
  <si>
    <t>Tel.: (088) 344-8200;</t>
  </si>
  <si>
    <t>Municipality of Sapag Dalaga</t>
  </si>
  <si>
    <t>Tel.: (088) 742-695; (088) 720-851</t>
  </si>
  <si>
    <t>Gingoong City</t>
  </si>
  <si>
    <t>Enerito</t>
  </si>
  <si>
    <t>Municipality of Lagonglong</t>
  </si>
  <si>
    <t>Municipality of Manticao</t>
  </si>
  <si>
    <t>Tel.: (088) 721-100; (088) 727-280</t>
  </si>
  <si>
    <t>Ken Niño</t>
  </si>
  <si>
    <t>Tel.: (088) 754-003; (088) 875-4004; (088) 875-4611</t>
  </si>
  <si>
    <t>Tel.: (088) 382-2003;</t>
  </si>
  <si>
    <t>Lagbas</t>
  </si>
  <si>
    <t>Tel.: (088) 740-505; (088) 740-085 ; (084) 567-0333</t>
  </si>
  <si>
    <t>Tel : (084) 376-1052; (084) 376-0137; (084) 376-0136</t>
  </si>
  <si>
    <t>Lema</t>
  </si>
  <si>
    <t>Alvera Veronica</t>
  </si>
  <si>
    <t>Telefax: (084) 373-0219</t>
  </si>
  <si>
    <t>Telefax: (084) 822-0425</t>
  </si>
  <si>
    <t>Municipality of Island Garden C.S</t>
  </si>
  <si>
    <t>Panabo City</t>
  </si>
  <si>
    <t>benigniandamon@gmail.com</t>
  </si>
  <si>
    <t>CITY GOVERNMENT OF TAGUM ( Capital)</t>
  </si>
  <si>
    <t>Fax: (082) 553-9142</t>
  </si>
  <si>
    <t>Tel.: (082) 227-2577;</t>
  </si>
  <si>
    <t>Fax: (082) 224-3004</t>
  </si>
  <si>
    <t>Digos City ( Capital )</t>
  </si>
  <si>
    <t>Tel.: (082) 275-1694; (082) 222-2942;</t>
  </si>
  <si>
    <t>govgendavaooriental@yahoo.com</t>
  </si>
  <si>
    <t>joyjoel_salidaga@yahoo.com</t>
  </si>
  <si>
    <t>Mati City ( Capital )</t>
  </si>
  <si>
    <t>Tel.: (087) 440-3420; (087) 440-3421</t>
  </si>
  <si>
    <t>Kidapawan City (Capital)</t>
  </si>
  <si>
    <t>HERMINIO</t>
  </si>
  <si>
    <t>SULTAN</t>
  </si>
  <si>
    <t>Provincial Government of South Cotobato</t>
  </si>
  <si>
    <t>Municipality of General Santos City</t>
  </si>
  <si>
    <t>Korondal City (Capital)</t>
  </si>
  <si>
    <t>Telefax: (083) 234-1024</t>
  </si>
  <si>
    <t>Munciipality of Tecurong City</t>
  </si>
  <si>
    <t>REGION XIII - Caraga</t>
  </si>
  <si>
    <t>Cabadbaran City</t>
  </si>
  <si>
    <t>Bayugan City</t>
  </si>
  <si>
    <t>Municipality of Libjo (Albor)</t>
  </si>
  <si>
    <t>Surigao City (Capital)</t>
  </si>
  <si>
    <t>Tel.: (062) 200-3414/ 0918-8090989 / Telefax: 200-3427</t>
  </si>
  <si>
    <t>Municipality of Akbar</t>
  </si>
  <si>
    <t>Tel.: 0917-3033269</t>
  </si>
  <si>
    <t>Isabela City (Capital)</t>
  </si>
  <si>
    <t>CHERRYLYN</t>
  </si>
  <si>
    <t>Tel.: (062) 200-7293 / 0917-7223246</t>
  </si>
  <si>
    <t>Lamitan City</t>
  </si>
  <si>
    <t>ROSITA</t>
  </si>
  <si>
    <t>FURIGAY</t>
  </si>
  <si>
    <t>Tel.: 0917-7223730</t>
  </si>
  <si>
    <t>Municipality of Hadji Mohannad Ajul</t>
  </si>
  <si>
    <t>Municipality of Tipo-Tipo</t>
  </si>
  <si>
    <t>INGATUN LUKMAN</t>
  </si>
  <si>
    <t>ISTARUL</t>
  </si>
  <si>
    <t>DURIE</t>
  </si>
  <si>
    <t>KALLAHAL</t>
  </si>
  <si>
    <t>Tel.: 0999-9951958</t>
  </si>
  <si>
    <t>Municipality of Bacolod Kalawi (Bacol)</t>
  </si>
  <si>
    <t>Marawi City (Capital)</t>
  </si>
  <si>
    <t>Telefax: (063) 520-0320 / Tel: 0927-7111687</t>
  </si>
  <si>
    <t>Tel.: (064) 489-0997 / 0995 / 0917-7071011</t>
  </si>
  <si>
    <t>Tel.: (064) 425-0169 / 425-0012 / 425-0028</t>
  </si>
  <si>
    <t>TANGKANG</t>
  </si>
  <si>
    <t>Bongao City (Capital)</t>
  </si>
  <si>
    <t>JASPER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</si>
</sst>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1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name val="Arial"/>
    </font>
    <font>
      <sz val="11.0"/>
      <color rgb="FF000000"/>
      <name val="Arial"/>
    </font>
    <font/>
    <font>
      <u/>
      <sz val="10.0"/>
      <color rgb="FF0000FF"/>
      <name val="Arial"/>
    </font>
    <font>
      <b/>
      <sz val="10.0"/>
      <color rgb="FFFF0000"/>
      <name val="Arial"/>
    </font>
    <font>
      <sz val="10.0"/>
      <color rgb="FF999999"/>
      <name val="Arial"/>
    </font>
    <font>
      <sz val="9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name val="Arial"/>
    </font>
    <font>
      <b/>
      <sz val="12.0"/>
      <name val="Arial"/>
    </font>
    <font>
      <sz val="12.0"/>
      <name val="Arial"/>
    </font>
    <font>
      <b/>
      <sz val="11.0"/>
      <name val="Arial"/>
    </font>
    <font>
      <u/>
      <sz val="10.0"/>
      <color rgb="FF0563C1"/>
      <name val="Arial"/>
    </font>
    <font>
      <sz val="10.0"/>
      <color rgb="FF222222"/>
      <name val="Arial"/>
    </font>
    <font>
      <u/>
      <sz val="10.0"/>
      <color rgb="FF0563C1"/>
      <name val="Arial"/>
    </font>
    <font>
      <u/>
      <sz val="11.0"/>
      <color rgb="FF0563C1"/>
      <name val="Arial"/>
    </font>
    <font>
      <b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1.0"/>
      <color rgb="FF0563C1"/>
      <name val="Arial"/>
    </font>
    <font>
      <u/>
      <sz val="10.0"/>
      <color rgb="FF0563C1"/>
      <name val="Arial"/>
    </font>
    <font>
      <b/>
      <sz val="11.0"/>
      <color rgb="FFFF0000"/>
      <name val="Arial"/>
    </font>
    <font>
      <b/>
      <sz val="11.0"/>
      <color rgb="FF000000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1.0"/>
      <color rgb="FF0563C1"/>
      <name val="Arial"/>
    </font>
    <font>
      <u/>
      <sz val="10.0"/>
      <color rgb="FF0563C1"/>
      <name val="Arial"/>
    </font>
    <font>
      <u/>
      <sz val="12.0"/>
      <color rgb="FF0563C1"/>
      <name val="Arial"/>
    </font>
    <font>
      <u/>
      <sz val="10.0"/>
      <color rgb="FF0563C1"/>
      <name val="Arial"/>
    </font>
    <font>
      <u/>
      <sz val="10.0"/>
      <color rgb="FF0000FF"/>
      <name val="Arial"/>
    </font>
    <font>
      <sz val="10.0"/>
      <color rgb="FF444444"/>
      <name val="Arial"/>
    </font>
    <font>
      <sz val="10.0"/>
      <color rgb="FF0563C1"/>
      <name val="Arial"/>
    </font>
    <font>
      <u/>
      <sz val="10.0"/>
      <color rgb="FF0563C1"/>
      <name val="Arial"/>
    </font>
    <font>
      <b/>
      <sz val="14.0"/>
      <name val="Arial"/>
    </font>
    <font>
      <u/>
      <sz val="11.0"/>
      <color rgb="FF0000FF"/>
      <name val="Arial"/>
    </font>
    <font>
      <u/>
      <sz val="10.0"/>
      <color rgb="FF0000FF"/>
      <name val="Arial"/>
    </font>
    <font>
      <b/>
      <sz val="10.0"/>
      <color rgb="FF444444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222222"/>
      <name val="Arial"/>
    </font>
    <font>
      <u/>
      <sz val="11.0"/>
      <color rgb="FF0000FF"/>
      <name val="Arial"/>
    </font>
    <font>
      <u/>
      <sz val="10.0"/>
      <color rgb="FF0000FF"/>
      <name val="Arial"/>
    </font>
    <font>
      <u/>
      <sz val="11.0"/>
      <color rgb="FF0000FF"/>
      <name val="Arial"/>
    </font>
    <font>
      <sz val="9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u/>
      <sz val="10.0"/>
      <color rgb="FF222222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99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0563C1"/>
        <bgColor rgb="FF0563C1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FFD965"/>
        <bgColor rgb="FFFFD965"/>
      </patternFill>
    </fill>
    <fill>
      <patternFill patternType="solid">
        <fgColor rgb="FF4A86E8"/>
        <bgColor rgb="FF4A86E8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4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 wrapText="1"/>
    </xf>
    <xf borderId="1" fillId="0" fontId="2" numFmtId="0" xfId="0" applyAlignment="1" applyBorder="1" applyFont="1">
      <alignment vertical="center" wrapText="1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 wrapText="1"/>
    </xf>
    <xf borderId="0" fillId="0" fontId="0" numFmtId="0" xfId="0" applyFont="1"/>
    <xf borderId="1" fillId="0" fontId="1" numFmtId="0" xfId="0" applyAlignment="1" applyBorder="1" applyFont="1">
      <alignment vertical="center" wrapText="1"/>
    </xf>
    <xf borderId="2" fillId="2" fontId="1" numFmtId="0" xfId="0" applyAlignment="1" applyBorder="1" applyFill="1" applyFont="1">
      <alignment horizontal="left" vertical="center" wrapText="1"/>
    </xf>
    <xf borderId="2" fillId="2" fontId="4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 wrapText="1"/>
    </xf>
    <xf borderId="1" fillId="0" fontId="3" numFmtId="0" xfId="0" applyBorder="1" applyFont="1"/>
    <xf borderId="3" fillId="0" fontId="6" numFmtId="0" xfId="0" applyBorder="1" applyFont="1"/>
    <xf borderId="1" fillId="3" fontId="1" numFmtId="0" xfId="0" applyAlignment="1" applyBorder="1" applyFill="1" applyFont="1">
      <alignment horizontal="left" vertical="center" wrapText="1"/>
    </xf>
    <xf borderId="1" fillId="4" fontId="2" numFmtId="0" xfId="0" applyAlignment="1" applyBorder="1" applyFill="1" applyFont="1">
      <alignment horizontal="left" vertical="center" wrapText="1"/>
    </xf>
    <xf borderId="1" fillId="3" fontId="2" numFmtId="0" xfId="0" applyAlignment="1" applyBorder="1" applyFont="1">
      <alignment horizontal="left" vertical="center"/>
    </xf>
    <xf borderId="0" fillId="3" fontId="7" numFmtId="0" xfId="0" applyAlignment="1" applyBorder="1" applyFont="1">
      <alignment horizontal="left"/>
    </xf>
    <xf borderId="0" fillId="0" fontId="8" numFmtId="0" xfId="0" applyAlignment="1" applyFont="1">
      <alignment wrapText="1"/>
    </xf>
    <xf borderId="0" fillId="0" fontId="8" numFmtId="14" xfId="0" applyAlignment="1" applyFont="1" applyNumberFormat="1">
      <alignment/>
    </xf>
    <xf borderId="1" fillId="0" fontId="9" numFmtId="0" xfId="0" applyAlignment="1" applyBorder="1" applyFont="1">
      <alignment horizontal="left" vertical="center" wrapText="1"/>
    </xf>
    <xf borderId="1" fillId="3" fontId="9" numFmtId="0" xfId="0" applyAlignment="1" applyBorder="1" applyFont="1">
      <alignment horizontal="left" vertical="center" wrapText="1"/>
    </xf>
    <xf borderId="1" fillId="3" fontId="2" numFmtId="0" xfId="0" applyAlignment="1" applyBorder="1" applyFont="1">
      <alignment horizontal="left" vertical="center" wrapText="1"/>
    </xf>
    <xf borderId="1" fillId="5" fontId="2" numFmtId="0" xfId="0" applyAlignment="1" applyBorder="1" applyFill="1" applyFont="1">
      <alignment horizontal="left" vertical="center" wrapText="1"/>
    </xf>
    <xf borderId="1" fillId="3" fontId="10" numFmtId="0" xfId="0" applyAlignment="1" applyBorder="1" applyFont="1">
      <alignment horizontal="left"/>
    </xf>
    <xf borderId="1" fillId="3" fontId="2" numFmtId="0" xfId="0" applyAlignment="1" applyBorder="1" applyFont="1">
      <alignment vertical="center" wrapText="1"/>
    </xf>
    <xf borderId="1" fillId="6" fontId="2" numFmtId="0" xfId="0" applyAlignment="1" applyBorder="1" applyFill="1" applyFont="1">
      <alignment horizontal="left" vertical="center" wrapText="1"/>
    </xf>
    <xf borderId="1" fillId="3" fontId="10" numFmtId="0" xfId="0" applyAlignment="1" applyBorder="1" applyFont="1">
      <alignment horizontal="left"/>
    </xf>
    <xf borderId="1" fillId="3" fontId="2" numFmtId="0" xfId="0" applyAlignment="1" applyBorder="1" applyFont="1">
      <alignment vertical="center" wrapText="1"/>
    </xf>
    <xf borderId="0" fillId="0" fontId="0" numFmtId="0" xfId="0" applyAlignment="1" applyFont="1">
      <alignment wrapText="1"/>
    </xf>
    <xf borderId="0" fillId="0" fontId="3" numFmtId="0" xfId="0" applyFont="1"/>
    <xf borderId="1" fillId="3" fontId="2" numFmtId="0" xfId="0" applyBorder="1" applyFont="1"/>
    <xf borderId="1" fillId="7" fontId="2" numFmtId="0" xfId="0" applyAlignment="1" applyBorder="1" applyFill="1" applyFont="1">
      <alignment horizontal="left" vertical="center" wrapText="1"/>
    </xf>
    <xf borderId="1" fillId="3" fontId="2" numFmtId="0" xfId="0" applyAlignment="1" applyBorder="1" applyFont="1">
      <alignment horizontal="left" vertical="center"/>
    </xf>
    <xf borderId="1" fillId="3" fontId="11" numFmtId="0" xfId="0" applyAlignment="1" applyBorder="1" applyFont="1">
      <alignment vertical="center" wrapText="1"/>
    </xf>
    <xf borderId="0" fillId="0" fontId="3" numFmtId="0" xfId="0" applyAlignment="1" applyFont="1">
      <alignment wrapText="1"/>
    </xf>
    <xf borderId="1" fillId="0" fontId="9" numFmtId="0" xfId="0" applyBorder="1" applyFont="1"/>
    <xf borderId="1" fillId="3" fontId="2" numFmtId="0" xfId="0" applyAlignment="1" applyBorder="1" applyFont="1">
      <alignment vertical="center"/>
    </xf>
    <xf borderId="0" fillId="0" fontId="8" numFmtId="0" xfId="0" applyAlignment="1" applyFont="1">
      <alignment wrapText="1"/>
    </xf>
    <xf borderId="1" fillId="3" fontId="2" numFmtId="0" xfId="0" applyAlignment="1" applyBorder="1" applyFont="1">
      <alignment/>
    </xf>
    <xf borderId="0" fillId="0" fontId="3" numFmtId="0" xfId="0" applyAlignment="1" applyFont="1">
      <alignment wrapText="1"/>
    </xf>
    <xf borderId="0" fillId="0" fontId="3" numFmtId="14" xfId="0" applyAlignment="1" applyFont="1" applyNumberFormat="1">
      <alignment/>
    </xf>
    <xf borderId="1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12" numFmtId="0" xfId="0" applyBorder="1" applyFont="1"/>
    <xf borderId="1" fillId="3" fontId="0" numFmtId="0" xfId="0" applyAlignment="1" applyBorder="1" applyFont="1">
      <alignment horizontal="left"/>
    </xf>
    <xf borderId="1" fillId="3" fontId="9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 wrapText="1"/>
    </xf>
    <xf borderId="1" fillId="0" fontId="13" numFmtId="0" xfId="0" applyAlignment="1" applyBorder="1" applyFont="1">
      <alignment vertical="center" wrapText="1"/>
    </xf>
    <xf borderId="1" fillId="0" fontId="1" numFmtId="0" xfId="0" applyAlignment="1" applyBorder="1" applyFont="1">
      <alignment horizontal="left" vertical="center" wrapText="1"/>
    </xf>
    <xf borderId="1" fillId="0" fontId="3" numFmtId="0" xfId="0" applyAlignment="1" applyBorder="1" applyFont="1">
      <alignment horizontal="left" vertical="center" wrapText="1"/>
    </xf>
    <xf borderId="1" fillId="0" fontId="14" numFmtId="0" xfId="0" applyAlignment="1" applyBorder="1" applyFont="1">
      <alignment vertical="center" wrapText="1"/>
    </xf>
    <xf borderId="4" fillId="3" fontId="1" numFmtId="0" xfId="0" applyAlignment="1" applyBorder="1" applyFont="1">
      <alignment horizontal="left" vertical="center" wrapText="1"/>
    </xf>
    <xf borderId="1" fillId="3" fontId="3" numFmtId="0" xfId="0" applyAlignment="1" applyBorder="1" applyFont="1">
      <alignment vertical="center" wrapText="1"/>
    </xf>
    <xf borderId="1" fillId="0" fontId="2" numFmtId="0" xfId="0" applyBorder="1" applyFont="1"/>
    <xf borderId="1" fillId="0" fontId="15" numFmtId="0" xfId="0" applyAlignment="1" applyBorder="1" applyFont="1">
      <alignment horizontal="left" vertical="center" wrapText="1"/>
    </xf>
    <xf borderId="1" fillId="3" fontId="1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left" vertical="center" wrapText="1"/>
    </xf>
    <xf borderId="2" fillId="2" fontId="4" numFmtId="0" xfId="0" applyAlignment="1" applyBorder="1" applyFont="1">
      <alignment horizontal="center" vertical="center" wrapText="1"/>
    </xf>
    <xf borderId="4" fillId="2" fontId="4" numFmtId="0" xfId="0" applyAlignment="1" applyBorder="1" applyFont="1">
      <alignment horizontal="center" vertical="center" wrapText="1"/>
    </xf>
    <xf borderId="5" fillId="2" fontId="4" numFmtId="0" xfId="0" applyAlignment="1" applyBorder="1" applyFont="1">
      <alignment horizontal="center" vertical="center" wrapText="1"/>
    </xf>
    <xf borderId="6" fillId="2" fontId="4" numFmtId="0" xfId="0" applyAlignment="1" applyBorder="1" applyFont="1">
      <alignment horizontal="center" vertical="center" wrapText="1"/>
    </xf>
    <xf borderId="1" fillId="2" fontId="4" numFmtId="0" xfId="0" applyAlignment="1" applyBorder="1" applyFont="1">
      <alignment horizontal="center" vertical="center" wrapText="1"/>
    </xf>
    <xf borderId="1" fillId="8" fontId="1" numFmtId="0" xfId="0" applyAlignment="1" applyBorder="1" applyFill="1" applyFont="1">
      <alignment horizontal="center" vertical="center" wrapText="1"/>
    </xf>
    <xf borderId="1" fillId="8" fontId="2" numFmtId="0" xfId="0" applyAlignment="1" applyBorder="1" applyFont="1">
      <alignment vertical="center" wrapText="1"/>
    </xf>
    <xf borderId="1" fillId="9" fontId="16" numFmtId="0" xfId="0" applyAlignment="1" applyBorder="1" applyFill="1" applyFont="1">
      <alignment vertical="center" wrapText="1"/>
    </xf>
    <xf borderId="4" fillId="9" fontId="16" numFmtId="0" xfId="0" applyAlignment="1" applyBorder="1" applyFont="1">
      <alignment vertical="center" wrapText="1"/>
    </xf>
    <xf borderId="6" fillId="0" fontId="6" numFmtId="0" xfId="0" applyBorder="1" applyFont="1"/>
    <xf borderId="1" fillId="9" fontId="17" numFmtId="0" xfId="0" applyAlignment="1" applyBorder="1" applyFont="1">
      <alignment vertical="center" wrapText="1"/>
    </xf>
    <xf borderId="1" fillId="3" fontId="17" numFmtId="0" xfId="0" applyAlignment="1" applyBorder="1" applyFont="1">
      <alignment vertical="center" wrapText="1"/>
    </xf>
    <xf borderId="1" fillId="3" fontId="17" numFmtId="0" xfId="0" applyBorder="1" applyFont="1"/>
    <xf borderId="1" fillId="9" fontId="1" numFmtId="0" xfId="0" applyAlignment="1" applyBorder="1" applyFont="1">
      <alignment vertical="center" wrapText="1"/>
    </xf>
    <xf borderId="1" fillId="10" fontId="18" numFmtId="0" xfId="0" applyAlignment="1" applyBorder="1" applyFill="1" applyFont="1">
      <alignment vertical="center" wrapText="1"/>
    </xf>
    <xf borderId="1" fillId="10" fontId="2" numFmtId="0" xfId="0" applyAlignment="1" applyBorder="1" applyFont="1">
      <alignment vertical="center" wrapText="1"/>
    </xf>
    <xf borderId="1" fillId="10" fontId="2" numFmtId="0" xfId="0" applyAlignment="1" applyBorder="1" applyFont="1">
      <alignment horizontal="left" vertical="center" wrapText="1"/>
    </xf>
    <xf borderId="1" fillId="10" fontId="2" numFmtId="0" xfId="0" applyAlignment="1" applyBorder="1" applyFont="1">
      <alignment vertical="center" wrapText="1"/>
    </xf>
    <xf borderId="0" fillId="10" fontId="19" numFmtId="0" xfId="0" applyBorder="1" applyFont="1"/>
    <xf borderId="1" fillId="3" fontId="2" numFmtId="0" xfId="0" applyAlignment="1" applyBorder="1" applyFont="1">
      <alignment wrapText="1"/>
    </xf>
    <xf borderId="1" fillId="3" fontId="1" numFmtId="0" xfId="0" applyAlignment="1" applyBorder="1" applyFont="1">
      <alignment vertical="center" wrapText="1"/>
    </xf>
    <xf borderId="1" fillId="0" fontId="1" numFmtId="0" xfId="0" applyBorder="1" applyFont="1"/>
    <xf borderId="0" fillId="0" fontId="2" numFmtId="0" xfId="0" applyFont="1"/>
    <xf borderId="0" fillId="0" fontId="20" numFmtId="0" xfId="0" applyAlignment="1" applyFont="1">
      <alignment/>
    </xf>
    <xf borderId="0" fillId="0" fontId="21" numFmtId="0" xfId="0" applyFont="1"/>
    <xf borderId="3" fillId="0" fontId="1" numFmtId="0" xfId="0" applyBorder="1" applyFont="1"/>
    <xf borderId="0" fillId="0" fontId="20" numFmtId="0" xfId="0" applyFont="1"/>
    <xf borderId="1" fillId="4" fontId="18" numFmtId="0" xfId="0" applyAlignment="1" applyBorder="1" applyFont="1">
      <alignment vertical="center" wrapText="1"/>
    </xf>
    <xf borderId="1" fillId="7" fontId="2" numFmtId="0" xfId="0" applyAlignment="1" applyBorder="1" applyFont="1">
      <alignment vertical="center" wrapText="1"/>
    </xf>
    <xf borderId="1" fillId="5" fontId="18" numFmtId="0" xfId="0" applyAlignment="1" applyBorder="1" applyFont="1">
      <alignment vertical="center" wrapText="1"/>
    </xf>
    <xf borderId="1" fillId="0" fontId="4" numFmtId="0" xfId="0" applyAlignment="1" applyBorder="1" applyFont="1">
      <alignment vertical="center" wrapText="1"/>
    </xf>
    <xf borderId="1" fillId="9" fontId="18" numFmtId="0" xfId="0" applyAlignment="1" applyBorder="1" applyFont="1">
      <alignment vertical="center" wrapText="1"/>
    </xf>
    <xf borderId="1" fillId="9" fontId="4" numFmtId="0" xfId="0" applyAlignment="1" applyBorder="1" applyFont="1">
      <alignment vertical="center" wrapText="1"/>
    </xf>
    <xf borderId="1" fillId="9" fontId="4" numFmtId="0" xfId="0" applyAlignment="1" applyBorder="1" applyFont="1">
      <alignment horizontal="left" vertical="center" wrapText="1"/>
    </xf>
    <xf borderId="1" fillId="9" fontId="4" numFmtId="0" xfId="0" applyAlignment="1" applyBorder="1" applyFont="1">
      <alignment vertical="center" wrapText="1"/>
    </xf>
    <xf borderId="1" fillId="9" fontId="22" numFmtId="0" xfId="0" applyAlignment="1" applyBorder="1" applyFont="1">
      <alignment vertical="center" wrapText="1"/>
    </xf>
    <xf borderId="1" fillId="3" fontId="4" numFmtId="0" xfId="0" applyAlignment="1" applyBorder="1" applyFont="1">
      <alignment vertical="center" wrapText="1"/>
    </xf>
    <xf borderId="1" fillId="3" fontId="4" numFmtId="0" xfId="0" applyAlignment="1" applyBorder="1" applyFont="1">
      <alignment wrapText="1"/>
    </xf>
    <xf borderId="1" fillId="3" fontId="4" numFmtId="0" xfId="0" applyBorder="1" applyFont="1"/>
    <xf borderId="3" fillId="0" fontId="23" numFmtId="0" xfId="0" applyBorder="1" applyFont="1"/>
    <xf borderId="1" fillId="7" fontId="18" numFmtId="0" xfId="0" applyAlignment="1" applyBorder="1" applyFont="1">
      <alignment vertical="center" wrapText="1"/>
    </xf>
    <xf borderId="1" fillId="3" fontId="2" numFmtId="0" xfId="0" applyAlignment="1" applyBorder="1" applyFont="1">
      <alignment horizontal="left" vertical="center" wrapText="1"/>
    </xf>
    <xf borderId="1" fillId="7" fontId="2" numFmtId="0" xfId="0" applyAlignment="1" applyBorder="1" applyFont="1">
      <alignment vertical="center" wrapText="1"/>
    </xf>
    <xf borderId="1" fillId="3" fontId="24" numFmtId="0" xfId="0" applyAlignment="1" applyBorder="1" applyFont="1">
      <alignment vertical="center" wrapText="1"/>
    </xf>
    <xf borderId="1" fillId="3" fontId="25" numFmtId="0" xfId="0" applyAlignment="1" applyBorder="1" applyFont="1">
      <alignment vertical="center" wrapText="1"/>
    </xf>
    <xf borderId="3" fillId="11" fontId="1" numFmtId="0" xfId="0" applyBorder="1" applyFill="1" applyFont="1"/>
    <xf borderId="0" fillId="9" fontId="26" numFmtId="0" xfId="0" applyBorder="1" applyFont="1"/>
    <xf borderId="1" fillId="5" fontId="1" numFmtId="0" xfId="0" applyAlignment="1" applyBorder="1" applyFont="1">
      <alignment vertical="center" wrapText="1"/>
    </xf>
    <xf borderId="1" fillId="9" fontId="2" numFmtId="0" xfId="0" applyAlignment="1" applyBorder="1" applyFont="1">
      <alignment vertical="center" wrapText="1"/>
    </xf>
    <xf borderId="1" fillId="9" fontId="2" numFmtId="0" xfId="0" applyAlignment="1" applyBorder="1" applyFont="1">
      <alignment horizontal="left" vertical="center" wrapText="1"/>
    </xf>
    <xf borderId="1" fillId="9" fontId="2" numFmtId="0" xfId="0" applyAlignment="1" applyBorder="1" applyFont="1">
      <alignment vertical="center" wrapText="1"/>
    </xf>
    <xf borderId="1" fillId="9" fontId="27" numFmtId="0" xfId="0" applyAlignment="1" applyBorder="1" applyFont="1">
      <alignment vertical="center" wrapText="1"/>
    </xf>
    <xf borderId="0" fillId="3" fontId="2" numFmtId="0" xfId="0" applyBorder="1" applyFont="1"/>
    <xf borderId="1" fillId="3" fontId="18" numFmtId="0" xfId="0" applyAlignment="1" applyBorder="1" applyFont="1">
      <alignment vertical="center" wrapText="1"/>
    </xf>
    <xf borderId="1" fillId="3" fontId="28" numFmtId="0" xfId="0" applyAlignment="1" applyBorder="1" applyFont="1">
      <alignment vertical="center" wrapText="1"/>
    </xf>
    <xf borderId="1" fillId="5" fontId="29" numFmtId="0" xfId="0" applyAlignment="1" applyBorder="1" applyFont="1">
      <alignment vertical="center" wrapText="1"/>
    </xf>
    <xf borderId="0" fillId="0" fontId="30" numFmtId="0" xfId="0" applyAlignment="1" applyFont="1">
      <alignment horizontal="left" readingOrder="1" vertical="center" wrapText="1"/>
    </xf>
    <xf borderId="1" fillId="11" fontId="1" numFmtId="0" xfId="0" applyAlignment="1" applyBorder="1" applyFont="1">
      <alignment vertical="center" wrapText="1"/>
    </xf>
    <xf borderId="0" fillId="9" fontId="31" numFmtId="0" xfId="0" applyAlignment="1" applyBorder="1" applyFont="1">
      <alignment vertical="center" wrapText="1"/>
    </xf>
    <xf borderId="1" fillId="8" fontId="1" numFmtId="0" xfId="0" applyAlignment="1" applyBorder="1" applyFont="1">
      <alignment vertical="center" wrapText="1"/>
    </xf>
    <xf borderId="1" fillId="8" fontId="2" numFmtId="0" xfId="0" applyAlignment="1" applyBorder="1" applyFont="1">
      <alignment horizontal="left" vertical="center" wrapText="1"/>
    </xf>
    <xf borderId="1" fillId="8" fontId="32" numFmtId="0" xfId="0" applyAlignment="1" applyBorder="1" applyFont="1">
      <alignment vertical="center" wrapText="1"/>
    </xf>
    <xf borderId="0" fillId="0" fontId="20" numFmtId="0" xfId="0" applyAlignment="1" applyFont="1">
      <alignment horizontal="left" readingOrder="1" vertical="center" wrapText="1"/>
    </xf>
    <xf borderId="1" fillId="10" fontId="4" numFmtId="0" xfId="0" applyAlignment="1" applyBorder="1" applyFont="1">
      <alignment vertical="center" wrapText="1"/>
    </xf>
    <xf borderId="1" fillId="10" fontId="4" numFmtId="0" xfId="0" applyAlignment="1" applyBorder="1" applyFont="1">
      <alignment horizontal="left" vertical="center" wrapText="1"/>
    </xf>
    <xf borderId="1" fillId="10" fontId="33" numFmtId="0" xfId="0" applyAlignment="1" applyBorder="1" applyFont="1">
      <alignment vertical="center" wrapText="1"/>
    </xf>
    <xf borderId="1" fillId="10" fontId="2" numFmtId="0" xfId="0" applyBorder="1" applyFont="1"/>
    <xf borderId="0" fillId="3" fontId="34" numFmtId="0" xfId="0" applyBorder="1" applyFont="1"/>
    <xf borderId="1" fillId="6" fontId="18" numFmtId="0" xfId="0" applyAlignment="1" applyBorder="1" applyFont="1">
      <alignment vertical="center" wrapText="1"/>
    </xf>
    <xf borderId="1" fillId="12" fontId="2" numFmtId="0" xfId="0" applyAlignment="1" applyBorder="1" applyFill="1" applyFont="1">
      <alignment vertical="center" wrapText="1"/>
    </xf>
    <xf borderId="1" fillId="8" fontId="18" numFmtId="0" xfId="0" applyAlignment="1" applyBorder="1" applyFont="1">
      <alignment vertical="center" wrapText="1"/>
    </xf>
    <xf borderId="1" fillId="8" fontId="16" numFmtId="0" xfId="0" applyAlignment="1" applyBorder="1" applyFont="1">
      <alignment vertical="center" wrapText="1"/>
    </xf>
    <xf borderId="4" fillId="8" fontId="16" numFmtId="0" xfId="0" applyAlignment="1" applyBorder="1" applyFont="1">
      <alignment vertical="center" wrapText="1"/>
    </xf>
    <xf borderId="1" fillId="8" fontId="17" numFmtId="0" xfId="0" applyAlignment="1" applyBorder="1" applyFont="1">
      <alignment vertical="center" wrapText="1"/>
    </xf>
    <xf borderId="1" fillId="8" fontId="17" numFmtId="0" xfId="0" applyAlignment="1" applyBorder="1" applyFont="1">
      <alignment horizontal="left" vertical="center" wrapText="1"/>
    </xf>
    <xf borderId="1" fillId="8" fontId="35" numFmtId="0" xfId="0" applyAlignment="1" applyBorder="1" applyFont="1">
      <alignment vertical="center" wrapText="1"/>
    </xf>
    <xf borderId="1" fillId="3" fontId="17" numFmtId="0" xfId="0" applyAlignment="1" applyBorder="1" applyFont="1">
      <alignment wrapText="1"/>
    </xf>
    <xf borderId="1" fillId="10" fontId="36" numFmtId="0" xfId="0" applyAlignment="1" applyBorder="1" applyFont="1">
      <alignment vertical="center" wrapText="1"/>
    </xf>
    <xf borderId="1" fillId="0" fontId="20" numFmtId="0" xfId="0" applyBorder="1" applyFont="1"/>
    <xf borderId="1" fillId="0" fontId="4" numFmtId="0" xfId="0" applyBorder="1" applyFont="1"/>
    <xf borderId="1" fillId="0" fontId="37" numFmtId="0" xfId="0" applyBorder="1" applyFont="1"/>
    <xf borderId="1" fillId="0" fontId="38" numFmtId="0" xfId="0" applyBorder="1" applyFont="1"/>
    <xf borderId="1" fillId="0" fontId="39" numFmtId="0" xfId="0" applyBorder="1" applyFont="1"/>
    <xf borderId="1" fillId="0" fontId="40" numFmtId="0" xfId="0" applyBorder="1" applyFont="1"/>
    <xf borderId="1" fillId="10" fontId="1" numFmtId="0" xfId="0" applyAlignment="1" applyBorder="1" applyFont="1">
      <alignment vertical="center" wrapText="1"/>
    </xf>
    <xf borderId="0" fillId="3" fontId="20" numFmtId="0" xfId="0" applyAlignment="1" applyBorder="1" applyFont="1">
      <alignment horizontal="left"/>
    </xf>
    <xf borderId="0" fillId="3" fontId="2" numFmtId="0" xfId="0" applyAlignment="1" applyBorder="1" applyFont="1">
      <alignment vertical="center" wrapText="1"/>
    </xf>
    <xf borderId="0" fillId="3" fontId="2" numFmtId="0" xfId="0" applyAlignment="1" applyBorder="1" applyFont="1">
      <alignment horizontal="left"/>
    </xf>
    <xf borderId="3" fillId="3" fontId="1" numFmtId="0" xfId="0" applyBorder="1" applyFont="1"/>
    <xf borderId="4" fillId="10" fontId="41" numFmtId="0" xfId="0" applyAlignment="1" applyBorder="1" applyFont="1">
      <alignment vertical="center" wrapText="1"/>
    </xf>
    <xf borderId="5" fillId="0" fontId="6" numFmtId="0" xfId="0" applyBorder="1" applyFont="1"/>
    <xf borderId="5" fillId="0" fontId="6" numFmtId="0" xfId="0" applyBorder="1" applyFont="1"/>
    <xf borderId="1" fillId="4" fontId="4" numFmtId="0" xfId="0" applyAlignment="1" applyBorder="1" applyFont="1">
      <alignment vertical="center" wrapText="1"/>
    </xf>
    <xf borderId="1" fillId="10" fontId="42" numFmtId="0" xfId="0" applyAlignment="1" applyBorder="1" applyFont="1">
      <alignment vertical="center" wrapText="1"/>
    </xf>
    <xf borderId="1" fillId="4" fontId="2" numFmtId="0" xfId="0" applyAlignment="1" applyBorder="1" applyFont="1">
      <alignment vertical="center" wrapText="1"/>
    </xf>
    <xf borderId="1" fillId="3" fontId="16" numFmtId="0" xfId="0" applyAlignment="1" applyBorder="1" applyFont="1">
      <alignment vertical="center" wrapText="1"/>
    </xf>
    <xf borderId="1" fillId="11" fontId="2" numFmtId="0" xfId="0" applyAlignment="1" applyBorder="1" applyFont="1">
      <alignment vertical="center" wrapText="1"/>
    </xf>
    <xf borderId="0" fillId="3" fontId="4" numFmtId="0" xfId="0" applyBorder="1" applyFont="1"/>
    <xf borderId="1" fillId="10" fontId="43" numFmtId="0" xfId="0" applyAlignment="1" applyBorder="1" applyFont="1">
      <alignment vertical="center" wrapText="1"/>
    </xf>
    <xf borderId="0" fillId="3" fontId="44" numFmtId="0" xfId="0" applyBorder="1" applyFont="1"/>
    <xf borderId="0" fillId="3" fontId="20" numFmtId="0" xfId="0" applyBorder="1" applyFont="1"/>
    <xf borderId="0" fillId="3" fontId="45" numFmtId="0" xfId="0" applyAlignment="1" applyBorder="1" applyFont="1">
      <alignment vertical="center" wrapText="1"/>
    </xf>
    <xf borderId="1" fillId="13" fontId="2" numFmtId="0" xfId="0" applyAlignment="1" applyBorder="1" applyFill="1" applyFont="1">
      <alignment vertical="center" wrapText="1"/>
    </xf>
    <xf borderId="1" fillId="4" fontId="1" numFmtId="0" xfId="0" applyAlignment="1" applyBorder="1" applyFont="1">
      <alignment vertical="center" wrapText="1"/>
    </xf>
    <xf borderId="0" fillId="4" fontId="2" numFmtId="0" xfId="0" applyBorder="1" applyFont="1"/>
    <xf borderId="4" fillId="10" fontId="1" numFmtId="0" xfId="0" applyAlignment="1" applyBorder="1" applyFont="1">
      <alignment vertical="center" wrapText="1"/>
    </xf>
    <xf borderId="1" fillId="5" fontId="2" numFmtId="0" xfId="0" applyAlignment="1" applyBorder="1" applyFont="1">
      <alignment vertical="center" wrapText="1"/>
    </xf>
    <xf borderId="0" fillId="5" fontId="2" numFmtId="0" xfId="0" applyBorder="1" applyFont="1"/>
    <xf borderId="0" fillId="10" fontId="1" numFmtId="0" xfId="0" applyBorder="1" applyFont="1"/>
    <xf borderId="0" fillId="0" fontId="1" numFmtId="0" xfId="0" applyFont="1"/>
    <xf borderId="1" fillId="5" fontId="2" numFmtId="10" xfId="0" applyAlignment="1" applyBorder="1" applyFont="1" applyNumberFormat="1">
      <alignment vertical="center" wrapText="1"/>
    </xf>
    <xf borderId="1" fillId="3" fontId="2" numFmtId="10" xfId="0" applyAlignment="1" applyBorder="1" applyFont="1" applyNumberFormat="1">
      <alignment vertical="center" wrapText="1"/>
    </xf>
    <xf borderId="0" fillId="0" fontId="4" numFmtId="0" xfId="0" applyFont="1"/>
    <xf borderId="1" fillId="3" fontId="2" numFmtId="10" xfId="0" applyAlignment="1" applyBorder="1" applyFont="1" applyNumberFormat="1">
      <alignment wrapText="1"/>
    </xf>
    <xf borderId="1" fillId="3" fontId="2" numFmtId="10" xfId="0" applyBorder="1" applyFont="1" applyNumberFormat="1"/>
    <xf borderId="1" fillId="4" fontId="2" numFmtId="10" xfId="0" applyAlignment="1" applyBorder="1" applyFont="1" applyNumberFormat="1">
      <alignment vertical="center" wrapText="1"/>
    </xf>
    <xf borderId="0" fillId="0" fontId="2" numFmtId="0" xfId="0" applyAlignment="1" applyFont="1">
      <alignment wrapText="1"/>
    </xf>
    <xf borderId="1" fillId="6" fontId="2" numFmtId="10" xfId="0" applyAlignment="1" applyBorder="1" applyFont="1" applyNumberFormat="1">
      <alignment vertical="center" wrapText="1"/>
    </xf>
    <xf borderId="0" fillId="3" fontId="20" numFmtId="0" xfId="0" applyAlignment="1" applyBorder="1" applyFont="1">
      <alignment horizontal="left" wrapText="1"/>
    </xf>
    <xf borderId="0" fillId="10" fontId="2" numFmtId="0" xfId="0" applyBorder="1" applyFont="1"/>
    <xf borderId="0" fillId="10" fontId="46" numFmtId="0" xfId="0" applyAlignment="1" applyBorder="1" applyFont="1">
      <alignment horizontal="left"/>
    </xf>
    <xf borderId="1" fillId="10" fontId="2" numFmtId="0" xfId="0" applyAlignment="1" applyBorder="1" applyFont="1">
      <alignment wrapText="1"/>
    </xf>
    <xf borderId="1" fillId="14" fontId="2" numFmtId="0" xfId="0" applyAlignment="1" applyBorder="1" applyFill="1" applyFont="1">
      <alignment vertical="center" wrapText="1"/>
    </xf>
    <xf borderId="0" fillId="0" fontId="4" numFmtId="0" xfId="0" applyAlignment="1" applyFont="1">
      <alignment wrapText="1"/>
    </xf>
    <xf borderId="0" fillId="8" fontId="47" numFmtId="0" xfId="0" applyAlignment="1" applyBorder="1" applyFont="1">
      <alignment horizontal="left"/>
    </xf>
    <xf borderId="1" fillId="8" fontId="2" numFmtId="0" xfId="0" applyAlignment="1" applyBorder="1" applyFont="1">
      <alignment wrapText="1"/>
    </xf>
    <xf borderId="1" fillId="8" fontId="2" numFmtId="0" xfId="0" applyBorder="1" applyFont="1"/>
    <xf borderId="0" fillId="14" fontId="2" numFmtId="0" xfId="0" applyBorder="1" applyFont="1"/>
    <xf borderId="0" fillId="9" fontId="48" numFmtId="0" xfId="0" applyAlignment="1" applyBorder="1" applyFont="1">
      <alignment horizontal="left"/>
    </xf>
    <xf borderId="1" fillId="15" fontId="1" numFmtId="0" xfId="0" applyAlignment="1" applyBorder="1" applyFill="1" applyFont="1">
      <alignment vertical="center" wrapText="1"/>
    </xf>
    <xf borderId="1" fillId="4" fontId="0" numFmtId="0" xfId="0" applyAlignment="1" applyBorder="1" applyFont="1">
      <alignment vertical="center" wrapText="1"/>
    </xf>
    <xf borderId="0" fillId="9" fontId="20" numFmtId="0" xfId="0" applyAlignment="1" applyBorder="1" applyFont="1">
      <alignment horizontal="left"/>
    </xf>
    <xf borderId="1" fillId="6" fontId="2" numFmtId="0" xfId="0" applyAlignment="1" applyBorder="1" applyFont="1">
      <alignment vertical="center" wrapText="1"/>
    </xf>
    <xf borderId="1" fillId="5" fontId="4" numFmtId="0" xfId="0" applyAlignment="1" applyBorder="1" applyFont="1">
      <alignment vertical="center" wrapText="1"/>
    </xf>
    <xf borderId="0" fillId="9" fontId="49" numFmtId="0" xfId="0" applyAlignment="1" applyBorder="1" applyFont="1">
      <alignment horizontal="left"/>
    </xf>
    <xf borderId="4" fillId="10" fontId="18" numFmtId="0" xfId="0" applyAlignment="1" applyBorder="1" applyFont="1">
      <alignment vertical="center" wrapText="1"/>
    </xf>
    <xf borderId="1" fillId="9" fontId="50" numFmtId="0" xfId="0" applyAlignment="1" applyBorder="1" applyFont="1">
      <alignment vertical="center" wrapText="1"/>
    </xf>
    <xf borderId="0" fillId="3" fontId="38" numFmtId="0" xfId="0" applyBorder="1" applyFont="1"/>
    <xf borderId="0" fillId="3" fontId="51" numFmtId="0" xfId="0" applyBorder="1" applyFont="1"/>
    <xf borderId="1" fillId="8" fontId="4" numFmtId="0" xfId="0" applyAlignment="1" applyBorder="1" applyFont="1">
      <alignment vertical="center" wrapText="1"/>
    </xf>
    <xf borderId="1" fillId="8" fontId="4" numFmtId="0" xfId="0" applyAlignment="1" applyBorder="1" applyFont="1">
      <alignment horizontal="left" vertical="center" wrapText="1"/>
    </xf>
    <xf borderId="1" fillId="8" fontId="52" numFmtId="0" xfId="0" applyAlignment="1" applyBorder="1" applyFont="1">
      <alignment vertical="center" wrapText="1"/>
    </xf>
    <xf borderId="0" fillId="0" fontId="20" numFmtId="0" xfId="0" applyAlignment="1" applyFont="1">
      <alignment horizontal="left"/>
    </xf>
    <xf borderId="0" fillId="5" fontId="2" numFmtId="0" xfId="0" applyFont="1"/>
    <xf borderId="4" fillId="3" fontId="1" numFmtId="0" xfId="0" applyAlignment="1" applyBorder="1" applyFont="1">
      <alignment horizontal="left" vertical="center" wrapText="1"/>
    </xf>
    <xf borderId="0" fillId="3" fontId="16" numFmtId="0" xfId="0" applyAlignment="1" applyBorder="1" applyFont="1">
      <alignment vertical="center" wrapText="1"/>
    </xf>
    <xf borderId="0" fillId="3" fontId="2" numFmtId="0" xfId="0" applyAlignment="1" applyBorder="1" applyFont="1">
      <alignment vertical="center" wrapText="1"/>
    </xf>
    <xf borderId="4" fillId="5" fontId="4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4" fillId="6" fontId="4" numFmtId="0" xfId="0" applyAlignment="1" applyBorder="1" applyFont="1">
      <alignment horizontal="left" vertical="center"/>
    </xf>
    <xf borderId="4" fillId="4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wrapText="1"/>
    </xf>
    <xf borderId="2" fillId="2" fontId="4" numFmtId="0" xfId="0" applyAlignment="1" applyBorder="1" applyFont="1">
      <alignment horizontal="left" vertical="center"/>
    </xf>
    <xf borderId="7" fillId="2" fontId="2" numFmtId="0" xfId="0" applyAlignment="1" applyBorder="1" applyFont="1">
      <alignment horizontal="left" vertical="center"/>
    </xf>
    <xf borderId="8" fillId="0" fontId="6" numFmtId="0" xfId="0" applyBorder="1" applyFont="1"/>
    <xf borderId="1" fillId="2" fontId="4" numFmtId="0" xfId="0" applyAlignment="1" applyBorder="1" applyFont="1">
      <alignment horizontal="left" vertical="center"/>
    </xf>
    <xf borderId="1" fillId="2" fontId="18" numFmtId="0" xfId="0" applyAlignment="1" applyBorder="1" applyFont="1">
      <alignment horizontal="left" vertical="center"/>
    </xf>
    <xf borderId="1" fillId="10" fontId="2" numFmtId="0" xfId="0" applyAlignment="1" applyBorder="1" applyFont="1">
      <alignment horizontal="left"/>
    </xf>
    <xf borderId="1" fillId="10" fontId="1" numFmtId="0" xfId="0" applyAlignment="1" applyBorder="1" applyFont="1">
      <alignment horizontal="left"/>
    </xf>
    <xf borderId="1" fillId="4" fontId="2" numFmtId="0" xfId="0" applyAlignment="1" applyBorder="1" applyFont="1">
      <alignment horizontal="left"/>
    </xf>
    <xf borderId="0" fillId="10" fontId="1" numFmtId="0" xfId="0" applyAlignment="1" applyBorder="1" applyFont="1">
      <alignment horizontal="left"/>
    </xf>
    <xf borderId="1" fillId="5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" fillId="15" fontId="2" numFmtId="0" xfId="0" applyAlignment="1" applyBorder="1" applyFont="1">
      <alignment horizontal="left"/>
    </xf>
    <xf borderId="1" fillId="6" fontId="2" numFmtId="0" xfId="0" applyAlignment="1" applyBorder="1" applyFont="1">
      <alignment horizontal="left"/>
    </xf>
    <xf borderId="1" fillId="16" fontId="2" numFmtId="0" xfId="0" applyAlignment="1" applyBorder="1" applyFill="1" applyFont="1">
      <alignment horizontal="left"/>
    </xf>
    <xf borderId="6" fillId="5" fontId="2" numFmtId="0" xfId="0" applyBorder="1" applyFont="1"/>
    <xf borderId="6" fillId="3" fontId="2" numFmtId="0" xfId="0" applyAlignment="1" applyBorder="1" applyFont="1">
      <alignment horizontal="left"/>
    </xf>
    <xf borderId="6" fillId="3" fontId="2" numFmtId="0" xfId="0" applyBorder="1" applyFont="1"/>
    <xf borderId="0" fillId="0" fontId="53" numFmtId="0" xfId="0" applyAlignment="1" applyFont="1">
      <alignment horizontal="left"/>
    </xf>
    <xf borderId="6" fillId="5" fontId="2" numFmtId="0" xfId="0" applyAlignment="1" applyBorder="1" applyFont="1">
      <alignment horizontal="left"/>
    </xf>
    <xf borderId="6" fillId="4" fontId="2" numFmtId="0" xfId="0" applyAlignment="1" applyBorder="1" applyFont="1">
      <alignment horizontal="left"/>
    </xf>
    <xf borderId="1" fillId="16" fontId="2" numFmtId="0" xfId="0" applyBorder="1" applyFont="1"/>
    <xf borderId="1" fillId="10" fontId="54" numFmtId="0" xfId="0" applyAlignment="1" applyBorder="1" applyFont="1">
      <alignment horizontal="left"/>
    </xf>
    <xf borderId="1" fillId="10" fontId="2" numFmtId="0" xfId="0" applyAlignment="1" applyBorder="1" applyFont="1">
      <alignment horizontal="left"/>
    </xf>
    <xf borderId="1" fillId="3" fontId="55" numFmtId="0" xfId="0" applyAlignment="1" applyBorder="1" applyFont="1">
      <alignment horizontal="left"/>
    </xf>
    <xf borderId="0" fillId="0" fontId="56" numFmtId="0" xfId="0" applyAlignment="1" applyFont="1">
      <alignment horizontal="left"/>
    </xf>
    <xf borderId="1" fillId="5" fontId="2" numFmtId="0" xfId="0" applyAlignment="1" applyBorder="1" applyFont="1">
      <alignment horizontal="left"/>
    </xf>
    <xf borderId="1" fillId="5" fontId="57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" fillId="0" fontId="58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6" fillId="10" fontId="1" numFmtId="0" xfId="0" applyAlignment="1" applyBorder="1" applyFont="1">
      <alignment horizontal="left"/>
    </xf>
    <xf borderId="1" fillId="5" fontId="0" numFmtId="0" xfId="0" applyAlignment="1" applyBorder="1" applyFont="1">
      <alignment horizontal="left"/>
    </xf>
    <xf borderId="9" fillId="3" fontId="0" numFmtId="0" xfId="0" applyBorder="1" applyFont="1"/>
    <xf borderId="0" fillId="0" fontId="0" numFmtId="0" xfId="0" applyFont="1"/>
    <xf borderId="1" fillId="3" fontId="1" numFmtId="0" xfId="0" applyAlignment="1" applyBorder="1" applyFont="1">
      <alignment horizontal="left"/>
    </xf>
    <xf borderId="1" fillId="5" fontId="1" numFmtId="0" xfId="0" applyAlignment="1" applyBorder="1" applyFont="1">
      <alignment horizontal="left"/>
    </xf>
    <xf borderId="0" fillId="3" fontId="59" numFmtId="0" xfId="0" applyAlignment="1" applyBorder="1" applyFont="1">
      <alignment horizontal="left"/>
    </xf>
    <xf borderId="1" fillId="14" fontId="2" numFmtId="0" xfId="0" applyAlignment="1" applyBorder="1" applyFont="1">
      <alignment horizontal="left"/>
    </xf>
    <xf borderId="9" fillId="0" fontId="2" numFmtId="0" xfId="0" applyBorder="1" applyFont="1"/>
    <xf borderId="4" fillId="0" fontId="2" numFmtId="0" xfId="0" applyAlignment="1" applyBorder="1" applyFont="1">
      <alignment horizontal="left"/>
    </xf>
    <xf borderId="4" fillId="10" fontId="1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3" fontId="60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5" fontId="4" numFmtId="0" xfId="0" applyAlignment="1" applyBorder="1" applyFont="1">
      <alignment horizontal="left" vertical="center"/>
    </xf>
    <xf borderId="0" fillId="0" fontId="6" numFmtId="0" xfId="0" applyBorder="1" applyFont="1"/>
    <xf borderId="0" fillId="0" fontId="6" numFmtId="0" xfId="0" applyBorder="1" applyFont="1"/>
    <xf borderId="0" fillId="17" fontId="2" numFmtId="0" xfId="0" applyBorder="1" applyFill="1" applyFont="1"/>
    <xf borderId="0" fillId="3" fontId="2" numFmtId="0" xfId="0" applyAlignment="1" applyBorder="1" applyFont="1">
      <alignment wrapText="1"/>
    </xf>
    <xf borderId="0" fillId="6" fontId="4" numFmtId="0" xfId="0" applyAlignment="1" applyBorder="1" applyFont="1">
      <alignment horizontal="left" vertical="center"/>
    </xf>
    <xf borderId="0" fillId="17" fontId="4" numFmtId="0" xfId="0" applyBorder="1" applyFont="1"/>
    <xf borderId="0" fillId="4" fontId="4" numFmtId="0" xfId="0" applyAlignment="1" applyBorder="1" applyFont="1">
      <alignment horizontal="left" vertical="center"/>
    </xf>
    <xf borderId="10" fillId="2" fontId="2" numFmtId="0" xfId="0" applyAlignment="1" applyBorder="1" applyFont="1">
      <alignment wrapText="1"/>
    </xf>
    <xf borderId="10" fillId="2" fontId="2" numFmtId="0" xfId="0" applyAlignment="1" applyBorder="1" applyFont="1">
      <alignment horizontal="left" wrapText="1"/>
    </xf>
    <xf borderId="10" fillId="2" fontId="2" numFmtId="0" xfId="0" applyAlignment="1" applyBorder="1" applyFont="1">
      <alignment horizontal="center" wrapText="1"/>
    </xf>
    <xf borderId="8" fillId="2" fontId="2" numFmtId="0" xfId="0" applyAlignment="1" applyBorder="1" applyFont="1">
      <alignment horizontal="center" wrapText="1"/>
    </xf>
    <xf borderId="11" fillId="0" fontId="6" numFmtId="0" xfId="0" applyBorder="1" applyFont="1"/>
    <xf borderId="9" fillId="0" fontId="6" numFmtId="0" xfId="0" applyBorder="1" applyFont="1"/>
    <xf borderId="2" fillId="2" fontId="2" numFmtId="0" xfId="0" applyAlignment="1" applyBorder="1" applyFont="1">
      <alignment horizontal="center" wrapText="1"/>
    </xf>
    <xf borderId="3" fillId="2" fontId="2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center" wrapText="1"/>
    </xf>
    <xf borderId="8" fillId="18" fontId="1" numFmtId="0" xfId="0" applyAlignment="1" applyBorder="1" applyFill="1" applyFont="1">
      <alignment horizontal="left" wrapText="1"/>
    </xf>
    <xf borderId="11" fillId="0" fontId="6" numFmtId="0" xfId="0" applyBorder="1" applyFont="1"/>
    <xf borderId="1" fillId="18" fontId="2" numFmtId="0" xfId="0" applyAlignment="1" applyBorder="1" applyFont="1">
      <alignment wrapText="1"/>
    </xf>
    <xf borderId="1" fillId="3" fontId="2" numFmtId="0" xfId="0" applyAlignment="1" applyBorder="1" applyFont="1">
      <alignment horizontal="left" wrapText="1"/>
    </xf>
    <xf borderId="1" fillId="0" fontId="2" numFmtId="0" xfId="0" applyAlignment="1" applyBorder="1" applyFont="1">
      <alignment wrapText="1"/>
    </xf>
    <xf borderId="1" fillId="10" fontId="1" numFmtId="0" xfId="0" applyAlignment="1" applyBorder="1" applyFont="1">
      <alignment horizontal="left" wrapText="1"/>
    </xf>
    <xf borderId="1" fillId="10" fontId="2" numFmtId="0" xfId="0" applyAlignment="1" applyBorder="1" applyFont="1">
      <alignment horizontal="left" wrapText="1"/>
    </xf>
    <xf borderId="1" fillId="0" fontId="2" numFmtId="14" xfId="0" applyAlignment="1" applyBorder="1" applyFont="1" applyNumberFormat="1">
      <alignment wrapText="1"/>
    </xf>
    <xf borderId="0" fillId="3" fontId="61" numFmtId="0" xfId="0" applyAlignment="1" applyBorder="1" applyFont="1">
      <alignment wrapText="1"/>
    </xf>
    <xf borderId="1" fillId="5" fontId="2" numFmtId="0" xfId="0" applyAlignment="1" applyBorder="1" applyFont="1">
      <alignment wrapText="1"/>
    </xf>
    <xf borderId="1" fillId="3" fontId="62" numFmtId="0" xfId="0" applyAlignment="1" applyBorder="1" applyFont="1">
      <alignment wrapText="1"/>
    </xf>
    <xf borderId="1" fillId="8" fontId="2" numFmtId="0" xfId="0" applyAlignment="1" applyBorder="1" applyFont="1">
      <alignment horizontal="left" wrapText="1"/>
    </xf>
    <xf borderId="1" fillId="8" fontId="1" numFmtId="0" xfId="0" applyAlignment="1" applyBorder="1" applyFont="1">
      <alignment horizontal="left" wrapText="1"/>
    </xf>
    <xf borderId="1" fillId="3" fontId="18" numFmtId="0" xfId="0" applyAlignment="1" applyBorder="1" applyFont="1">
      <alignment horizontal="left" wrapText="1"/>
    </xf>
    <xf borderId="1" fillId="8" fontId="63" numFmtId="0" xfId="0" applyAlignment="1" applyBorder="1" applyFont="1">
      <alignment wrapText="1"/>
    </xf>
    <xf borderId="1" fillId="0" fontId="2" numFmtId="0" xfId="0" applyAlignment="1" applyBorder="1" applyFont="1">
      <alignment horizontal="left" wrapText="1"/>
    </xf>
    <xf borderId="4" fillId="3" fontId="2" numFmtId="0" xfId="0" applyAlignment="1" applyBorder="1" applyFont="1">
      <alignment horizontal="left" wrapText="1"/>
    </xf>
    <xf borderId="4" fillId="0" fontId="2" numFmtId="14" xfId="0" applyAlignment="1" applyBorder="1" applyFont="1" applyNumberFormat="1">
      <alignment wrapText="1"/>
    </xf>
    <xf borderId="4" fillId="0" fontId="2" numFmtId="0" xfId="0" applyAlignment="1" applyBorder="1" applyFont="1">
      <alignment horizontal="left" wrapText="1"/>
    </xf>
    <xf borderId="4" fillId="0" fontId="2" numFmtId="0" xfId="0" applyAlignment="1" applyBorder="1" applyFont="1">
      <alignment wrapText="1"/>
    </xf>
    <xf borderId="4" fillId="0" fontId="18" numFmtId="0" xfId="0" applyAlignment="1" applyBorder="1" applyFont="1">
      <alignment horizontal="left" wrapText="1"/>
    </xf>
    <xf borderId="1" fillId="0" fontId="64" numFmtId="0" xfId="0" applyAlignment="1" applyBorder="1" applyFont="1">
      <alignment wrapText="1"/>
    </xf>
    <xf borderId="4" fillId="18" fontId="1" numFmtId="0" xfId="0" applyAlignment="1" applyBorder="1" applyFont="1">
      <alignment horizontal="left" wrapText="1"/>
    </xf>
    <xf borderId="1" fillId="9" fontId="2" numFmtId="0" xfId="0" applyAlignment="1" applyBorder="1" applyFont="1">
      <alignment horizontal="left" wrapText="1"/>
    </xf>
    <xf borderId="1" fillId="9" fontId="1" numFmtId="0" xfId="0" applyAlignment="1" applyBorder="1" applyFont="1">
      <alignment horizontal="left" wrapText="1"/>
    </xf>
    <xf borderId="1" fillId="9" fontId="2" numFmtId="0" xfId="0" applyAlignment="1" applyBorder="1" applyFont="1">
      <alignment wrapText="1"/>
    </xf>
    <xf borderId="1" fillId="9" fontId="65" numFmtId="0" xfId="0" applyAlignment="1" applyBorder="1" applyFont="1">
      <alignment wrapText="1"/>
    </xf>
    <xf borderId="1" fillId="0" fontId="18" numFmtId="0" xfId="0" applyAlignment="1" applyBorder="1" applyFont="1">
      <alignment horizontal="left" wrapText="1"/>
    </xf>
    <xf borderId="1" fillId="5" fontId="2" numFmtId="0" xfId="0" applyAlignment="1" applyBorder="1" applyFont="1">
      <alignment wrapText="1"/>
    </xf>
    <xf borderId="1" fillId="18" fontId="2" numFmtId="0" xfId="0" applyAlignment="1" applyBorder="1" applyFont="1">
      <alignment horizontal="left" wrapText="1"/>
    </xf>
    <xf borderId="0" fillId="0" fontId="18" numFmtId="0" xfId="0" applyFont="1"/>
    <xf borderId="1" fillId="9" fontId="1" numFmtId="0" xfId="0" applyAlignment="1" applyBorder="1" applyFont="1">
      <alignment wrapText="1"/>
    </xf>
    <xf borderId="1" fillId="0" fontId="2" numFmtId="0" xfId="0" applyAlignment="1" applyBorder="1" applyFont="1">
      <alignment horizontal="right" wrapText="1"/>
    </xf>
    <xf borderId="0" fillId="0" fontId="2" numFmtId="0" xfId="0" applyAlignment="1" applyFont="1">
      <alignment horizontal="right"/>
    </xf>
    <xf borderId="0" fillId="9" fontId="2" numFmtId="0" xfId="0" applyAlignment="1" applyBorder="1" applyFont="1">
      <alignment horizontal="left"/>
    </xf>
    <xf borderId="4" fillId="3" fontId="2" numFmtId="0" xfId="0" applyAlignment="1" applyBorder="1" applyFont="1">
      <alignment wrapText="1"/>
    </xf>
    <xf borderId="4" fillId="0" fontId="18" numFmtId="0" xfId="0" applyAlignment="1" applyBorder="1" applyFont="1">
      <alignment wrapText="1"/>
    </xf>
    <xf borderId="4" fillId="18" fontId="1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3" fontId="66" numFmtId="0" xfId="0" applyAlignment="1" applyBorder="1" applyFont="1">
      <alignment horizontal="left"/>
    </xf>
    <xf borderId="4" fillId="8" fontId="1" numFmtId="0" xfId="0" applyAlignment="1" applyBorder="1" applyFont="1">
      <alignment horizontal="left" wrapText="1"/>
    </xf>
    <xf borderId="4" fillId="9" fontId="2" numFmtId="0" xfId="0" applyAlignment="1" applyBorder="1" applyFont="1">
      <alignment horizontal="left" wrapText="1"/>
    </xf>
    <xf borderId="4" fillId="9" fontId="1" numFmtId="0" xfId="0" applyAlignment="1" applyBorder="1" applyFont="1">
      <alignment horizontal="left" wrapText="1"/>
    </xf>
    <xf borderId="4" fillId="9" fontId="2" numFmtId="0" xfId="0" applyAlignment="1" applyBorder="1" applyFont="1">
      <alignment wrapText="1"/>
    </xf>
    <xf borderId="0" fillId="8" fontId="2" numFmtId="0" xfId="0" applyAlignment="1" applyBorder="1" applyFont="1">
      <alignment wrapText="1"/>
    </xf>
    <xf borderId="4" fillId="3" fontId="1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4" fillId="3" fontId="18" numFmtId="0" xfId="0" applyAlignment="1" applyBorder="1" applyFont="1">
      <alignment horizontal="left" wrapText="1"/>
    </xf>
    <xf borderId="1" fillId="19" fontId="2" numFmtId="0" xfId="0" applyAlignment="1" applyBorder="1" applyFill="1" applyFont="1">
      <alignment wrapText="1"/>
    </xf>
    <xf borderId="0" fillId="9" fontId="1" numFmtId="0" xfId="0" applyBorder="1" applyFont="1"/>
    <xf borderId="0" fillId="9" fontId="1" numFmtId="0" xfId="0" applyAlignment="1" applyBorder="1" applyFont="1">
      <alignment horizontal="left"/>
    </xf>
    <xf borderId="0" fillId="9" fontId="1" numFmtId="0" xfId="0" applyAlignment="1" applyBorder="1" applyFont="1">
      <alignment horizontal="center"/>
    </xf>
    <xf borderId="0" fillId="9" fontId="1" numFmtId="0" xfId="0" applyAlignment="1" applyBorder="1" applyFont="1">
      <alignment horizontal="center"/>
    </xf>
    <xf borderId="0" fillId="9" fontId="1" numFmtId="0" xfId="0" applyAlignment="1" applyBorder="1" applyFont="1">
      <alignment horizontal="center" wrapText="1"/>
    </xf>
    <xf borderId="0" fillId="9" fontId="1" numFmtId="0" xfId="0" applyBorder="1" applyFont="1"/>
    <xf borderId="0" fillId="0" fontId="6" numFmtId="0" xfId="0" applyBorder="1" applyFont="1"/>
    <xf borderId="0" fillId="9" fontId="1" numFmtId="0" xfId="0" applyAlignment="1" applyBorder="1" applyFont="1">
      <alignment horizontal="center"/>
    </xf>
    <xf borderId="0" fillId="9" fontId="1" numFmtId="0" xfId="0" applyAlignment="1" applyBorder="1" applyFont="1">
      <alignment horizontal="left"/>
    </xf>
    <xf borderId="0" fillId="9" fontId="2" numFmtId="0" xfId="0" applyBorder="1" applyFont="1"/>
    <xf borderId="0" fillId="9" fontId="2" numFmtId="0" xfId="0" applyAlignment="1" applyBorder="1" applyFont="1">
      <alignment wrapText="1"/>
    </xf>
    <xf borderId="0" fillId="9" fontId="1" numFmtId="0" xfId="0" applyAlignment="1" applyBorder="1" applyFont="1">
      <alignment horizontal="left"/>
    </xf>
    <xf borderId="0" fillId="9" fontId="67" numFmtId="0" xfId="0" applyAlignment="1" applyBorder="1" applyFont="1">
      <alignment horizontal="left" wrapText="1"/>
    </xf>
    <xf borderId="0" fillId="0" fontId="68" numFmtId="0" xfId="0" applyAlignment="1" applyFont="1">
      <alignment wrapText="1"/>
    </xf>
    <xf borderId="0" fillId="0" fontId="69" numFmtId="0" xfId="0" applyAlignment="1" applyFont="1">
      <alignment horizontal="left" wrapText="1"/>
    </xf>
    <xf borderId="0" fillId="0" fontId="20" numFmtId="0" xfId="0" applyAlignment="1" applyFont="1">
      <alignment horizontal="left" wrapText="1"/>
    </xf>
    <xf borderId="0" fillId="9" fontId="70" numFmtId="0" xfId="0" applyAlignment="1" applyBorder="1" applyFont="1">
      <alignment wrapText="1"/>
    </xf>
    <xf borderId="0" fillId="0" fontId="44" numFmtId="0" xfId="0" applyFont="1"/>
    <xf borderId="0" fillId="9" fontId="20" numFmtId="0" xfId="0" applyAlignment="1" applyBorder="1" applyFont="1">
      <alignment horizontal="left" wrapText="1"/>
    </xf>
    <xf borderId="0" fillId="0" fontId="66" numFmtId="0" xfId="0" applyAlignment="1" applyFont="1">
      <alignment horizontal="left" wrapText="1"/>
    </xf>
    <xf borderId="0" fillId="0" fontId="3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ateros.gov.ph/" TargetMode="External"/><Relationship Id="rId10" Type="http://schemas.openxmlformats.org/officeDocument/2006/relationships/hyperlink" Target="http://www.pasigcity.gov.ph/" TargetMode="External"/><Relationship Id="rId13" Type="http://schemas.openxmlformats.org/officeDocument/2006/relationships/hyperlink" Target="http://www.sanjuan.gov.ph/" TargetMode="External"/><Relationship Id="rId12" Type="http://schemas.openxmlformats.org/officeDocument/2006/relationships/hyperlink" Target="http://www.quezoncity.gov.ph/" TargetMode="External"/><Relationship Id="rId1" Type="http://schemas.openxmlformats.org/officeDocument/2006/relationships/hyperlink" Target="http://www.caloocancity.gov.ph/" TargetMode="External"/><Relationship Id="rId2" Type="http://schemas.openxmlformats.org/officeDocument/2006/relationships/hyperlink" Target="http://www.laspinascity.gov.ph/" TargetMode="External"/><Relationship Id="rId3" Type="http://schemas.openxmlformats.org/officeDocument/2006/relationships/hyperlink" Target="http://www.makati.gov.ph/" TargetMode="External"/><Relationship Id="rId4" Type="http://schemas.openxmlformats.org/officeDocument/2006/relationships/hyperlink" Target="http://www.mandaluyong.gov.ph/" TargetMode="External"/><Relationship Id="rId9" Type="http://schemas.openxmlformats.org/officeDocument/2006/relationships/hyperlink" Target="http://www.pasay.gov.ph/" TargetMode="External"/><Relationship Id="rId15" Type="http://schemas.openxmlformats.org/officeDocument/2006/relationships/hyperlink" Target="http://www.valenzuelacity.gov.ph/" TargetMode="External"/><Relationship Id="rId14" Type="http://schemas.openxmlformats.org/officeDocument/2006/relationships/hyperlink" Target="http://www.taguig.gov.ph/" TargetMode="External"/><Relationship Id="rId16" Type="http://schemas.openxmlformats.org/officeDocument/2006/relationships/drawing" Target="../drawings/worksheetdrawing1.xml"/><Relationship Id="rId5" Type="http://schemas.openxmlformats.org/officeDocument/2006/relationships/hyperlink" Target="http://www.manila.gov.ph/" TargetMode="External"/><Relationship Id="rId6" Type="http://schemas.openxmlformats.org/officeDocument/2006/relationships/hyperlink" Target="http://www.marikina.gov.ph/" TargetMode="External"/><Relationship Id="rId7" Type="http://schemas.openxmlformats.org/officeDocument/2006/relationships/hyperlink" Target="http://www.muntinlupacity.gov.ph/" TargetMode="External"/><Relationship Id="rId8" Type="http://schemas.openxmlformats.org/officeDocument/2006/relationships/hyperlink" Target="http://www.paranaque.gov.ph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LGUAGUILAR_METB@yahoo.com" TargetMode="External"/><Relationship Id="rId190" Type="http://schemas.openxmlformats.org/officeDocument/2006/relationships/hyperlink" Target="http://www.sanvicentepalawan.com.ph/" TargetMode="External"/><Relationship Id="rId42" Type="http://schemas.openxmlformats.org/officeDocument/2006/relationships/hyperlink" Target="http://www.gov.ph/directory/local-government-units/pangasinan/www.balungao.org" TargetMode="External"/><Relationship Id="rId41" Type="http://schemas.openxmlformats.org/officeDocument/2006/relationships/hyperlink" Target="http://www.gov.ph/directory/local-government-units/pangasinan/www.alaminoscity.gov.ph" TargetMode="External"/><Relationship Id="rId44" Type="http://schemas.openxmlformats.org/officeDocument/2006/relationships/hyperlink" Target="http://www.gov.ph/directory/local-government-units/pangasinan/www.bautista.gov.ph" TargetMode="External"/><Relationship Id="rId194" Type="http://schemas.openxmlformats.org/officeDocument/2006/relationships/hyperlink" Target="http://www.camarinessur.gov.ph/" TargetMode="External"/><Relationship Id="rId43" Type="http://schemas.openxmlformats.org/officeDocument/2006/relationships/hyperlink" Target="http://www.bani.gov.ph/" TargetMode="External"/><Relationship Id="rId193" Type="http://schemas.openxmlformats.org/officeDocument/2006/relationships/hyperlink" Target="http://www.camarinesnorte.gov.ph/" TargetMode="External"/><Relationship Id="rId46" Type="http://schemas.openxmlformats.org/officeDocument/2006/relationships/hyperlink" Target="http://www.binmaley.com.ph/" TargetMode="External"/><Relationship Id="rId192" Type="http://schemas.openxmlformats.org/officeDocument/2006/relationships/hyperlink" Target="http://www.bacacay.gov.ph/" TargetMode="External"/><Relationship Id="rId45" Type="http://schemas.openxmlformats.org/officeDocument/2006/relationships/hyperlink" Target="http://www.gov.ph/directory/local-government-units/pangasinan/www.binalonan.com.ph" TargetMode="External"/><Relationship Id="rId191" Type="http://schemas.openxmlformats.org/officeDocument/2006/relationships/hyperlink" Target="http://www.romblonprov.gov.ph/" TargetMode="External"/><Relationship Id="rId48" Type="http://schemas.openxmlformats.org/officeDocument/2006/relationships/hyperlink" Target="http://www.calasiao.gov.ph/" TargetMode="External"/><Relationship Id="rId187" Type="http://schemas.openxmlformats.org/officeDocument/2006/relationships/hyperlink" Target="http://www.corontourism.info/" TargetMode="External"/><Relationship Id="rId47" Type="http://schemas.openxmlformats.org/officeDocument/2006/relationships/hyperlink" Target="http://www.burgos.cdd.edu.ph/" TargetMode="External"/><Relationship Id="rId186" Type="http://schemas.openxmlformats.org/officeDocument/2006/relationships/hyperlink" Target="http://www.brookspointpalawan.com/" TargetMode="External"/><Relationship Id="rId185" Type="http://schemas.openxmlformats.org/officeDocument/2006/relationships/hyperlink" Target="http://www.palawan.gov.ph/" TargetMode="External"/><Relationship Id="rId49" Type="http://schemas.openxmlformats.org/officeDocument/2006/relationships/hyperlink" Target="http://www.gov.ph/directory/local-government-units/pangasinan/www.infantapangasinan.com" TargetMode="External"/><Relationship Id="rId184" Type="http://schemas.openxmlformats.org/officeDocument/2006/relationships/hyperlink" Target="http://www.puertogalera.org/" TargetMode="External"/><Relationship Id="rId189" Type="http://schemas.openxmlformats.org/officeDocument/2006/relationships/hyperlink" Target="http://www.puertoprincesa.ph/" TargetMode="External"/><Relationship Id="rId188" Type="http://schemas.openxmlformats.org/officeDocument/2006/relationships/hyperlink" Target="http://www.elnidotourism.com/" TargetMode="External"/><Relationship Id="rId31" Type="http://schemas.openxmlformats.org/officeDocument/2006/relationships/hyperlink" Target="http://www.gov.ph/directory/local-government-units/la-union/www.balaoan.gov.ph" TargetMode="External"/><Relationship Id="rId30" Type="http://schemas.openxmlformats.org/officeDocument/2006/relationships/hyperlink" Target="http://www.gov.ph/directory/local-government-units/la-union/www.agoolaunion.gov.ph" TargetMode="External"/><Relationship Id="rId33" Type="http://schemas.openxmlformats.org/officeDocument/2006/relationships/hyperlink" Target="http://www.burgoslaunion.gov.ph/" TargetMode="External"/><Relationship Id="rId183" Type="http://schemas.openxmlformats.org/officeDocument/2006/relationships/hyperlink" Target="http://www.pinamalayan.gov.ph/" TargetMode="External"/><Relationship Id="rId32" Type="http://schemas.openxmlformats.org/officeDocument/2006/relationships/hyperlink" Target="http://www.bangar.gov.ph/" TargetMode="External"/><Relationship Id="rId182" Type="http://schemas.openxmlformats.org/officeDocument/2006/relationships/hyperlink" Target="http://www.cityofcalapan.gov.ph/" TargetMode="External"/><Relationship Id="rId35" Type="http://schemas.openxmlformats.org/officeDocument/2006/relationships/hyperlink" Target="http://www.gov.ph/directory/local-government-units/la-union/www.pugo.gov.ph" TargetMode="External"/><Relationship Id="rId181" Type="http://schemas.openxmlformats.org/officeDocument/2006/relationships/hyperlink" Target="http://www.bulalacaomindoro.com/" TargetMode="External"/><Relationship Id="rId34" Type="http://schemas.openxmlformats.org/officeDocument/2006/relationships/hyperlink" Target="http://www.caba.gov.ph/" TargetMode="External"/><Relationship Id="rId180" Type="http://schemas.openxmlformats.org/officeDocument/2006/relationships/hyperlink" Target="http://www.ormindoro.gov.ph/" TargetMode="External"/><Relationship Id="rId37" Type="http://schemas.openxmlformats.org/officeDocument/2006/relationships/hyperlink" Target="http://www.gov.ph/directory/local-government-units/la-union/www.sanjuanlaunion.gov.ph" TargetMode="External"/><Relationship Id="rId176" Type="http://schemas.openxmlformats.org/officeDocument/2006/relationships/hyperlink" Target="http://elgu2.ncc.gov.ph/rizalmindoro" TargetMode="External"/><Relationship Id="rId36" Type="http://schemas.openxmlformats.org/officeDocument/2006/relationships/hyperlink" Target="http://www.rosario_lu.gov.ph/" TargetMode="External"/><Relationship Id="rId175" Type="http://schemas.openxmlformats.org/officeDocument/2006/relationships/hyperlink" Target="http://elgu2.ncc.gov.ph/puluan" TargetMode="External"/><Relationship Id="rId39" Type="http://schemas.openxmlformats.org/officeDocument/2006/relationships/hyperlink" Target="http://www.pangasinan.gov.ph/" TargetMode="External"/><Relationship Id="rId174" Type="http://schemas.openxmlformats.org/officeDocument/2006/relationships/hyperlink" Target="http://mamburao.webtogo.com.ph/" TargetMode="External"/><Relationship Id="rId38" Type="http://schemas.openxmlformats.org/officeDocument/2006/relationships/hyperlink" Target="http://www.gov.ph/directory/local-government-units/la-union/www.sudipenlaunion.gov.ph" TargetMode="External"/><Relationship Id="rId173" Type="http://schemas.openxmlformats.org/officeDocument/2006/relationships/hyperlink" Target="http://www.occidentalmindoro.ph/" TargetMode="External"/><Relationship Id="rId179" Type="http://schemas.openxmlformats.org/officeDocument/2006/relationships/hyperlink" Target="http://elgu2.ncc.gov.ph/sta.cruz" TargetMode="External"/><Relationship Id="rId178" Type="http://schemas.openxmlformats.org/officeDocument/2006/relationships/hyperlink" Target="http://www.sanjose.mindoro.com.ph/" TargetMode="External"/><Relationship Id="rId177" Type="http://schemas.openxmlformats.org/officeDocument/2006/relationships/hyperlink" Target="http://www.sablayan.net/" TargetMode="External"/><Relationship Id="rId20" Type="http://schemas.openxmlformats.org/officeDocument/2006/relationships/hyperlink" Target="http://www.gov.ph/directory/local-government-units/ilocos-sur/www.gdelpilar.gov.ph" TargetMode="External"/><Relationship Id="rId22" Type="http://schemas.openxmlformats.org/officeDocument/2006/relationships/hyperlink" Target="mailto:cae513@yahoo.com" TargetMode="External"/><Relationship Id="rId21" Type="http://schemas.openxmlformats.org/officeDocument/2006/relationships/hyperlink" Target="mailto:mayorsoffice2711@yahoo.com" TargetMode="External"/><Relationship Id="rId24" Type="http://schemas.openxmlformats.org/officeDocument/2006/relationships/hyperlink" Target="http://www.gov.ph/directory/local-government-units/ilocos-sur/www.sigayilocossur.com.ph" TargetMode="External"/><Relationship Id="rId23" Type="http://schemas.openxmlformats.org/officeDocument/2006/relationships/hyperlink" Target="http://www.gov.ph/directory/local-government-units/ilocos-sur/www.santa.gov.ph" TargetMode="External"/><Relationship Id="rId26" Type="http://schemas.openxmlformats.org/officeDocument/2006/relationships/hyperlink" Target="http://www.gov.ph/directory/local-government-units/ilocos-sur/www.santamariailocossur.gov.ph" TargetMode="External"/><Relationship Id="rId25" Type="http://schemas.openxmlformats.org/officeDocument/2006/relationships/hyperlink" Target="http://www.gov.ph/directory/local-government-units/ilocos-sur/www.sta.catalina.org" TargetMode="External"/><Relationship Id="rId28" Type="http://schemas.openxmlformats.org/officeDocument/2006/relationships/hyperlink" Target="http://www.gov.ph/directory/local-government-units/ilocos-sur/www.tagudin.gov.ph" TargetMode="External"/><Relationship Id="rId27" Type="http://schemas.openxmlformats.org/officeDocument/2006/relationships/hyperlink" Target="http://www.gov.ph/directory/local-government-units/ilocos-sur/www.stodomingo.gov.ph" TargetMode="External"/><Relationship Id="rId29" Type="http://schemas.openxmlformats.org/officeDocument/2006/relationships/hyperlink" Target="http://www.gov.ph/directory/local-government-units/la-union/www.launion.gov.ph" TargetMode="External"/><Relationship Id="rId11" Type="http://schemas.openxmlformats.org/officeDocument/2006/relationships/hyperlink" Target="http://www.gov.ph/directory/local-government-units/ilocos-norte/www.pinili.gov.ph" TargetMode="External"/><Relationship Id="rId10" Type="http://schemas.openxmlformats.org/officeDocument/2006/relationships/hyperlink" Target="http://www.gov.ph/directory/local-government-units/ilocos-norte/www.pasuquin.gov.ph" TargetMode="External"/><Relationship Id="rId13" Type="http://schemas.openxmlformats.org/officeDocument/2006/relationships/hyperlink" Target="http://www.gov.ph/directory/local-government-units/ilocos-norte/www.solsona.gov.ph" TargetMode="External"/><Relationship Id="rId12" Type="http://schemas.openxmlformats.org/officeDocument/2006/relationships/hyperlink" Target="http://www.gov.ph/directory/local-government-units/ilocos-norte/www.sannicolasilocosnorte.gov.ph" TargetMode="External"/><Relationship Id="rId15" Type="http://schemas.openxmlformats.org/officeDocument/2006/relationships/hyperlink" Target="http://www.ilocossur.gov.ph/" TargetMode="External"/><Relationship Id="rId198" Type="http://schemas.openxmlformats.org/officeDocument/2006/relationships/hyperlink" Target="http://www.boliney.gov.ph/" TargetMode="External"/><Relationship Id="rId14" Type="http://schemas.openxmlformats.org/officeDocument/2006/relationships/hyperlink" Target="http://www.gov.ph/directory/local-government-units/ilocos-norte/www.vintar.gov.ph" TargetMode="External"/><Relationship Id="rId197" Type="http://schemas.openxmlformats.org/officeDocument/2006/relationships/hyperlink" Target="http://www.bangued.gov.ph/" TargetMode="External"/><Relationship Id="rId17" Type="http://schemas.openxmlformats.org/officeDocument/2006/relationships/hyperlink" Target="http://www.gov.ph/directory/local-government-units/ilocos-sur/www.cabugao.gov.ph" TargetMode="External"/><Relationship Id="rId196" Type="http://schemas.openxmlformats.org/officeDocument/2006/relationships/hyperlink" Target="http://www.abra.gov.ph/" TargetMode="External"/><Relationship Id="rId16" Type="http://schemas.openxmlformats.org/officeDocument/2006/relationships/hyperlink" Target="http://www.gov.ph/directory/local-government-units/ilocos-sur/www.alilem.gov.ph" TargetMode="External"/><Relationship Id="rId195" Type="http://schemas.openxmlformats.org/officeDocument/2006/relationships/hyperlink" Target="http://www.provinceofsorsogon.com/" TargetMode="External"/><Relationship Id="rId19" Type="http://schemas.openxmlformats.org/officeDocument/2006/relationships/hyperlink" Target="http://www.gov.ph/directory/local-government-units/ilocos-sur/www.cervantes.gov.ph" TargetMode="External"/><Relationship Id="rId18" Type="http://schemas.openxmlformats.org/officeDocument/2006/relationships/hyperlink" Target="http://www.gov.ph/directory/local-government-units/ilocos-sur/www.candoncity.gov.ph" TargetMode="External"/><Relationship Id="rId199" Type="http://schemas.openxmlformats.org/officeDocument/2006/relationships/hyperlink" Target="http://www.bucay.gov.ph/" TargetMode="External"/><Relationship Id="rId84" Type="http://schemas.openxmlformats.org/officeDocument/2006/relationships/hyperlink" Target="http://www.gov.ph/directory/local-government-units/nueva-vizcaya/www.bangbang-nvizcaya.gov.ph" TargetMode="External"/><Relationship Id="rId83" Type="http://schemas.openxmlformats.org/officeDocument/2006/relationships/hyperlink" Target="http://www.gov.ph/directory/local-government-units/nueva-vizcaya/www.bagabag-nvizcaya.gov.ph" TargetMode="External"/><Relationship Id="rId86" Type="http://schemas.openxmlformats.org/officeDocument/2006/relationships/hyperlink" Target="http://www.gov.ph/directory/local-government-units/nueva-vizcaya/www.diadi-nvizcaya.gov.ph" TargetMode="External"/><Relationship Id="rId85" Type="http://schemas.openxmlformats.org/officeDocument/2006/relationships/hyperlink" Target="http://www.gov.ph/directory/local-government-units/nueva-vizcaya/www.bayombong-nvizcaya.gov.ph" TargetMode="External"/><Relationship Id="rId88" Type="http://schemas.openxmlformats.org/officeDocument/2006/relationships/hyperlink" Target="http://www.aurora.gov.ph/" TargetMode="External"/><Relationship Id="rId150" Type="http://schemas.openxmlformats.org/officeDocument/2006/relationships/hyperlink" Target="http://www.calauag.com/" TargetMode="External"/><Relationship Id="rId87" Type="http://schemas.openxmlformats.org/officeDocument/2006/relationships/hyperlink" Target="http://www.gov.ph/directory/local-government-units/nueva-vizcaya/www.solano.gov.ph" TargetMode="External"/><Relationship Id="rId89" Type="http://schemas.openxmlformats.org/officeDocument/2006/relationships/hyperlink" Target="http://www.aurora.gov.ph/" TargetMode="External"/><Relationship Id="rId80" Type="http://schemas.openxmlformats.org/officeDocument/2006/relationships/hyperlink" Target="mailto:melinda_kiat@yahoo.com" TargetMode="External"/><Relationship Id="rId82" Type="http://schemas.openxmlformats.org/officeDocument/2006/relationships/hyperlink" Target="http://www.gov.ph/directory/local-government-units/nueva-vizcaya/www.alfonsocastaneda.com" TargetMode="External"/><Relationship Id="rId81" Type="http://schemas.openxmlformats.org/officeDocument/2006/relationships/hyperlink" Target="http://www.nvizcaya.gov.ph/" TargetMode="External"/><Relationship Id="rId1" Type="http://schemas.openxmlformats.org/officeDocument/2006/relationships/hyperlink" Target="http://www.gov.ph/directory/local-government-units/ilocos-norte/www.ilocosnorte.gov.ph" TargetMode="External"/><Relationship Id="rId2" Type="http://schemas.openxmlformats.org/officeDocument/2006/relationships/hyperlink" Target="http://www.gov.ph/directory/local-government-units/ilocos-norte/www.adamsilocosnorte.com" TargetMode="External"/><Relationship Id="rId3" Type="http://schemas.openxmlformats.org/officeDocument/2006/relationships/hyperlink" Target="http://www.gov.ph/directory/local-government-units/ilocos-norte/www.bacarra.gov.ph" TargetMode="External"/><Relationship Id="rId149" Type="http://schemas.openxmlformats.org/officeDocument/2006/relationships/hyperlink" Target="http://www.atimonan.gov.ph/" TargetMode="External"/><Relationship Id="rId4" Type="http://schemas.openxmlformats.org/officeDocument/2006/relationships/hyperlink" Target="http://www.gov.ph/directory/local-government-units/ilocos-norte/www.banna.gov.ph" TargetMode="External"/><Relationship Id="rId148" Type="http://schemas.openxmlformats.org/officeDocument/2006/relationships/hyperlink" Target="http://www.quezon.gov.ph/" TargetMode="External"/><Relationship Id="rId9" Type="http://schemas.openxmlformats.org/officeDocument/2006/relationships/hyperlink" Target="http://www.gov.ph/directory/local-government-units/ilocos-norte/www.paoay.gov.ph" TargetMode="External"/><Relationship Id="rId143" Type="http://schemas.openxmlformats.org/officeDocument/2006/relationships/hyperlink" Target="http://www.paete.gov.ph/" TargetMode="External"/><Relationship Id="rId142" Type="http://schemas.openxmlformats.org/officeDocument/2006/relationships/hyperlink" Target="http://www.nagcarlanlaguna.info/" TargetMode="External"/><Relationship Id="rId141" Type="http://schemas.openxmlformats.org/officeDocument/2006/relationships/hyperlink" Target="http://www.kalayaanlaguna.gov.ph/" TargetMode="External"/><Relationship Id="rId140" Type="http://schemas.openxmlformats.org/officeDocument/2006/relationships/hyperlink" Target="http://www.famylaguna.gov.ph/" TargetMode="External"/><Relationship Id="rId5" Type="http://schemas.openxmlformats.org/officeDocument/2006/relationships/hyperlink" Target="http://www.gov.ph/directory/local-government-units/ilocos-norte/www.batac.gov.ph" TargetMode="External"/><Relationship Id="rId147" Type="http://schemas.openxmlformats.org/officeDocument/2006/relationships/hyperlink" Target="http://www.santamarialaguna.gov.ph/" TargetMode="External"/><Relationship Id="rId6" Type="http://schemas.openxmlformats.org/officeDocument/2006/relationships/hyperlink" Target="http://www.gov.ph/directory/local-government-units/ilocos-norte/www.currimao.gov.ph" TargetMode="External"/><Relationship Id="rId146" Type="http://schemas.openxmlformats.org/officeDocument/2006/relationships/hyperlink" Target="http://www.santarosacity.gov.ph/" TargetMode="External"/><Relationship Id="rId7" Type="http://schemas.openxmlformats.org/officeDocument/2006/relationships/hyperlink" Target="http://www.gov.ph/directory/local-government-units/ilocos-norte/www.dingras.gov.ph" TargetMode="External"/><Relationship Id="rId145" Type="http://schemas.openxmlformats.org/officeDocument/2006/relationships/hyperlink" Target="http://www.sanpablocity.net/" TargetMode="External"/><Relationship Id="rId8" Type="http://schemas.openxmlformats.org/officeDocument/2006/relationships/hyperlink" Target="http://www.gov.ph/directory/local-government-units/ilocos-norte/www.laoagcity.gov.ph" TargetMode="External"/><Relationship Id="rId144" Type="http://schemas.openxmlformats.org/officeDocument/2006/relationships/hyperlink" Target="http://www.pagsanjan.gov.ph/" TargetMode="External"/><Relationship Id="rId73" Type="http://schemas.openxmlformats.org/officeDocument/2006/relationships/hyperlink" Target="mailto:halasamira10@gmail.com" TargetMode="External"/><Relationship Id="rId72" Type="http://schemas.openxmlformats.org/officeDocument/2006/relationships/hyperlink" Target="http://www.gov.ph/directory/local-government-units/cagayan/www.penablanca-cagayan.gov.ph" TargetMode="External"/><Relationship Id="rId75" Type="http://schemas.openxmlformats.org/officeDocument/2006/relationships/hyperlink" Target="http://www.gov.ph/directory/local-government-units/cagayan/www.sanchezmira-cagayan.gov.ph" TargetMode="External"/><Relationship Id="rId74" Type="http://schemas.openxmlformats.org/officeDocument/2006/relationships/hyperlink" Target="http://www.gov.ph/directory/local-government-units/cagayan/www.rizal-cagayan.gov.ph" TargetMode="External"/><Relationship Id="rId77" Type="http://schemas.openxmlformats.org/officeDocument/2006/relationships/hyperlink" Target="http://www.tuguegaraocity.gov.ph/" TargetMode="External"/><Relationship Id="rId76" Type="http://schemas.openxmlformats.org/officeDocument/2006/relationships/hyperlink" Target="mailto:sta.ana_datgov@yahoo.com" TargetMode="External"/><Relationship Id="rId79" Type="http://schemas.openxmlformats.org/officeDocument/2006/relationships/hyperlink" Target="http://www.gov.ph/directory/local-government-units/isabela/www.cityofcauayan.com" TargetMode="External"/><Relationship Id="rId78" Type="http://schemas.openxmlformats.org/officeDocument/2006/relationships/hyperlink" Target="http://www.gov.ph/directory/local-government-units/isabela/www.isabelaprov.gov.ph" TargetMode="External"/><Relationship Id="rId71" Type="http://schemas.openxmlformats.org/officeDocument/2006/relationships/hyperlink" Target="http://www.gov.ph/directory/local-government-units/cagayan/www.pamplona-cagayan.gov.ph" TargetMode="External"/><Relationship Id="rId70" Type="http://schemas.openxmlformats.org/officeDocument/2006/relationships/hyperlink" Target="http://www.gov.ph/directory/local-government-units/cagayan/www.iguig-cagayan.gov.ph" TargetMode="External"/><Relationship Id="rId139" Type="http://schemas.openxmlformats.org/officeDocument/2006/relationships/hyperlink" Target="http://www.cavinti.gov.ph/" TargetMode="External"/><Relationship Id="rId138" Type="http://schemas.openxmlformats.org/officeDocument/2006/relationships/hyperlink" Target="http://www.calauanlaguna.gov.ph/" TargetMode="External"/><Relationship Id="rId137" Type="http://schemas.openxmlformats.org/officeDocument/2006/relationships/hyperlink" Target="http://www.calambacity.gov.ph/" TargetMode="External"/><Relationship Id="rId132" Type="http://schemas.openxmlformats.org/officeDocument/2006/relationships/hyperlink" Target="http://www.tagaytay.gov.ph/" TargetMode="External"/><Relationship Id="rId131" Type="http://schemas.openxmlformats.org/officeDocument/2006/relationships/hyperlink" Target="http://imus.gov.ph/" TargetMode="External"/><Relationship Id="rId130" Type="http://schemas.openxmlformats.org/officeDocument/2006/relationships/hyperlink" Target="http://www.generaltrias.gov.ph/" TargetMode="External"/><Relationship Id="rId136" Type="http://schemas.openxmlformats.org/officeDocument/2006/relationships/hyperlink" Target="http://www.cityofcabuyao.gov.ph/" TargetMode="External"/><Relationship Id="rId135" Type="http://schemas.openxmlformats.org/officeDocument/2006/relationships/hyperlink" Target="http://www.binan.ph/" TargetMode="External"/><Relationship Id="rId134" Type="http://schemas.openxmlformats.org/officeDocument/2006/relationships/hyperlink" Target="http://www.alaminoslaguna.gov.ph/" TargetMode="External"/><Relationship Id="rId133" Type="http://schemas.openxmlformats.org/officeDocument/2006/relationships/hyperlink" Target="http://www.laguna.gov.ph/" TargetMode="External"/><Relationship Id="rId62" Type="http://schemas.openxmlformats.org/officeDocument/2006/relationships/hyperlink" Target="http://www.cagayan.gov.ph/" TargetMode="External"/><Relationship Id="rId61" Type="http://schemas.openxmlformats.org/officeDocument/2006/relationships/hyperlink" Target="http://www.gov.ph/directory/local-government-units/pangasinan/www.urdaneta-city.gov.ph" TargetMode="External"/><Relationship Id="rId64" Type="http://schemas.openxmlformats.org/officeDocument/2006/relationships/hyperlink" Target="mailto:nick_deleon09@yahoo.com" TargetMode="External"/><Relationship Id="rId63" Type="http://schemas.openxmlformats.org/officeDocument/2006/relationships/hyperlink" Target="mailto:criselda.antonio@yahoo.com" TargetMode="External"/><Relationship Id="rId66" Type="http://schemas.openxmlformats.org/officeDocument/2006/relationships/hyperlink" Target="mailto:baggaocagayan@gmail.com" TargetMode="External"/><Relationship Id="rId172" Type="http://schemas.openxmlformats.org/officeDocument/2006/relationships/hyperlink" Target="http://www.torrijosmarinduque.gov.ph/" TargetMode="External"/><Relationship Id="rId65" Type="http://schemas.openxmlformats.org/officeDocument/2006/relationships/hyperlink" Target="mailto:lguappariphil@yahoo.com" TargetMode="External"/><Relationship Id="rId171" Type="http://schemas.openxmlformats.org/officeDocument/2006/relationships/hyperlink" Target="http://elgu2.ncc.gov.ph/sta.cruz" TargetMode="External"/><Relationship Id="rId68" Type="http://schemas.openxmlformats.org/officeDocument/2006/relationships/hyperlink" Target="http://www.gov.ph/directory/local-government-units/cagayan/www.claveria-cagayan.gov.ph" TargetMode="External"/><Relationship Id="rId170" Type="http://schemas.openxmlformats.org/officeDocument/2006/relationships/hyperlink" Target="http://www.municipalitymogpog.ning.com/" TargetMode="External"/><Relationship Id="rId67" Type="http://schemas.openxmlformats.org/officeDocument/2006/relationships/hyperlink" Target="mailto:lgubuguey@ymail.com" TargetMode="External"/><Relationship Id="rId60" Type="http://schemas.openxmlformats.org/officeDocument/2006/relationships/hyperlink" Target="http://www.gov.ph/directory/local-government-units/pangasinan/www.sisonlgu.gov.ph" TargetMode="External"/><Relationship Id="rId165" Type="http://schemas.openxmlformats.org/officeDocument/2006/relationships/hyperlink" Target="http://www.jalajala.gov.ph/" TargetMode="External"/><Relationship Id="rId69" Type="http://schemas.openxmlformats.org/officeDocument/2006/relationships/hyperlink" Target="mailto:cfpj2010@yahoo.com" TargetMode="External"/><Relationship Id="rId164" Type="http://schemas.openxmlformats.org/officeDocument/2006/relationships/hyperlink" Target="http://www.cainta.gov.ph/" TargetMode="External"/><Relationship Id="rId163" Type="http://schemas.openxmlformats.org/officeDocument/2006/relationships/hyperlink" Target="http://www.rizalprovince.ph/" TargetMode="External"/><Relationship Id="rId162" Type="http://schemas.openxmlformats.org/officeDocument/2006/relationships/hyperlink" Target="http://www.tiaong.com/quezon" TargetMode="External"/><Relationship Id="rId169" Type="http://schemas.openxmlformats.org/officeDocument/2006/relationships/hyperlink" Target="http://elgu2.ncc.gov.ph/gasan" TargetMode="External"/><Relationship Id="rId168" Type="http://schemas.openxmlformats.org/officeDocument/2006/relationships/hyperlink" Target="http://www.boac.gov.ph/" TargetMode="External"/><Relationship Id="rId167" Type="http://schemas.openxmlformats.org/officeDocument/2006/relationships/hyperlink" Target="http://www.marinduque.gov.ph/" TargetMode="External"/><Relationship Id="rId166" Type="http://schemas.openxmlformats.org/officeDocument/2006/relationships/hyperlink" Target="http://www.sanmateo.gov.ph/" TargetMode="External"/><Relationship Id="rId51" Type="http://schemas.openxmlformats.org/officeDocument/2006/relationships/hyperlink" Target="http://www.gov.ph/directory/local-government-units/pangasinan/www.lgumalasiqui.gov.ph" TargetMode="External"/><Relationship Id="rId50" Type="http://schemas.openxmlformats.org/officeDocument/2006/relationships/hyperlink" Target="http://www.gov.ph/directory/local-government-units/pangasinan/www.laoac.gov.ph" TargetMode="External"/><Relationship Id="rId53" Type="http://schemas.openxmlformats.org/officeDocument/2006/relationships/hyperlink" Target="http://www.mangaldan.gov.ph/" TargetMode="External"/><Relationship Id="rId52" Type="http://schemas.openxmlformats.org/officeDocument/2006/relationships/hyperlink" Target="http://www.gov.ph/directory/local-government-units/pangasinan/www.manaoag.gov.ph" TargetMode="External"/><Relationship Id="rId55" Type="http://schemas.openxmlformats.org/officeDocument/2006/relationships/hyperlink" Target="http://www.pozorubio.net/" TargetMode="External"/><Relationship Id="rId161" Type="http://schemas.openxmlformats.org/officeDocument/2006/relationships/hyperlink" Target="http://www.tayabas.gov.ph/" TargetMode="External"/><Relationship Id="rId54" Type="http://schemas.openxmlformats.org/officeDocument/2006/relationships/hyperlink" Target="http://www.gov.ph/directory/local-government-units/pangasinan/www.lgunatividad.gov.ph" TargetMode="External"/><Relationship Id="rId160" Type="http://schemas.openxmlformats.org/officeDocument/2006/relationships/hyperlink" Target="http://www.sariaya.net/" TargetMode="External"/><Relationship Id="rId57" Type="http://schemas.openxmlformats.org/officeDocument/2006/relationships/hyperlink" Target="http://www.sanfabian.gov.ph/" TargetMode="External"/><Relationship Id="rId56" Type="http://schemas.openxmlformats.org/officeDocument/2006/relationships/hyperlink" Target="http://www.rosalespangasinan.com/" TargetMode="External"/><Relationship Id="rId159" Type="http://schemas.openxmlformats.org/officeDocument/2006/relationships/hyperlink" Target="http://www.sannarcisoquezon.gov.ph/" TargetMode="External"/><Relationship Id="rId59" Type="http://schemas.openxmlformats.org/officeDocument/2006/relationships/hyperlink" Target="http://www.gov.ph/directory/local-government-units/pangasinan/www.stotomas.cdd.edu.ph" TargetMode="External"/><Relationship Id="rId154" Type="http://schemas.openxmlformats.org/officeDocument/2006/relationships/hyperlink" Target="http://www.lucenacity.gov.ph/" TargetMode="External"/><Relationship Id="rId58" Type="http://schemas.openxmlformats.org/officeDocument/2006/relationships/hyperlink" Target="http://www.stabarbara.gov.ph/" TargetMode="External"/><Relationship Id="rId153" Type="http://schemas.openxmlformats.org/officeDocument/2006/relationships/hyperlink" Target="http://www.infanta.gov.ph/" TargetMode="External"/><Relationship Id="rId152" Type="http://schemas.openxmlformats.org/officeDocument/2006/relationships/hyperlink" Target="http://www.guinayangan.com/" TargetMode="External"/><Relationship Id="rId151" Type="http://schemas.openxmlformats.org/officeDocument/2006/relationships/hyperlink" Target="http://www.candelaria.gov.ph/" TargetMode="External"/><Relationship Id="rId158" Type="http://schemas.openxmlformats.org/officeDocument/2006/relationships/hyperlink" Target="http://www.polilioquezon.com/" TargetMode="External"/><Relationship Id="rId157" Type="http://schemas.openxmlformats.org/officeDocument/2006/relationships/hyperlink" Target="http://www.pagbilao.gov.ph/" TargetMode="External"/><Relationship Id="rId156" Type="http://schemas.openxmlformats.org/officeDocument/2006/relationships/hyperlink" Target="http://www.malunay.com/" TargetMode="External"/><Relationship Id="rId155" Type="http://schemas.openxmlformats.org/officeDocument/2006/relationships/hyperlink" Target="http://www.mauban.gov.ph/" TargetMode="External"/><Relationship Id="rId107" Type="http://schemas.openxmlformats.org/officeDocument/2006/relationships/hyperlink" Target="http://www.cityofsanfernando.gov.ph/" TargetMode="External"/><Relationship Id="rId228" Type="http://schemas.openxmlformats.org/officeDocument/2006/relationships/hyperlink" Target="http://www.tinoc.gov.ph/" TargetMode="External"/><Relationship Id="rId106" Type="http://schemas.openxmlformats.org/officeDocument/2006/relationships/hyperlink" Target="http://www.gov.ph/directory/local-government-units/pampanga/www.candaba.gov.ph" TargetMode="External"/><Relationship Id="rId227" Type="http://schemas.openxmlformats.org/officeDocument/2006/relationships/hyperlink" Target="http://www.lagawe.gov.ph/" TargetMode="External"/><Relationship Id="rId105" Type="http://schemas.openxmlformats.org/officeDocument/2006/relationships/hyperlink" Target="http://www.gov.ph/directory/local-government-units/pampanga/www.angelescity.gov.ph" TargetMode="External"/><Relationship Id="rId226" Type="http://schemas.openxmlformats.org/officeDocument/2006/relationships/hyperlink" Target="http://www.kiangan.gov.ph/" TargetMode="External"/><Relationship Id="rId104" Type="http://schemas.openxmlformats.org/officeDocument/2006/relationships/hyperlink" Target="http://pampangacapitol.ph/" TargetMode="External"/><Relationship Id="rId225" Type="http://schemas.openxmlformats.org/officeDocument/2006/relationships/hyperlink" Target="http://www.hungduan.gov.ph/" TargetMode="External"/><Relationship Id="rId109" Type="http://schemas.openxmlformats.org/officeDocument/2006/relationships/hyperlink" Target="http://www.visittarlac.com/" TargetMode="External"/><Relationship Id="rId108" Type="http://schemas.openxmlformats.org/officeDocument/2006/relationships/hyperlink" Target="http://www.stotomaspampanga.com/" TargetMode="External"/><Relationship Id="rId229" Type="http://schemas.openxmlformats.org/officeDocument/2006/relationships/hyperlink" Target="http://www.e-kalinga.com/" TargetMode="External"/><Relationship Id="rId220" Type="http://schemas.openxmlformats.org/officeDocument/2006/relationships/hyperlink" Target="http://www.tuba.gov.ph/" TargetMode="External"/><Relationship Id="rId103" Type="http://schemas.openxmlformats.org/officeDocument/2006/relationships/hyperlink" Target="http://www.gov.ph/directory/local-government-units/nueva-ecija/www.talavera.gov.ph" TargetMode="External"/><Relationship Id="rId224" Type="http://schemas.openxmlformats.org/officeDocument/2006/relationships/hyperlink" Target="http://www.hingyon.gov.ph/" TargetMode="External"/><Relationship Id="rId102" Type="http://schemas.openxmlformats.org/officeDocument/2006/relationships/hyperlink" Target="http://www.gov.ph/directory/local-government-units/nueva-ecija/www.sanjosecity-ne.gov.ph" TargetMode="External"/><Relationship Id="rId223" Type="http://schemas.openxmlformats.org/officeDocument/2006/relationships/hyperlink" Target="http://www.banaue.gov.ph/" TargetMode="External"/><Relationship Id="rId101" Type="http://schemas.openxmlformats.org/officeDocument/2006/relationships/hyperlink" Target="http://www.gov.ph/directory/local-government-units/nueva-ecija/www.lupao.net" TargetMode="External"/><Relationship Id="rId222" Type="http://schemas.openxmlformats.org/officeDocument/2006/relationships/hyperlink" Target="http://www.asipulo.gov.ph/" TargetMode="External"/><Relationship Id="rId100" Type="http://schemas.openxmlformats.org/officeDocument/2006/relationships/hyperlink" Target="http://www.gov.ph/directory/local-government-units/nueva-ecija/www.gentinio.gov.ph" TargetMode="External"/><Relationship Id="rId221" Type="http://schemas.openxmlformats.org/officeDocument/2006/relationships/hyperlink" Target="http://www.alfonso.gov.ph/" TargetMode="External"/><Relationship Id="rId217" Type="http://schemas.openxmlformats.org/officeDocument/2006/relationships/hyperlink" Target="http://www.itogon.gov.ph/" TargetMode="External"/><Relationship Id="rId216" Type="http://schemas.openxmlformats.org/officeDocument/2006/relationships/hyperlink" Target="http://www.bokod.gov.ph/" TargetMode="External"/><Relationship Id="rId215" Type="http://schemas.openxmlformats.org/officeDocument/2006/relationships/hyperlink" Target="http://www.baguio.gov.ph/" TargetMode="External"/><Relationship Id="rId214" Type="http://schemas.openxmlformats.org/officeDocument/2006/relationships/hyperlink" Target="http://www.bakun.gov.ph/" TargetMode="External"/><Relationship Id="rId219" Type="http://schemas.openxmlformats.org/officeDocument/2006/relationships/hyperlink" Target="http://www.latrinidad.gov.ph/" TargetMode="External"/><Relationship Id="rId218" Type="http://schemas.openxmlformats.org/officeDocument/2006/relationships/hyperlink" Target="http://www.kapangan.gov.ph/" TargetMode="External"/><Relationship Id="rId213" Type="http://schemas.openxmlformats.org/officeDocument/2006/relationships/hyperlink" Target="http://www.atok.gov.ph/" TargetMode="External"/><Relationship Id="rId212" Type="http://schemas.openxmlformats.org/officeDocument/2006/relationships/hyperlink" Target="http://www.benguet.gov.ph/" TargetMode="External"/><Relationship Id="rId211" Type="http://schemas.openxmlformats.org/officeDocument/2006/relationships/hyperlink" Target="http://www.stamarcela.gov.ph/" TargetMode="External"/><Relationship Id="rId210" Type="http://schemas.openxmlformats.org/officeDocument/2006/relationships/hyperlink" Target="http://www.lunaapayao.com/" TargetMode="External"/><Relationship Id="rId129" Type="http://schemas.openxmlformats.org/officeDocument/2006/relationships/hyperlink" Target="http://www.gmacavite.com/" TargetMode="External"/><Relationship Id="rId128" Type="http://schemas.openxmlformats.org/officeDocument/2006/relationships/hyperlink" Target="http://www.dasmarinas.gov.ph/" TargetMode="External"/><Relationship Id="rId127" Type="http://schemas.openxmlformats.org/officeDocument/2006/relationships/hyperlink" Target="http://carmonagov.net/home" TargetMode="External"/><Relationship Id="rId126" Type="http://schemas.openxmlformats.org/officeDocument/2006/relationships/hyperlink" Target="http://www.bacoor.gov.ph/" TargetMode="External"/><Relationship Id="rId121" Type="http://schemas.openxmlformats.org/officeDocument/2006/relationships/hyperlink" Target="http://www.taal.gov.ph/" TargetMode="External"/><Relationship Id="rId242" Type="http://schemas.openxmlformats.org/officeDocument/2006/relationships/drawing" Target="../drawings/worksheetdrawing2.xml"/><Relationship Id="rId120" Type="http://schemas.openxmlformats.org/officeDocument/2006/relationships/hyperlink" Target="http://www.ibaan.gov.ph/" TargetMode="External"/><Relationship Id="rId241" Type="http://schemas.openxmlformats.org/officeDocument/2006/relationships/hyperlink" Target="http://www.tadian.gov.ph/" TargetMode="External"/><Relationship Id="rId240" Type="http://schemas.openxmlformats.org/officeDocument/2006/relationships/hyperlink" Target="http://www.sagada.gov.ph/" TargetMode="External"/><Relationship Id="rId125" Type="http://schemas.openxmlformats.org/officeDocument/2006/relationships/hyperlink" Target="http://www.cavite.gov.ph/" TargetMode="External"/><Relationship Id="rId124" Type="http://schemas.openxmlformats.org/officeDocument/2006/relationships/hyperlink" Target="http://www.tuybatangas.gov.ph/" TargetMode="External"/><Relationship Id="rId123" Type="http://schemas.openxmlformats.org/officeDocument/2006/relationships/hyperlink" Target="http://www.tanauancity.gov.ph/" TargetMode="External"/><Relationship Id="rId122" Type="http://schemas.openxmlformats.org/officeDocument/2006/relationships/hyperlink" Target="http://www.talisaybatangas.gov.ph/" TargetMode="External"/><Relationship Id="rId95" Type="http://schemas.openxmlformats.org/officeDocument/2006/relationships/hyperlink" Target="http://www.gov.ph/directory/local-government-units/bulacan/www.calumpit.gov.ph" TargetMode="External"/><Relationship Id="rId94" Type="http://schemas.openxmlformats.org/officeDocument/2006/relationships/hyperlink" Target="http://www.gov.ph/directory/local-government-units/bulacan/www.baliuag.gov.ph" TargetMode="External"/><Relationship Id="rId97" Type="http://schemas.openxmlformats.org/officeDocument/2006/relationships/hyperlink" Target="http://www.gov.ph/directory/local-government-units/nueva-ecija/www.aliaga.gov.ph" TargetMode="External"/><Relationship Id="rId96" Type="http://schemas.openxmlformats.org/officeDocument/2006/relationships/hyperlink" Target="http://www.maloloscity.gov.ph/" TargetMode="External"/><Relationship Id="rId99" Type="http://schemas.openxmlformats.org/officeDocument/2006/relationships/hyperlink" Target="http://www.gov.ph/directory/local-government-units/nueva-ecija/www.cuyapo.gov.ph" TargetMode="External"/><Relationship Id="rId98" Type="http://schemas.openxmlformats.org/officeDocument/2006/relationships/hyperlink" Target="http://www.gov.ph/directory/local-government-units/nueva-ecija/www.cabiao.gov.ph" TargetMode="External"/><Relationship Id="rId91" Type="http://schemas.openxmlformats.org/officeDocument/2006/relationships/hyperlink" Target="http://www.gov.ph/directory/local-government-units/bataan/www.hermosa.gov.ph" TargetMode="External"/><Relationship Id="rId90" Type="http://schemas.openxmlformats.org/officeDocument/2006/relationships/hyperlink" Target="http://www.gov.ph/directory/local-government-units/aurora/www.sanluis-aurora.gov" TargetMode="External"/><Relationship Id="rId93" Type="http://schemas.openxmlformats.org/officeDocument/2006/relationships/hyperlink" Target="http://www.gov.ph/directory/local-government-units/bulacan/www.bulacan.gov.ph" TargetMode="External"/><Relationship Id="rId92" Type="http://schemas.openxmlformats.org/officeDocument/2006/relationships/hyperlink" Target="http://www.pilar-bataan.com/" TargetMode="External"/><Relationship Id="rId118" Type="http://schemas.openxmlformats.org/officeDocument/2006/relationships/hyperlink" Target="http://www.calaca.gov.ph/" TargetMode="External"/><Relationship Id="rId239" Type="http://schemas.openxmlformats.org/officeDocument/2006/relationships/hyperlink" Target="http://www.sabangan.gov.ph/" TargetMode="External"/><Relationship Id="rId117" Type="http://schemas.openxmlformats.org/officeDocument/2006/relationships/hyperlink" Target="http://www.bauan.gov.ph/" TargetMode="External"/><Relationship Id="rId238" Type="http://schemas.openxmlformats.org/officeDocument/2006/relationships/hyperlink" Target="http://www.bontoc.gov.ph/" TargetMode="External"/><Relationship Id="rId116" Type="http://schemas.openxmlformats.org/officeDocument/2006/relationships/hyperlink" Target="http://www.batangascity.gov.ph/" TargetMode="External"/><Relationship Id="rId237" Type="http://schemas.openxmlformats.org/officeDocument/2006/relationships/hyperlink" Target="http://www.besao.gov.ph/" TargetMode="External"/><Relationship Id="rId115" Type="http://schemas.openxmlformats.org/officeDocument/2006/relationships/hyperlink" Target="http://www.balayan.gov.ph/" TargetMode="External"/><Relationship Id="rId236" Type="http://schemas.openxmlformats.org/officeDocument/2006/relationships/hyperlink" Target="http://www.bauko.gov.ph/" TargetMode="External"/><Relationship Id="rId119" Type="http://schemas.openxmlformats.org/officeDocument/2006/relationships/hyperlink" Target="http://www.calatagan.gov.ph/" TargetMode="External"/><Relationship Id="rId110" Type="http://schemas.openxmlformats.org/officeDocument/2006/relationships/hyperlink" Target="http://www.moncada.gov.ph/" TargetMode="External"/><Relationship Id="rId231" Type="http://schemas.openxmlformats.org/officeDocument/2006/relationships/hyperlink" Target="http://www.pinukpuk.gov.ph/" TargetMode="External"/><Relationship Id="rId230" Type="http://schemas.openxmlformats.org/officeDocument/2006/relationships/hyperlink" Target="http://balbalanlink.blogspot.com/" TargetMode="External"/><Relationship Id="rId114" Type="http://schemas.openxmlformats.org/officeDocument/2006/relationships/hyperlink" Target="http://www.agoncillo.gov.ph/" TargetMode="External"/><Relationship Id="rId235" Type="http://schemas.openxmlformats.org/officeDocument/2006/relationships/hyperlink" Target="http://www.barlig.gov.ph/" TargetMode="External"/><Relationship Id="rId113" Type="http://schemas.openxmlformats.org/officeDocument/2006/relationships/hyperlink" Target="http://www.batangas.gov.ph/" TargetMode="External"/><Relationship Id="rId234" Type="http://schemas.openxmlformats.org/officeDocument/2006/relationships/hyperlink" Target="http://www.mountainprovince.net/" TargetMode="External"/><Relationship Id="rId112" Type="http://schemas.openxmlformats.org/officeDocument/2006/relationships/hyperlink" Target="http://www.tarlaccity.gov.ph/" TargetMode="External"/><Relationship Id="rId233" Type="http://schemas.openxmlformats.org/officeDocument/2006/relationships/hyperlink" Target="http://www.tinglayan.gov.ph/" TargetMode="External"/><Relationship Id="rId111" Type="http://schemas.openxmlformats.org/officeDocument/2006/relationships/hyperlink" Target="http://www.puratarlac.gov.ph/" TargetMode="External"/><Relationship Id="rId232" Type="http://schemas.openxmlformats.org/officeDocument/2006/relationships/hyperlink" Target="http://www.rizalkalinga.gov.ph/" TargetMode="External"/><Relationship Id="rId206" Type="http://schemas.openxmlformats.org/officeDocument/2006/relationships/hyperlink" Target="http://www.tayum.gov.ph/" TargetMode="External"/><Relationship Id="rId205" Type="http://schemas.openxmlformats.org/officeDocument/2006/relationships/hyperlink" Target="http://www.sanquintin.gov.ph/" TargetMode="External"/><Relationship Id="rId204" Type="http://schemas.openxmlformats.org/officeDocument/2006/relationships/hyperlink" Target="http://www.sallapadan.gov.ph/" TargetMode="External"/><Relationship Id="rId203" Type="http://schemas.openxmlformats.org/officeDocument/2006/relationships/hyperlink" Target="http://www.pidigan.gov.ph/" TargetMode="External"/><Relationship Id="rId209" Type="http://schemas.openxmlformats.org/officeDocument/2006/relationships/hyperlink" Target="http://www.apayao.gov.ph/" TargetMode="External"/><Relationship Id="rId208" Type="http://schemas.openxmlformats.org/officeDocument/2006/relationships/hyperlink" Target="http://www.villaviciosa.gov.ph/" TargetMode="External"/><Relationship Id="rId207" Type="http://schemas.openxmlformats.org/officeDocument/2006/relationships/hyperlink" Target="http://www.tubo.gov.ph/" TargetMode="External"/><Relationship Id="rId202" Type="http://schemas.openxmlformats.org/officeDocument/2006/relationships/hyperlink" Target="http://www.licuanbaay.gov.ph/" TargetMode="External"/><Relationship Id="rId201" Type="http://schemas.openxmlformats.org/officeDocument/2006/relationships/hyperlink" Target="http://www.doloresonline.gov.ph/" TargetMode="External"/><Relationship Id="rId200" Type="http://schemas.openxmlformats.org/officeDocument/2006/relationships/hyperlink" Target="http://www.bucloc.gov.ph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victoriascity.gov.ph/" TargetMode="External"/><Relationship Id="rId42" Type="http://schemas.openxmlformats.org/officeDocument/2006/relationships/hyperlink" Target="http://www.tagbilaran.gov.ph/" TargetMode="External"/><Relationship Id="rId41" Type="http://schemas.openxmlformats.org/officeDocument/2006/relationships/hyperlink" Target="http://www.bohol.ph/" TargetMode="External"/><Relationship Id="rId44" Type="http://schemas.openxmlformats.org/officeDocument/2006/relationships/hyperlink" Target="http://www.alcoy.gov.ph/" TargetMode="External"/><Relationship Id="rId43" Type="http://schemas.openxmlformats.org/officeDocument/2006/relationships/hyperlink" Target="http://www.cebu.gov.ph/" TargetMode="External"/><Relationship Id="rId46" Type="http://schemas.openxmlformats.org/officeDocument/2006/relationships/hyperlink" Target="http://www.cebucity.gov.ph/" TargetMode="External"/><Relationship Id="rId45" Type="http://schemas.openxmlformats.org/officeDocument/2006/relationships/hyperlink" Target="http://www.cityofbagocebu.com/" TargetMode="External"/><Relationship Id="rId48" Type="http://schemas.openxmlformats.org/officeDocument/2006/relationships/hyperlink" Target="http://www.mandauecity.gov.ph/" TargetMode="External"/><Relationship Id="rId47" Type="http://schemas.openxmlformats.org/officeDocument/2006/relationships/hyperlink" Target="http://www.lapulapucity.gov.ph/" TargetMode="External"/><Relationship Id="rId49" Type="http://schemas.openxmlformats.org/officeDocument/2006/relationships/hyperlink" Target="http://www.naga-cebu.com/" TargetMode="External"/><Relationship Id="rId31" Type="http://schemas.openxmlformats.org/officeDocument/2006/relationships/hyperlink" Target="http://www.binalbagan.gov.ph/" TargetMode="External"/><Relationship Id="rId30" Type="http://schemas.openxmlformats.org/officeDocument/2006/relationships/hyperlink" Target="http://www.bagocity.gov.ph/" TargetMode="External"/><Relationship Id="rId33" Type="http://schemas.openxmlformats.org/officeDocument/2006/relationships/hyperlink" Target="http://www.escalantecity.gov.ph/" TargetMode="External"/><Relationship Id="rId32" Type="http://schemas.openxmlformats.org/officeDocument/2006/relationships/hyperlink" Target="http://www.cadizcity.gov.ph/" TargetMode="External"/><Relationship Id="rId35" Type="http://schemas.openxmlformats.org/officeDocument/2006/relationships/hyperlink" Target="http://www.donsalvadorbenedicto.gov.ph/" TargetMode="External"/><Relationship Id="rId34" Type="http://schemas.openxmlformats.org/officeDocument/2006/relationships/hyperlink" Target="http://www.lacarlotacity.net/" TargetMode="External"/><Relationship Id="rId37" Type="http://schemas.openxmlformats.org/officeDocument/2006/relationships/hyperlink" Target="http://www.silaycity.gov.ph/" TargetMode="External"/><Relationship Id="rId36" Type="http://schemas.openxmlformats.org/officeDocument/2006/relationships/hyperlink" Target="http://www.sancarloscity.gov.ph/" TargetMode="External"/><Relationship Id="rId39" Type="http://schemas.openxmlformats.org/officeDocument/2006/relationships/hyperlink" Target="http://www.talisaycitycebu.gov.ph/" TargetMode="External"/><Relationship Id="rId38" Type="http://schemas.openxmlformats.org/officeDocument/2006/relationships/hyperlink" Target="http://www.sipalaycity.gov.ph/" TargetMode="External"/><Relationship Id="rId20" Type="http://schemas.openxmlformats.org/officeDocument/2006/relationships/hyperlink" Target="http://www.uswag-leganes.gov.ph/" TargetMode="External"/><Relationship Id="rId22" Type="http://schemas.openxmlformats.org/officeDocument/2006/relationships/hyperlink" Target="http://www.leon.gov.ph/" TargetMode="External"/><Relationship Id="rId21" Type="http://schemas.openxmlformats.org/officeDocument/2006/relationships/hyperlink" Target="http://www.lemery.gov.ph/" TargetMode="External"/><Relationship Id="rId24" Type="http://schemas.openxmlformats.org/officeDocument/2006/relationships/hyperlink" Target="http://www.pototan.gov.ph/" TargetMode="External"/><Relationship Id="rId23" Type="http://schemas.openxmlformats.org/officeDocument/2006/relationships/hyperlink" Target="http://www.mina.gov.ph/" TargetMode="External"/><Relationship Id="rId26" Type="http://schemas.openxmlformats.org/officeDocument/2006/relationships/hyperlink" Target="http://www.sanmiguel-iloilo.gov.ph/" TargetMode="External"/><Relationship Id="rId25" Type="http://schemas.openxmlformats.org/officeDocument/2006/relationships/hyperlink" Target="http://www.sandionisio-iloilo.gov.ph/" TargetMode="External"/><Relationship Id="rId28" Type="http://schemas.openxmlformats.org/officeDocument/2006/relationships/hyperlink" Target="http://www.negros-occ.gov.ph/" TargetMode="External"/><Relationship Id="rId27" Type="http://schemas.openxmlformats.org/officeDocument/2006/relationships/hyperlink" Target="http://www.sanrafael-iloilo.gov.ph/" TargetMode="External"/><Relationship Id="rId29" Type="http://schemas.openxmlformats.org/officeDocument/2006/relationships/hyperlink" Target="http://www.bacolodcity.gov.ph/" TargetMode="External"/><Relationship Id="rId11" Type="http://schemas.openxmlformats.org/officeDocument/2006/relationships/hyperlink" Target="http://www.ajuy.gov.ph/" TargetMode="External"/><Relationship Id="rId10" Type="http://schemas.openxmlformats.org/officeDocument/2006/relationships/hyperlink" Target="http://www.iloilo.gov.ph/" TargetMode="External"/><Relationship Id="rId13" Type="http://schemas.openxmlformats.org/officeDocument/2006/relationships/hyperlink" Target="http://www.badiangan.gov.ph/" TargetMode="External"/><Relationship Id="rId12" Type="http://schemas.openxmlformats.org/officeDocument/2006/relationships/hyperlink" Target="http://www.anilao.gov.ph/" TargetMode="External"/><Relationship Id="rId15" Type="http://schemas.openxmlformats.org/officeDocument/2006/relationships/hyperlink" Target="http://www.calinog.gov.ph/" TargetMode="External"/><Relationship Id="rId14" Type="http://schemas.openxmlformats.org/officeDocument/2006/relationships/hyperlink" Target="http://www.cabatuan.gov.ph/" TargetMode="External"/><Relationship Id="rId17" Type="http://schemas.openxmlformats.org/officeDocument/2006/relationships/hyperlink" Target="http://www.dumangas.gov.ph/" TargetMode="External"/><Relationship Id="rId16" Type="http://schemas.openxmlformats.org/officeDocument/2006/relationships/hyperlink" Target="http://www.concepcion.gov.ph/" TargetMode="External"/><Relationship Id="rId19" Type="http://schemas.openxmlformats.org/officeDocument/2006/relationships/hyperlink" Target="http://www.janiuay.gov.ph/" TargetMode="External"/><Relationship Id="rId18" Type="http://schemas.openxmlformats.org/officeDocument/2006/relationships/hyperlink" Target="http://www.igbaras.gov.ph/" TargetMode="External"/><Relationship Id="rId80" Type="http://schemas.openxmlformats.org/officeDocument/2006/relationships/hyperlink" Target="http://www.saintbernard.gov.ph/" TargetMode="External"/><Relationship Id="rId82" Type="http://schemas.openxmlformats.org/officeDocument/2006/relationships/drawing" Target="../drawings/worksheetdrawing3.xml"/><Relationship Id="rId81" Type="http://schemas.openxmlformats.org/officeDocument/2006/relationships/hyperlink" Target="http://www.silago-sleyte.gov.ph/" TargetMode="External"/><Relationship Id="rId1" Type="http://schemas.openxmlformats.org/officeDocument/2006/relationships/hyperlink" Target="http://www.antique.gov.ph/" TargetMode="External"/><Relationship Id="rId2" Type="http://schemas.openxmlformats.org/officeDocument/2006/relationships/hyperlink" Target="http://www.estaka.ewebsite.com/" TargetMode="External"/><Relationship Id="rId3" Type="http://schemas.openxmlformats.org/officeDocument/2006/relationships/hyperlink" Target="http://www.hamtic.gov.ph/" TargetMode="External"/><Relationship Id="rId4" Type="http://schemas.openxmlformats.org/officeDocument/2006/relationships/hyperlink" Target="http://www.pandan.gov.ph/" TargetMode="External"/><Relationship Id="rId9" Type="http://schemas.openxmlformats.org/officeDocument/2006/relationships/hyperlink" Target="http://www.buenavistaguimaras.gov.ph/" TargetMode="External"/><Relationship Id="rId5" Type="http://schemas.openxmlformats.org/officeDocument/2006/relationships/hyperlink" Target="http://www.capiz.gov.ph/" TargetMode="External"/><Relationship Id="rId6" Type="http://schemas.openxmlformats.org/officeDocument/2006/relationships/hyperlink" Target="http://www.roxascity.gov.ph/" TargetMode="External"/><Relationship Id="rId7" Type="http://schemas.openxmlformats.org/officeDocument/2006/relationships/hyperlink" Target="http://www.roxascity.gov.ph/" TargetMode="External"/><Relationship Id="rId8" Type="http://schemas.openxmlformats.org/officeDocument/2006/relationships/hyperlink" Target="http://www.guimaras.gov.ph/" TargetMode="External"/><Relationship Id="rId73" Type="http://schemas.openxmlformats.org/officeDocument/2006/relationships/hyperlink" Target="http://www.tarangnan.gov.ph/" TargetMode="External"/><Relationship Id="rId72" Type="http://schemas.openxmlformats.org/officeDocument/2006/relationships/hyperlink" Target="http://www.calbayog.gov.ph/" TargetMode="External"/><Relationship Id="rId75" Type="http://schemas.openxmlformats.org/officeDocument/2006/relationships/hyperlink" Target="http://www.anahawan-sleyte.gov.ph/" TargetMode="External"/><Relationship Id="rId74" Type="http://schemas.openxmlformats.org/officeDocument/2006/relationships/hyperlink" Target="http://www.southernleyte.gov.ph/" TargetMode="External"/><Relationship Id="rId77" Type="http://schemas.openxmlformats.org/officeDocument/2006/relationships/hyperlink" Target="http://www.maasincity.com/" TargetMode="External"/><Relationship Id="rId76" Type="http://schemas.openxmlformats.org/officeDocument/2006/relationships/hyperlink" Target="http://www.libagon-sleyte.gov.ph/" TargetMode="External"/><Relationship Id="rId79" Type="http://schemas.openxmlformats.org/officeDocument/2006/relationships/hyperlink" Target="http://www.pintuyan-sleyte.gov.ph/" TargetMode="External"/><Relationship Id="rId78" Type="http://schemas.openxmlformats.org/officeDocument/2006/relationships/hyperlink" Target="http://www.malitbog-sleyte.gov.ph/" TargetMode="External"/><Relationship Id="rId71" Type="http://schemas.openxmlformats.org/officeDocument/2006/relationships/hyperlink" Target="http://www.samar.lgu-ph.com/" TargetMode="External"/><Relationship Id="rId70" Type="http://schemas.openxmlformats.org/officeDocument/2006/relationships/hyperlink" Target="http://www.sanroque-nsamar.gov.ph/" TargetMode="External"/><Relationship Id="rId62" Type="http://schemas.openxmlformats.org/officeDocument/2006/relationships/hyperlink" Target="http://www.iborongan.com/" TargetMode="External"/><Relationship Id="rId61" Type="http://schemas.openxmlformats.org/officeDocument/2006/relationships/hyperlink" Target="http://www.cabiliran-biliran.gov.ph/" TargetMode="External"/><Relationship Id="rId64" Type="http://schemas.openxmlformats.org/officeDocument/2006/relationships/hyperlink" Target="http://www.bato-leyte.gov.ph/" TargetMode="External"/><Relationship Id="rId63" Type="http://schemas.openxmlformats.org/officeDocument/2006/relationships/hyperlink" Target="http://www.leyte.org.ph/" TargetMode="External"/><Relationship Id="rId66" Type="http://schemas.openxmlformats.org/officeDocument/2006/relationships/hyperlink" Target="http://www.northernsamar.gov.ph/" TargetMode="External"/><Relationship Id="rId65" Type="http://schemas.openxmlformats.org/officeDocument/2006/relationships/hyperlink" Target="http://www.ormoc.gov.ph/" TargetMode="External"/><Relationship Id="rId68" Type="http://schemas.openxmlformats.org/officeDocument/2006/relationships/hyperlink" Target="http://www.catarman-nsamar.gov.ph/" TargetMode="External"/><Relationship Id="rId67" Type="http://schemas.openxmlformats.org/officeDocument/2006/relationships/hyperlink" Target="http://www.allen-nsamar.gov.ph/" TargetMode="External"/><Relationship Id="rId60" Type="http://schemas.openxmlformats.org/officeDocument/2006/relationships/hyperlink" Target="http://www.biliran.gov.ph/" TargetMode="External"/><Relationship Id="rId69" Type="http://schemas.openxmlformats.org/officeDocument/2006/relationships/hyperlink" Target="http://www.pambujan-nsamar.gov.ph/" TargetMode="External"/><Relationship Id="rId51" Type="http://schemas.openxmlformats.org/officeDocument/2006/relationships/hyperlink" Target="http://www.toledocity.gov.ph/" TargetMode="External"/><Relationship Id="rId50" Type="http://schemas.openxmlformats.org/officeDocument/2006/relationships/hyperlink" Target="http://www.talisaycitycebu.gov.ph/" TargetMode="External"/><Relationship Id="rId53" Type="http://schemas.openxmlformats.org/officeDocument/2006/relationships/hyperlink" Target="http://www.amian.gov.ph/" TargetMode="External"/><Relationship Id="rId52" Type="http://schemas.openxmlformats.org/officeDocument/2006/relationships/hyperlink" Target="http://www.negor.gov.ph/" TargetMode="External"/><Relationship Id="rId55" Type="http://schemas.openxmlformats.org/officeDocument/2006/relationships/hyperlink" Target="http://www.guihulngan.gov.ph/" TargetMode="External"/><Relationship Id="rId54" Type="http://schemas.openxmlformats.org/officeDocument/2006/relationships/hyperlink" Target="http://www.bayawancity.gov.ph/" TargetMode="External"/><Relationship Id="rId57" Type="http://schemas.openxmlformats.org/officeDocument/2006/relationships/hyperlink" Target="http://www.lazi-siquijor.gov.ph/" TargetMode="External"/><Relationship Id="rId56" Type="http://schemas.openxmlformats.org/officeDocument/2006/relationships/hyperlink" Target="http://www.manjuyod.net/" TargetMode="External"/><Relationship Id="rId59" Type="http://schemas.openxmlformats.org/officeDocument/2006/relationships/hyperlink" Target="http://www.siquijor.gov.ph/" TargetMode="External"/><Relationship Id="rId58" Type="http://schemas.openxmlformats.org/officeDocument/2006/relationships/hyperlink" Target="http://www.maria-siquijor.gov.ph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ulunan.cotabatoprov.gov.ph/" TargetMode="External"/><Relationship Id="rId42" Type="http://schemas.openxmlformats.org/officeDocument/2006/relationships/hyperlink" Target="http://www.alabel-sarangani.gov.ph/" TargetMode="External"/><Relationship Id="rId41" Type="http://schemas.openxmlformats.org/officeDocument/2006/relationships/hyperlink" Target="http://www.sarangani.gov.ph/" TargetMode="External"/><Relationship Id="rId44" Type="http://schemas.openxmlformats.org/officeDocument/2006/relationships/hyperlink" Target="http://www.kiamba.gov.ph/" TargetMode="External"/><Relationship Id="rId43" Type="http://schemas.openxmlformats.org/officeDocument/2006/relationships/hyperlink" Target="http://www.glan.gov.ph/" TargetMode="External"/><Relationship Id="rId46" Type="http://schemas.openxmlformats.org/officeDocument/2006/relationships/hyperlink" Target="http://www.maitum.gov.ph/" TargetMode="External"/><Relationship Id="rId45" Type="http://schemas.openxmlformats.org/officeDocument/2006/relationships/hyperlink" Target="http://www.maasim.gov.ph/" TargetMode="External"/><Relationship Id="rId48" Type="http://schemas.openxmlformats.org/officeDocument/2006/relationships/hyperlink" Target="http://www.malungon.gov.ph/" TargetMode="External"/><Relationship Id="rId47" Type="http://schemas.openxmlformats.org/officeDocument/2006/relationships/hyperlink" Target="http://www.malapatan.gov.ph/" TargetMode="External"/><Relationship Id="rId49" Type="http://schemas.openxmlformats.org/officeDocument/2006/relationships/hyperlink" Target="http://www.southcotabato.gov.ph/" TargetMode="External"/><Relationship Id="rId31" Type="http://schemas.openxmlformats.org/officeDocument/2006/relationships/hyperlink" Target="http://www.antipas.gov.ph/" TargetMode="External"/><Relationship Id="rId30" Type="http://schemas.openxmlformats.org/officeDocument/2006/relationships/hyperlink" Target="http://www.aleosan.gov.ph/" TargetMode="External"/><Relationship Id="rId33" Type="http://schemas.openxmlformats.org/officeDocument/2006/relationships/hyperlink" Target="http://www.kidpawan.gov.ph/" TargetMode="External"/><Relationship Id="rId32" Type="http://schemas.openxmlformats.org/officeDocument/2006/relationships/hyperlink" Target="http://www.kabacan.gov.ph/" TargetMode="External"/><Relationship Id="rId35" Type="http://schemas.openxmlformats.org/officeDocument/2006/relationships/hyperlink" Target="http://www.mlang.gov.ph/" TargetMode="External"/><Relationship Id="rId34" Type="http://schemas.openxmlformats.org/officeDocument/2006/relationships/hyperlink" Target="http://www.libungan.gov.ph/" TargetMode="External"/><Relationship Id="rId37" Type="http://schemas.openxmlformats.org/officeDocument/2006/relationships/hyperlink" Target="http://www.makilala.gov.ph/" TargetMode="External"/><Relationship Id="rId36" Type="http://schemas.openxmlformats.org/officeDocument/2006/relationships/hyperlink" Target="http://www.magpet.gov.ph/" TargetMode="External"/><Relationship Id="rId39" Type="http://schemas.openxmlformats.org/officeDocument/2006/relationships/hyperlink" Target="http://www.pikit.gov.ph/" TargetMode="External"/><Relationship Id="rId38" Type="http://schemas.openxmlformats.org/officeDocument/2006/relationships/hyperlink" Target="http://www.midsayap.gov.ph/" TargetMode="External"/><Relationship Id="rId20" Type="http://schemas.openxmlformats.org/officeDocument/2006/relationships/hyperlink" Target="http://www.ecomval.gov.ph/" TargetMode="External"/><Relationship Id="rId22" Type="http://schemas.openxmlformats.org/officeDocument/2006/relationships/hyperlink" Target="http://www.samalcity.gov.ph/" TargetMode="External"/><Relationship Id="rId21" Type="http://schemas.openxmlformats.org/officeDocument/2006/relationships/hyperlink" Target="http://www.davaodelnorte.gov.ph/" TargetMode="External"/><Relationship Id="rId24" Type="http://schemas.openxmlformats.org/officeDocument/2006/relationships/hyperlink" Target="http://www.tagumcity.gov.ph/" TargetMode="External"/><Relationship Id="rId23" Type="http://schemas.openxmlformats.org/officeDocument/2006/relationships/hyperlink" Target="http://www.panabocity.gov.ph/" TargetMode="External"/><Relationship Id="rId26" Type="http://schemas.openxmlformats.org/officeDocument/2006/relationships/hyperlink" Target="http://www.davaocity.gov.ph/" TargetMode="External"/><Relationship Id="rId25" Type="http://schemas.openxmlformats.org/officeDocument/2006/relationships/hyperlink" Target="http://www.bansalan.com/" TargetMode="External"/><Relationship Id="rId28" Type="http://schemas.openxmlformats.org/officeDocument/2006/relationships/hyperlink" Target="http://www.cotabato.gov.ph/" TargetMode="External"/><Relationship Id="rId27" Type="http://schemas.openxmlformats.org/officeDocument/2006/relationships/hyperlink" Target="http://www.digoscity.com/" TargetMode="External"/><Relationship Id="rId29" Type="http://schemas.openxmlformats.org/officeDocument/2006/relationships/hyperlink" Target="http://www.alamada.gov.ph/" TargetMode="External"/><Relationship Id="rId11" Type="http://schemas.openxmlformats.org/officeDocument/2006/relationships/hyperlink" Target="http://www.camiguin.gov.ph/" TargetMode="External"/><Relationship Id="rId10" Type="http://schemas.openxmlformats.org/officeDocument/2006/relationships/hyperlink" Target="http://www.bukidnon.gov.ph/" TargetMode="External"/><Relationship Id="rId13" Type="http://schemas.openxmlformats.org/officeDocument/2006/relationships/hyperlink" Target="http://www.misocc.gov.ph/" TargetMode="External"/><Relationship Id="rId12" Type="http://schemas.openxmlformats.org/officeDocument/2006/relationships/hyperlink" Target="http://www.lanaodelnorte.gov.ph/" TargetMode="External"/><Relationship Id="rId15" Type="http://schemas.openxmlformats.org/officeDocument/2006/relationships/hyperlink" Target="http://www.tangubcity.gov.ph/" TargetMode="External"/><Relationship Id="rId14" Type="http://schemas.openxmlformats.org/officeDocument/2006/relationships/hyperlink" Target="http://www.plaridelmisocc.gov.ph/" TargetMode="External"/><Relationship Id="rId17" Type="http://schemas.openxmlformats.org/officeDocument/2006/relationships/hyperlink" Target="http://www.friendlynaawan.com/" TargetMode="External"/><Relationship Id="rId16" Type="http://schemas.openxmlformats.org/officeDocument/2006/relationships/hyperlink" Target="http://www.cagayandeoro.gov.ph/" TargetMode="External"/><Relationship Id="rId19" Type="http://schemas.openxmlformats.org/officeDocument/2006/relationships/hyperlink" Target="http://www.villanuevamisor.gov.ph/" TargetMode="External"/><Relationship Id="rId18" Type="http://schemas.openxmlformats.org/officeDocument/2006/relationships/hyperlink" Target="http://www.opolmisor.gov.ph/" TargetMode="External"/><Relationship Id="rId84" Type="http://schemas.openxmlformats.org/officeDocument/2006/relationships/hyperlink" Target="http://www.saguyaran.gov.ph/" TargetMode="External"/><Relationship Id="rId83" Type="http://schemas.openxmlformats.org/officeDocument/2006/relationships/hyperlink" Target="http://www.marantao-lds.gov.ph/" TargetMode="External"/><Relationship Id="rId86" Type="http://schemas.openxmlformats.org/officeDocument/2006/relationships/hyperlink" Target="http://www.tugaya-lds.gov.ph/" TargetMode="External"/><Relationship Id="rId85" Type="http://schemas.openxmlformats.org/officeDocument/2006/relationships/hyperlink" Target="http://www.tagoloan-lds.gov.ph/" TargetMode="External"/><Relationship Id="rId88" Type="http://schemas.openxmlformats.org/officeDocument/2006/relationships/hyperlink" Target="http://www.butig-lds.gov.ph/" TargetMode="External"/><Relationship Id="rId87" Type="http://schemas.openxmlformats.org/officeDocument/2006/relationships/hyperlink" Target="http://www.bayang-lds.gov.ph/" TargetMode="External"/><Relationship Id="rId89" Type="http://schemas.openxmlformats.org/officeDocument/2006/relationships/hyperlink" Target="http://www.ganassi-lds.gov.ph/" TargetMode="External"/><Relationship Id="rId80" Type="http://schemas.openxmlformats.org/officeDocument/2006/relationships/hyperlink" Target="http://www.ditsaamramain-lds.gov.ph/" TargetMode="External"/><Relationship Id="rId82" Type="http://schemas.openxmlformats.org/officeDocument/2006/relationships/hyperlink" Target="http://www.malabang-lds.gov.ph/" TargetMode="External"/><Relationship Id="rId81" Type="http://schemas.openxmlformats.org/officeDocument/2006/relationships/hyperlink" Target="http://www.madamba-lds.gov.ph/" TargetMode="External"/><Relationship Id="rId1" Type="http://schemas.openxmlformats.org/officeDocument/2006/relationships/hyperlink" Target="http://www.zanorte.gov.ph/" TargetMode="External"/><Relationship Id="rId2" Type="http://schemas.openxmlformats.org/officeDocument/2006/relationships/hyperlink" Target="http://www.bacungan.gov.ph/" TargetMode="External"/><Relationship Id="rId3" Type="http://schemas.openxmlformats.org/officeDocument/2006/relationships/hyperlink" Target="http://www.baliguian.gov.ph/" TargetMode="External"/><Relationship Id="rId4" Type="http://schemas.openxmlformats.org/officeDocument/2006/relationships/hyperlink" Target="http://www.dapitan.com/" TargetMode="External"/><Relationship Id="rId9" Type="http://schemas.openxmlformats.org/officeDocument/2006/relationships/hyperlink" Target="http://www.ipilsibugay.gov.ph/" TargetMode="External"/><Relationship Id="rId5" Type="http://schemas.openxmlformats.org/officeDocument/2006/relationships/hyperlink" Target="http://www.dipologcity.com/" TargetMode="External"/><Relationship Id="rId6" Type="http://schemas.openxmlformats.org/officeDocument/2006/relationships/hyperlink" Target="http://www.gutalac.gov.ph/" TargetMode="External"/><Relationship Id="rId7" Type="http://schemas.openxmlformats.org/officeDocument/2006/relationships/hyperlink" Target="http://www.roxas.gov.ph/" TargetMode="External"/><Relationship Id="rId8" Type="http://schemas.openxmlformats.org/officeDocument/2006/relationships/hyperlink" Target="http://www.sibugay.gov.ph/" TargetMode="External"/><Relationship Id="rId73" Type="http://schemas.openxmlformats.org/officeDocument/2006/relationships/hyperlink" Target="http://www.basilan.gov.ph/" TargetMode="External"/><Relationship Id="rId72" Type="http://schemas.openxmlformats.org/officeDocument/2006/relationships/hyperlink" Target="http://www.hinatuan.gov.ph/" TargetMode="External"/><Relationship Id="rId75" Type="http://schemas.openxmlformats.org/officeDocument/2006/relationships/hyperlink" Target="http://www.lanaodelsur.gov.ph/" TargetMode="External"/><Relationship Id="rId74" Type="http://schemas.openxmlformats.org/officeDocument/2006/relationships/hyperlink" Target="http://www.sumisip.gov.ph/" TargetMode="External"/><Relationship Id="rId77" Type="http://schemas.openxmlformats.org/officeDocument/2006/relationships/hyperlink" Target="http://www.balabagan-lds.gov.ph/" TargetMode="External"/><Relationship Id="rId76" Type="http://schemas.openxmlformats.org/officeDocument/2006/relationships/hyperlink" Target="http://www.bacolod-lds.gov.ph/" TargetMode="External"/><Relationship Id="rId79" Type="http://schemas.openxmlformats.org/officeDocument/2006/relationships/hyperlink" Target="http://www.calanogas-lds.gov.ph/" TargetMode="External"/><Relationship Id="rId78" Type="http://schemas.openxmlformats.org/officeDocument/2006/relationships/hyperlink" Target="http://www.balindong-lds.gov.ph/" TargetMode="External"/><Relationship Id="rId71" Type="http://schemas.openxmlformats.org/officeDocument/2006/relationships/hyperlink" Target="http://www.bislig.gov.ph/" TargetMode="External"/><Relationship Id="rId70" Type="http://schemas.openxmlformats.org/officeDocument/2006/relationships/hyperlink" Target="http://www.dinagatislands.gov.ph/" TargetMode="External"/><Relationship Id="rId132" Type="http://schemas.openxmlformats.org/officeDocument/2006/relationships/hyperlink" Target="http://www.sitangkai.gov.ph/" TargetMode="External"/><Relationship Id="rId131" Type="http://schemas.openxmlformats.org/officeDocument/2006/relationships/hyperlink" Target="http://www.sapasapa.gov.ph/" TargetMode="External"/><Relationship Id="rId130" Type="http://schemas.openxmlformats.org/officeDocument/2006/relationships/hyperlink" Target="http://www.languyan.gov.ph/" TargetMode="External"/><Relationship Id="rId134" Type="http://schemas.openxmlformats.org/officeDocument/2006/relationships/drawing" Target="../drawings/worksheetdrawing4.xml"/><Relationship Id="rId133" Type="http://schemas.openxmlformats.org/officeDocument/2006/relationships/hyperlink" Target="http://www.tandubas.gov.ph/" TargetMode="External"/><Relationship Id="rId62" Type="http://schemas.openxmlformats.org/officeDocument/2006/relationships/hyperlink" Target="http://www.isulan.gov.ph/" TargetMode="External"/><Relationship Id="rId61" Type="http://schemas.openxmlformats.org/officeDocument/2006/relationships/hyperlink" Target="http://www.columbio.gov.ph/" TargetMode="External"/><Relationship Id="rId64" Type="http://schemas.openxmlformats.org/officeDocument/2006/relationships/hyperlink" Target="http://www.lambayong.com/" TargetMode="External"/><Relationship Id="rId63" Type="http://schemas.openxmlformats.org/officeDocument/2006/relationships/hyperlink" Target="http://www.kalamansig.gov.ph/" TargetMode="External"/><Relationship Id="rId66" Type="http://schemas.openxmlformats.org/officeDocument/2006/relationships/hyperlink" Target="http://www.lgu-presquirino.gov.ph/" TargetMode="External"/><Relationship Id="rId65" Type="http://schemas.openxmlformats.org/officeDocument/2006/relationships/hyperlink" Target="http://www.palimbang.gov.ph/" TargetMode="External"/><Relationship Id="rId68" Type="http://schemas.openxmlformats.org/officeDocument/2006/relationships/hyperlink" Target="http://www.butuan.gov.ph/" TargetMode="External"/><Relationship Id="rId67" Type="http://schemas.openxmlformats.org/officeDocument/2006/relationships/hyperlink" Target="http://www.tacurong.gov.ph/" TargetMode="External"/><Relationship Id="rId60" Type="http://schemas.openxmlformats.org/officeDocument/2006/relationships/hyperlink" Target="http://www.bagumbayan.gov.ph/" TargetMode="External"/><Relationship Id="rId69" Type="http://schemas.openxmlformats.org/officeDocument/2006/relationships/hyperlink" Target="http://www.magallanesadn.gov.ph/" TargetMode="External"/><Relationship Id="rId51" Type="http://schemas.openxmlformats.org/officeDocument/2006/relationships/hyperlink" Target="http://www.gensantos.gov.ph/" TargetMode="External"/><Relationship Id="rId50" Type="http://schemas.openxmlformats.org/officeDocument/2006/relationships/hyperlink" Target="http://www.bangascot.gov.ph/" TargetMode="External"/><Relationship Id="rId53" Type="http://schemas.openxmlformats.org/officeDocument/2006/relationships/hyperlink" Target="http://www.stoninoscot.gov.ph/" TargetMode="External"/><Relationship Id="rId52" Type="http://schemas.openxmlformats.org/officeDocument/2006/relationships/hyperlink" Target="http://www.koronadal.gov.ph/" TargetMode="External"/><Relationship Id="rId55" Type="http://schemas.openxmlformats.org/officeDocument/2006/relationships/hyperlink" Target="http://www.tiboliscot.gov.ph/" TargetMode="External"/><Relationship Id="rId54" Type="http://schemas.openxmlformats.org/officeDocument/2006/relationships/hyperlink" Target="http://www.surallah.gov.ph/" TargetMode="External"/><Relationship Id="rId57" Type="http://schemas.openxmlformats.org/officeDocument/2006/relationships/hyperlink" Target="http://www.tantanganscot.gov.ph/" TargetMode="External"/><Relationship Id="rId56" Type="http://schemas.openxmlformats.org/officeDocument/2006/relationships/hyperlink" Target="http://www.tampakan.gov.ph/" TargetMode="External"/><Relationship Id="rId59" Type="http://schemas.openxmlformats.org/officeDocument/2006/relationships/hyperlink" Target="http://www.sultankudaratprovince.gov.ph/" TargetMode="External"/><Relationship Id="rId58" Type="http://schemas.openxmlformats.org/officeDocument/2006/relationships/hyperlink" Target="http://www.tupi.gov.ph/" TargetMode="External"/><Relationship Id="rId107" Type="http://schemas.openxmlformats.org/officeDocument/2006/relationships/hyperlink" Target="http://www.wao.gov.ph/" TargetMode="External"/><Relationship Id="rId106" Type="http://schemas.openxmlformats.org/officeDocument/2006/relationships/hyperlink" Target="http://www.tubaran-lds.gov.ph/" TargetMode="External"/><Relationship Id="rId105" Type="http://schemas.openxmlformats.org/officeDocument/2006/relationships/hyperlink" Target="http://www.taraka-lds.gov.ph/" TargetMode="External"/><Relationship Id="rId104" Type="http://schemas.openxmlformats.org/officeDocument/2006/relationships/hyperlink" Target="http://www.tamparan-lds.gov.ph/" TargetMode="External"/><Relationship Id="rId109" Type="http://schemas.openxmlformats.org/officeDocument/2006/relationships/hyperlink" Target="http://www.ampatuan.gov.ph/" TargetMode="External"/><Relationship Id="rId108" Type="http://schemas.openxmlformats.org/officeDocument/2006/relationships/hyperlink" Target="http://www.maguindanao.gov.ph/" TargetMode="External"/><Relationship Id="rId103" Type="http://schemas.openxmlformats.org/officeDocument/2006/relationships/hyperlink" Target="http://www.pualas-lds.gov.ph/" TargetMode="External"/><Relationship Id="rId102" Type="http://schemas.openxmlformats.org/officeDocument/2006/relationships/hyperlink" Target="http://www.poonababao-lds.gov.ph/" TargetMode="External"/><Relationship Id="rId101" Type="http://schemas.openxmlformats.org/officeDocument/2006/relationships/hyperlink" Target="http://www.piagapo-lds.gov.ph/" TargetMode="External"/><Relationship Id="rId100" Type="http://schemas.openxmlformats.org/officeDocument/2006/relationships/hyperlink" Target="http://www.pagayawan-lds.gov.ph/" TargetMode="External"/><Relationship Id="rId129" Type="http://schemas.openxmlformats.org/officeDocument/2006/relationships/hyperlink" Target="http://www.tapul.gov.ph/" TargetMode="External"/><Relationship Id="rId128" Type="http://schemas.openxmlformats.org/officeDocument/2006/relationships/hyperlink" Target="http://www.siasi.gov.ph/" TargetMode="External"/><Relationship Id="rId127" Type="http://schemas.openxmlformats.org/officeDocument/2006/relationships/hyperlink" Target="http://www.pangutaran.gov.ph/" TargetMode="External"/><Relationship Id="rId126" Type="http://schemas.openxmlformats.org/officeDocument/2006/relationships/hyperlink" Target="http://www.luuk.gov.ph/" TargetMode="External"/><Relationship Id="rId121" Type="http://schemas.openxmlformats.org/officeDocument/2006/relationships/hyperlink" Target="http://www.maganoy.gov.ph/" TargetMode="External"/><Relationship Id="rId120" Type="http://schemas.openxmlformats.org/officeDocument/2006/relationships/hyperlink" Target="http://www.lgu_parang.gov.ph/" TargetMode="External"/><Relationship Id="rId125" Type="http://schemas.openxmlformats.org/officeDocument/2006/relationships/hyperlink" Target="http://www.talitay.gov.ph/" TargetMode="External"/><Relationship Id="rId124" Type="http://schemas.openxmlformats.org/officeDocument/2006/relationships/hyperlink" Target="http://www.talayan.gov.ph/" TargetMode="External"/><Relationship Id="rId123" Type="http://schemas.openxmlformats.org/officeDocument/2006/relationships/hyperlink" Target="http://www.sultansabarongis.gov.ph/" TargetMode="External"/><Relationship Id="rId122" Type="http://schemas.openxmlformats.org/officeDocument/2006/relationships/hyperlink" Target="http://www.southupi.gov.ph/" TargetMode="External"/><Relationship Id="rId95" Type="http://schemas.openxmlformats.org/officeDocument/2006/relationships/hyperlink" Target="http://www.maguing-lds.gov.ph/" TargetMode="External"/><Relationship Id="rId94" Type="http://schemas.openxmlformats.org/officeDocument/2006/relationships/hyperlink" Target="http://www.madalum-lds.gov.ph/" TargetMode="External"/><Relationship Id="rId97" Type="http://schemas.openxmlformats.org/officeDocument/2006/relationships/hyperlink" Target="http://www.marogong-lds.gov.ph/" TargetMode="External"/><Relationship Id="rId96" Type="http://schemas.openxmlformats.org/officeDocument/2006/relationships/hyperlink" Target="http://www.marawicity.gov.ph/" TargetMode="External"/><Relationship Id="rId99" Type="http://schemas.openxmlformats.org/officeDocument/2006/relationships/hyperlink" Target="http://www.mulondo-lds.gov.ph/" TargetMode="External"/><Relationship Id="rId98" Type="http://schemas.openxmlformats.org/officeDocument/2006/relationships/hyperlink" Target="http://www.masiu-lds.gov.ph/" TargetMode="External"/><Relationship Id="rId91" Type="http://schemas.openxmlformats.org/officeDocument/2006/relationships/hyperlink" Target="http://www.kapatagan-lds.gov.ph/" TargetMode="External"/><Relationship Id="rId90" Type="http://schemas.openxmlformats.org/officeDocument/2006/relationships/hyperlink" Target="http://www.kapai-lds.gov.ph/" TargetMode="External"/><Relationship Id="rId93" Type="http://schemas.openxmlformats.org/officeDocument/2006/relationships/hyperlink" Target="http://www.lumbatan-lds.gov.ph/" TargetMode="External"/><Relationship Id="rId92" Type="http://schemas.openxmlformats.org/officeDocument/2006/relationships/hyperlink" Target="http://www.lumbabayabao-lds.gov.ph/" TargetMode="External"/><Relationship Id="rId118" Type="http://schemas.openxmlformats.org/officeDocument/2006/relationships/hyperlink" Target="http://www.pagalungan.gov.ph/" TargetMode="External"/><Relationship Id="rId117" Type="http://schemas.openxmlformats.org/officeDocument/2006/relationships/hyperlink" Target="http://www.matanog.gov.ph/" TargetMode="External"/><Relationship Id="rId116" Type="http://schemas.openxmlformats.org/officeDocument/2006/relationships/hyperlink" Target="http://www.mamsapano.gov.ph/" TargetMode="External"/><Relationship Id="rId115" Type="http://schemas.openxmlformats.org/officeDocument/2006/relationships/hyperlink" Target="http://www.guidulungan.gov.ph/" TargetMode="External"/><Relationship Id="rId119" Type="http://schemas.openxmlformats.org/officeDocument/2006/relationships/hyperlink" Target="http://www.lgu_paglat.gov.ph/" TargetMode="External"/><Relationship Id="rId110" Type="http://schemas.openxmlformats.org/officeDocument/2006/relationships/hyperlink" Target="http://www.buluan.gov.ph/" TargetMode="External"/><Relationship Id="rId114" Type="http://schemas.openxmlformats.org/officeDocument/2006/relationships/hyperlink" Target="http://www.genskpendatun.gov.ph/" TargetMode="External"/><Relationship Id="rId113" Type="http://schemas.openxmlformats.org/officeDocument/2006/relationships/hyperlink" Target="http://www.datuunsayampatuan.gov.ph/" TargetMode="External"/><Relationship Id="rId112" Type="http://schemas.openxmlformats.org/officeDocument/2006/relationships/hyperlink" Target="http://www.datusaudiampatuan.gov.ph/" TargetMode="External"/><Relationship Id="rId111" Type="http://schemas.openxmlformats.org/officeDocument/2006/relationships/hyperlink" Target="http://www.datuabdulahsangki.gov.ph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ulunan.cotabatoprov.gov.ph/" TargetMode="External"/><Relationship Id="rId42" Type="http://schemas.openxmlformats.org/officeDocument/2006/relationships/hyperlink" Target="http://www.alabel-sarangani.gov.ph/" TargetMode="External"/><Relationship Id="rId41" Type="http://schemas.openxmlformats.org/officeDocument/2006/relationships/hyperlink" Target="http://www.sarangani.gov.ph/" TargetMode="External"/><Relationship Id="rId44" Type="http://schemas.openxmlformats.org/officeDocument/2006/relationships/hyperlink" Target="http://www.kiamba.gov.ph/" TargetMode="External"/><Relationship Id="rId43" Type="http://schemas.openxmlformats.org/officeDocument/2006/relationships/hyperlink" Target="http://www.glan.gov.ph/" TargetMode="External"/><Relationship Id="rId46" Type="http://schemas.openxmlformats.org/officeDocument/2006/relationships/hyperlink" Target="http://www.maitum.gov.ph/" TargetMode="External"/><Relationship Id="rId45" Type="http://schemas.openxmlformats.org/officeDocument/2006/relationships/hyperlink" Target="http://www.maasim.gov.ph/" TargetMode="External"/><Relationship Id="rId48" Type="http://schemas.openxmlformats.org/officeDocument/2006/relationships/hyperlink" Target="http://www.malungon.gov.ph/" TargetMode="External"/><Relationship Id="rId47" Type="http://schemas.openxmlformats.org/officeDocument/2006/relationships/hyperlink" Target="http://www.malapatan.gov.ph/" TargetMode="External"/><Relationship Id="rId49" Type="http://schemas.openxmlformats.org/officeDocument/2006/relationships/hyperlink" Target="http://www.southcotabato.gov.ph/" TargetMode="External"/><Relationship Id="rId31" Type="http://schemas.openxmlformats.org/officeDocument/2006/relationships/hyperlink" Target="http://www.antipas.gov.ph/" TargetMode="External"/><Relationship Id="rId30" Type="http://schemas.openxmlformats.org/officeDocument/2006/relationships/hyperlink" Target="http://www.aleosan.gov.ph/" TargetMode="External"/><Relationship Id="rId33" Type="http://schemas.openxmlformats.org/officeDocument/2006/relationships/hyperlink" Target="http://www.kidpawan.gov.ph/" TargetMode="External"/><Relationship Id="rId32" Type="http://schemas.openxmlformats.org/officeDocument/2006/relationships/hyperlink" Target="http://www.kabacan.gov.ph/" TargetMode="External"/><Relationship Id="rId35" Type="http://schemas.openxmlformats.org/officeDocument/2006/relationships/hyperlink" Target="http://www.mlang.gov.ph/" TargetMode="External"/><Relationship Id="rId34" Type="http://schemas.openxmlformats.org/officeDocument/2006/relationships/hyperlink" Target="http://www.libungan.gov.ph/" TargetMode="External"/><Relationship Id="rId37" Type="http://schemas.openxmlformats.org/officeDocument/2006/relationships/hyperlink" Target="http://www.makilala.gov.ph/" TargetMode="External"/><Relationship Id="rId36" Type="http://schemas.openxmlformats.org/officeDocument/2006/relationships/hyperlink" Target="http://www.magpet.gov.ph/" TargetMode="External"/><Relationship Id="rId39" Type="http://schemas.openxmlformats.org/officeDocument/2006/relationships/hyperlink" Target="http://www.pikit.gov.ph/" TargetMode="External"/><Relationship Id="rId38" Type="http://schemas.openxmlformats.org/officeDocument/2006/relationships/hyperlink" Target="http://www.midsayap.gov.ph/" TargetMode="External"/><Relationship Id="rId20" Type="http://schemas.openxmlformats.org/officeDocument/2006/relationships/hyperlink" Target="http://www.ecomval.gov.ph/" TargetMode="External"/><Relationship Id="rId22" Type="http://schemas.openxmlformats.org/officeDocument/2006/relationships/hyperlink" Target="http://www.samalcity.gov.ph/" TargetMode="External"/><Relationship Id="rId21" Type="http://schemas.openxmlformats.org/officeDocument/2006/relationships/hyperlink" Target="http://www.davaodelnorte.gov.ph/" TargetMode="External"/><Relationship Id="rId24" Type="http://schemas.openxmlformats.org/officeDocument/2006/relationships/hyperlink" Target="http://www.tagumcity.gov.ph/" TargetMode="External"/><Relationship Id="rId23" Type="http://schemas.openxmlformats.org/officeDocument/2006/relationships/hyperlink" Target="http://www.panabocity.gov.ph/" TargetMode="External"/><Relationship Id="rId26" Type="http://schemas.openxmlformats.org/officeDocument/2006/relationships/hyperlink" Target="http://www.davaocity.gov.ph/" TargetMode="External"/><Relationship Id="rId25" Type="http://schemas.openxmlformats.org/officeDocument/2006/relationships/hyperlink" Target="http://www.bansalan.com/" TargetMode="External"/><Relationship Id="rId28" Type="http://schemas.openxmlformats.org/officeDocument/2006/relationships/hyperlink" Target="http://www.cotabato.gov.ph/" TargetMode="External"/><Relationship Id="rId27" Type="http://schemas.openxmlformats.org/officeDocument/2006/relationships/hyperlink" Target="http://www.digoscity.com/" TargetMode="External"/><Relationship Id="rId29" Type="http://schemas.openxmlformats.org/officeDocument/2006/relationships/hyperlink" Target="http://www.alamada.gov.ph/" TargetMode="External"/><Relationship Id="rId11" Type="http://schemas.openxmlformats.org/officeDocument/2006/relationships/hyperlink" Target="http://www.camiguin.gov.ph/" TargetMode="External"/><Relationship Id="rId10" Type="http://schemas.openxmlformats.org/officeDocument/2006/relationships/hyperlink" Target="http://www.bukidnon.gov.ph/" TargetMode="External"/><Relationship Id="rId13" Type="http://schemas.openxmlformats.org/officeDocument/2006/relationships/hyperlink" Target="http://www.misocc.gov.ph/" TargetMode="External"/><Relationship Id="rId12" Type="http://schemas.openxmlformats.org/officeDocument/2006/relationships/hyperlink" Target="http://www.lanaodelnorte.gov.ph/" TargetMode="External"/><Relationship Id="rId15" Type="http://schemas.openxmlformats.org/officeDocument/2006/relationships/hyperlink" Target="http://www.tangubcity.gov.ph/" TargetMode="External"/><Relationship Id="rId14" Type="http://schemas.openxmlformats.org/officeDocument/2006/relationships/hyperlink" Target="http://www.plaridelmisocc.gov.ph/" TargetMode="External"/><Relationship Id="rId17" Type="http://schemas.openxmlformats.org/officeDocument/2006/relationships/hyperlink" Target="http://www.friendlynaawan.com/" TargetMode="External"/><Relationship Id="rId16" Type="http://schemas.openxmlformats.org/officeDocument/2006/relationships/hyperlink" Target="http://www.cagayandeoro.gov.ph/" TargetMode="External"/><Relationship Id="rId19" Type="http://schemas.openxmlformats.org/officeDocument/2006/relationships/hyperlink" Target="http://www.villanuevamisor.gov.ph/" TargetMode="External"/><Relationship Id="rId18" Type="http://schemas.openxmlformats.org/officeDocument/2006/relationships/hyperlink" Target="http://www.opolmisor.gov.ph/" TargetMode="External"/><Relationship Id="rId84" Type="http://schemas.openxmlformats.org/officeDocument/2006/relationships/hyperlink" Target="http://www.lumbabayabao-lds.gov.ph/" TargetMode="External"/><Relationship Id="rId83" Type="http://schemas.openxmlformats.org/officeDocument/2006/relationships/hyperlink" Target="http://www.kapatagan-lds.gov.ph/" TargetMode="External"/><Relationship Id="rId86" Type="http://schemas.openxmlformats.org/officeDocument/2006/relationships/hyperlink" Target="http://www.madalum-lds.gov.ph/" TargetMode="External"/><Relationship Id="rId85" Type="http://schemas.openxmlformats.org/officeDocument/2006/relationships/hyperlink" Target="http://www.lumbatan-lds.gov.ph/" TargetMode="External"/><Relationship Id="rId88" Type="http://schemas.openxmlformats.org/officeDocument/2006/relationships/hyperlink" Target="http://www.maguing-lds.gov.ph/" TargetMode="External"/><Relationship Id="rId87" Type="http://schemas.openxmlformats.org/officeDocument/2006/relationships/hyperlink" Target="http://www.madamba-lds.gov.ph/" TargetMode="External"/><Relationship Id="rId89" Type="http://schemas.openxmlformats.org/officeDocument/2006/relationships/hyperlink" Target="http://www.malabang-lds.gov.ph/" TargetMode="External"/><Relationship Id="rId80" Type="http://schemas.openxmlformats.org/officeDocument/2006/relationships/hyperlink" Target="http://www.ditsaamramain-lds.gov.ph/" TargetMode="External"/><Relationship Id="rId82" Type="http://schemas.openxmlformats.org/officeDocument/2006/relationships/hyperlink" Target="http://www.kapai-lds.gov.ph/" TargetMode="External"/><Relationship Id="rId81" Type="http://schemas.openxmlformats.org/officeDocument/2006/relationships/hyperlink" Target="http://www.ganassi-lds.gov.ph/" TargetMode="External"/><Relationship Id="rId1" Type="http://schemas.openxmlformats.org/officeDocument/2006/relationships/hyperlink" Target="http://www.zanorte.gov.ph/" TargetMode="External"/><Relationship Id="rId2" Type="http://schemas.openxmlformats.org/officeDocument/2006/relationships/hyperlink" Target="http://www.bacungan.gov.ph/" TargetMode="External"/><Relationship Id="rId3" Type="http://schemas.openxmlformats.org/officeDocument/2006/relationships/hyperlink" Target="http://www.baliguian.gov.ph/" TargetMode="External"/><Relationship Id="rId4" Type="http://schemas.openxmlformats.org/officeDocument/2006/relationships/hyperlink" Target="http://www.dapitan.com/" TargetMode="External"/><Relationship Id="rId9" Type="http://schemas.openxmlformats.org/officeDocument/2006/relationships/hyperlink" Target="http://www.ipilsibugay.gov.ph/" TargetMode="External"/><Relationship Id="rId5" Type="http://schemas.openxmlformats.org/officeDocument/2006/relationships/hyperlink" Target="http://www.dipologcity.com/" TargetMode="External"/><Relationship Id="rId6" Type="http://schemas.openxmlformats.org/officeDocument/2006/relationships/hyperlink" Target="http://www.gutalac.gov.ph/" TargetMode="External"/><Relationship Id="rId7" Type="http://schemas.openxmlformats.org/officeDocument/2006/relationships/hyperlink" Target="http://www.roxas.gov.ph/" TargetMode="External"/><Relationship Id="rId8" Type="http://schemas.openxmlformats.org/officeDocument/2006/relationships/hyperlink" Target="http://www.sibugay.gov.ph/" TargetMode="External"/><Relationship Id="rId73" Type="http://schemas.openxmlformats.org/officeDocument/2006/relationships/hyperlink" Target="http://www.lanaodelsur.gov.ph/" TargetMode="External"/><Relationship Id="rId72" Type="http://schemas.openxmlformats.org/officeDocument/2006/relationships/hyperlink" Target="http://www.sumisip.gov.ph/" TargetMode="External"/><Relationship Id="rId75" Type="http://schemas.openxmlformats.org/officeDocument/2006/relationships/hyperlink" Target="http://www.balabagan-lds.gov.ph/" TargetMode="External"/><Relationship Id="rId74" Type="http://schemas.openxmlformats.org/officeDocument/2006/relationships/hyperlink" Target="http://www.bacolod-lds.gov.ph/" TargetMode="External"/><Relationship Id="rId77" Type="http://schemas.openxmlformats.org/officeDocument/2006/relationships/hyperlink" Target="http://www.bayang-lds.gov.ph/" TargetMode="External"/><Relationship Id="rId76" Type="http://schemas.openxmlformats.org/officeDocument/2006/relationships/hyperlink" Target="http://www.balindong-lds.gov.ph/" TargetMode="External"/><Relationship Id="rId79" Type="http://schemas.openxmlformats.org/officeDocument/2006/relationships/hyperlink" Target="http://www.calanogas-lds.gov.ph/" TargetMode="External"/><Relationship Id="rId78" Type="http://schemas.openxmlformats.org/officeDocument/2006/relationships/hyperlink" Target="http://www.butig-lds.gov.ph/" TargetMode="External"/><Relationship Id="rId71" Type="http://schemas.openxmlformats.org/officeDocument/2006/relationships/hyperlink" Target="http://www.basilan.gov.ph/" TargetMode="External"/><Relationship Id="rId70" Type="http://schemas.openxmlformats.org/officeDocument/2006/relationships/hyperlink" Target="http://www.dinagatislands.gov.ph/" TargetMode="External"/><Relationship Id="rId132" Type="http://schemas.openxmlformats.org/officeDocument/2006/relationships/drawing" Target="../drawings/worksheetdrawing5.xml"/><Relationship Id="rId131" Type="http://schemas.openxmlformats.org/officeDocument/2006/relationships/hyperlink" Target="http://www.tandubas.gov.ph/" TargetMode="External"/><Relationship Id="rId130" Type="http://schemas.openxmlformats.org/officeDocument/2006/relationships/hyperlink" Target="http://www.sitangkai.gov.ph/" TargetMode="External"/><Relationship Id="rId62" Type="http://schemas.openxmlformats.org/officeDocument/2006/relationships/hyperlink" Target="http://www.isulan.gov.ph/" TargetMode="External"/><Relationship Id="rId61" Type="http://schemas.openxmlformats.org/officeDocument/2006/relationships/hyperlink" Target="http://www.columbio.gov.ph/" TargetMode="External"/><Relationship Id="rId64" Type="http://schemas.openxmlformats.org/officeDocument/2006/relationships/hyperlink" Target="http://www.lambayong.com/" TargetMode="External"/><Relationship Id="rId63" Type="http://schemas.openxmlformats.org/officeDocument/2006/relationships/hyperlink" Target="http://www.kalamansig.gov.ph/" TargetMode="External"/><Relationship Id="rId66" Type="http://schemas.openxmlformats.org/officeDocument/2006/relationships/hyperlink" Target="http://www.lgu-presquirino.gov.ph/" TargetMode="External"/><Relationship Id="rId65" Type="http://schemas.openxmlformats.org/officeDocument/2006/relationships/hyperlink" Target="http://www.palimbang.gov.ph/" TargetMode="External"/><Relationship Id="rId68" Type="http://schemas.openxmlformats.org/officeDocument/2006/relationships/hyperlink" Target="http://www.butuan.gov.ph/" TargetMode="External"/><Relationship Id="rId67" Type="http://schemas.openxmlformats.org/officeDocument/2006/relationships/hyperlink" Target="http://www.tacurong.gov.ph/" TargetMode="External"/><Relationship Id="rId60" Type="http://schemas.openxmlformats.org/officeDocument/2006/relationships/hyperlink" Target="http://www.bagumbayan.gov.ph/" TargetMode="External"/><Relationship Id="rId69" Type="http://schemas.openxmlformats.org/officeDocument/2006/relationships/hyperlink" Target="http://www.magallanesadn.gov.ph/" TargetMode="External"/><Relationship Id="rId51" Type="http://schemas.openxmlformats.org/officeDocument/2006/relationships/hyperlink" Target="http://www.gensantos.gov.ph/" TargetMode="External"/><Relationship Id="rId50" Type="http://schemas.openxmlformats.org/officeDocument/2006/relationships/hyperlink" Target="http://www.bangascot.gov.ph/" TargetMode="External"/><Relationship Id="rId53" Type="http://schemas.openxmlformats.org/officeDocument/2006/relationships/hyperlink" Target="http://www.stoninoscot.gov.ph/" TargetMode="External"/><Relationship Id="rId52" Type="http://schemas.openxmlformats.org/officeDocument/2006/relationships/hyperlink" Target="http://www.koronadal.gov.ph/" TargetMode="External"/><Relationship Id="rId55" Type="http://schemas.openxmlformats.org/officeDocument/2006/relationships/hyperlink" Target="http://www.tiboliscot.gov.ph/" TargetMode="External"/><Relationship Id="rId54" Type="http://schemas.openxmlformats.org/officeDocument/2006/relationships/hyperlink" Target="http://www.surallah.gov.ph/" TargetMode="External"/><Relationship Id="rId57" Type="http://schemas.openxmlformats.org/officeDocument/2006/relationships/hyperlink" Target="http://www.tantanganscot.gov.ph/" TargetMode="External"/><Relationship Id="rId56" Type="http://schemas.openxmlformats.org/officeDocument/2006/relationships/hyperlink" Target="http://www.tampakan.gov.ph/" TargetMode="External"/><Relationship Id="rId59" Type="http://schemas.openxmlformats.org/officeDocument/2006/relationships/hyperlink" Target="http://www.sultankudaratprovince.gov.ph/" TargetMode="External"/><Relationship Id="rId58" Type="http://schemas.openxmlformats.org/officeDocument/2006/relationships/hyperlink" Target="http://www.tupi.gov.ph/" TargetMode="External"/><Relationship Id="rId107" Type="http://schemas.openxmlformats.org/officeDocument/2006/relationships/hyperlink" Target="http://www.ampatuan.gov.ph/" TargetMode="External"/><Relationship Id="rId106" Type="http://schemas.openxmlformats.org/officeDocument/2006/relationships/hyperlink" Target="http://www.maguindanao.gov.ph/" TargetMode="External"/><Relationship Id="rId105" Type="http://schemas.openxmlformats.org/officeDocument/2006/relationships/hyperlink" Target="http://www.wao.gov.ph/" TargetMode="External"/><Relationship Id="rId104" Type="http://schemas.openxmlformats.org/officeDocument/2006/relationships/hyperlink" Target="http://www.tugaya-lds.gov.ph/" TargetMode="External"/><Relationship Id="rId109" Type="http://schemas.openxmlformats.org/officeDocument/2006/relationships/hyperlink" Target="http://www.datuabdulahsangki.gov.ph/" TargetMode="External"/><Relationship Id="rId108" Type="http://schemas.openxmlformats.org/officeDocument/2006/relationships/hyperlink" Target="http://www.buluan.gov.ph/" TargetMode="External"/><Relationship Id="rId103" Type="http://schemas.openxmlformats.org/officeDocument/2006/relationships/hyperlink" Target="http://www.tubaran-lds.gov.ph/" TargetMode="External"/><Relationship Id="rId102" Type="http://schemas.openxmlformats.org/officeDocument/2006/relationships/hyperlink" Target="http://www.taraka-lds.gov.ph/" TargetMode="External"/><Relationship Id="rId101" Type="http://schemas.openxmlformats.org/officeDocument/2006/relationships/hyperlink" Target="http://www.tamparan-lds.gov.ph/" TargetMode="External"/><Relationship Id="rId100" Type="http://schemas.openxmlformats.org/officeDocument/2006/relationships/hyperlink" Target="http://www.tagoloan-lds.gov.ph/" TargetMode="External"/><Relationship Id="rId129" Type="http://schemas.openxmlformats.org/officeDocument/2006/relationships/hyperlink" Target="http://www.sapasapa.gov.ph/" TargetMode="External"/><Relationship Id="rId128" Type="http://schemas.openxmlformats.org/officeDocument/2006/relationships/hyperlink" Target="http://www.languyan.gov.ph/" TargetMode="External"/><Relationship Id="rId127" Type="http://schemas.openxmlformats.org/officeDocument/2006/relationships/hyperlink" Target="http://www.tapul.gov.ph/" TargetMode="External"/><Relationship Id="rId126" Type="http://schemas.openxmlformats.org/officeDocument/2006/relationships/hyperlink" Target="http://www.siasi.gov.ph/" TargetMode="External"/><Relationship Id="rId121" Type="http://schemas.openxmlformats.org/officeDocument/2006/relationships/hyperlink" Target="http://www.sultansabarongis.gov.ph/" TargetMode="External"/><Relationship Id="rId120" Type="http://schemas.openxmlformats.org/officeDocument/2006/relationships/hyperlink" Target="http://www.southupi.gov.ph/" TargetMode="External"/><Relationship Id="rId125" Type="http://schemas.openxmlformats.org/officeDocument/2006/relationships/hyperlink" Target="http://www.pangutaran.gov.ph/" TargetMode="External"/><Relationship Id="rId124" Type="http://schemas.openxmlformats.org/officeDocument/2006/relationships/hyperlink" Target="http://www.luuk.gov.ph/" TargetMode="External"/><Relationship Id="rId123" Type="http://schemas.openxmlformats.org/officeDocument/2006/relationships/hyperlink" Target="http://www.talitay.gov.ph/" TargetMode="External"/><Relationship Id="rId122" Type="http://schemas.openxmlformats.org/officeDocument/2006/relationships/hyperlink" Target="http://www.talayan.gov.ph/" TargetMode="External"/><Relationship Id="rId95" Type="http://schemas.openxmlformats.org/officeDocument/2006/relationships/hyperlink" Target="http://www.pagayawan-lds.gov.ph/" TargetMode="External"/><Relationship Id="rId94" Type="http://schemas.openxmlformats.org/officeDocument/2006/relationships/hyperlink" Target="http://www.mulondo-lds.gov.ph/" TargetMode="External"/><Relationship Id="rId97" Type="http://schemas.openxmlformats.org/officeDocument/2006/relationships/hyperlink" Target="http://www.poonababao-lds.gov.ph/" TargetMode="External"/><Relationship Id="rId96" Type="http://schemas.openxmlformats.org/officeDocument/2006/relationships/hyperlink" Target="http://www.piagapo-lds.gov.ph/" TargetMode="External"/><Relationship Id="rId99" Type="http://schemas.openxmlformats.org/officeDocument/2006/relationships/hyperlink" Target="http://www.saguyaran.gov.ph/" TargetMode="External"/><Relationship Id="rId98" Type="http://schemas.openxmlformats.org/officeDocument/2006/relationships/hyperlink" Target="http://www.pualas-lds.gov.ph/" TargetMode="External"/><Relationship Id="rId91" Type="http://schemas.openxmlformats.org/officeDocument/2006/relationships/hyperlink" Target="http://www.marawicity.gov.ph/" TargetMode="External"/><Relationship Id="rId90" Type="http://schemas.openxmlformats.org/officeDocument/2006/relationships/hyperlink" Target="http://www.marantao-lds.gov.ph/" TargetMode="External"/><Relationship Id="rId93" Type="http://schemas.openxmlformats.org/officeDocument/2006/relationships/hyperlink" Target="http://www.masiu-lds.gov.ph/" TargetMode="External"/><Relationship Id="rId92" Type="http://schemas.openxmlformats.org/officeDocument/2006/relationships/hyperlink" Target="http://www.marogong-lds.gov.ph/" TargetMode="External"/><Relationship Id="rId118" Type="http://schemas.openxmlformats.org/officeDocument/2006/relationships/hyperlink" Target="http://www.lgu_parang.gov.ph/" TargetMode="External"/><Relationship Id="rId117" Type="http://schemas.openxmlformats.org/officeDocument/2006/relationships/hyperlink" Target="http://www.lgu_paglat.gov.ph/" TargetMode="External"/><Relationship Id="rId116" Type="http://schemas.openxmlformats.org/officeDocument/2006/relationships/hyperlink" Target="http://www.pagalungan.gov.ph/" TargetMode="External"/><Relationship Id="rId115" Type="http://schemas.openxmlformats.org/officeDocument/2006/relationships/hyperlink" Target="http://www.matanog.gov.ph/" TargetMode="External"/><Relationship Id="rId119" Type="http://schemas.openxmlformats.org/officeDocument/2006/relationships/hyperlink" Target="http://www.maganoy.gov.ph/" TargetMode="External"/><Relationship Id="rId110" Type="http://schemas.openxmlformats.org/officeDocument/2006/relationships/hyperlink" Target="http://www.datusaudiampatuan.gov.ph/" TargetMode="External"/><Relationship Id="rId114" Type="http://schemas.openxmlformats.org/officeDocument/2006/relationships/hyperlink" Target="http://www.mamsapano.gov.ph/" TargetMode="External"/><Relationship Id="rId113" Type="http://schemas.openxmlformats.org/officeDocument/2006/relationships/hyperlink" Target="http://www.guidulungan.gov.ph/" TargetMode="External"/><Relationship Id="rId112" Type="http://schemas.openxmlformats.org/officeDocument/2006/relationships/hyperlink" Target="http://www.genskpendatun.gov.ph/" TargetMode="External"/><Relationship Id="rId111" Type="http://schemas.openxmlformats.org/officeDocument/2006/relationships/hyperlink" Target="http://www.datuunsayampatuan.gov.p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0"/>
    <col customWidth="1" min="2" max="2" width="22.43"/>
    <col customWidth="1" min="3" max="3" width="53.0"/>
    <col customWidth="1" min="4" max="4" width="9.57"/>
    <col customWidth="1" min="5" max="5" width="13.14"/>
    <col customWidth="1" min="6" max="6" width="51.86"/>
    <col customWidth="1" min="7" max="7" width="38.43"/>
    <col customWidth="1" min="8" max="8" width="27.86"/>
    <col customWidth="1" min="9" max="9" width="39.0"/>
    <col customWidth="1" min="10" max="10" width="60.57"/>
    <col customWidth="1" min="11" max="11" width="73.29"/>
    <col customWidth="1" min="12" max="12" width="49.0"/>
    <col customWidth="1" min="13" max="13" width="52.14"/>
    <col customWidth="1" min="14" max="14" width="88.57"/>
    <col customWidth="1" min="15" max="15" width="60.0"/>
    <col customWidth="1" min="16" max="16" width="42.14"/>
    <col customWidth="1" min="17" max="23" width="14.43"/>
  </cols>
  <sheetData>
    <row r="1" ht="12.75" customHeight="1">
      <c r="A1" s="1"/>
      <c r="B1" s="2"/>
      <c r="C1" s="3"/>
      <c r="D1" s="4"/>
      <c r="E1" s="4"/>
      <c r="F1" s="5"/>
      <c r="G1" s="4"/>
      <c r="H1" s="4"/>
      <c r="I1" s="4"/>
      <c r="J1" s="4"/>
      <c r="K1" s="6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7"/>
    </row>
    <row r="2" ht="12.75" customHeight="1">
      <c r="A2" s="8"/>
      <c r="B2" s="4"/>
      <c r="C2" s="4"/>
      <c r="D2" s="4"/>
      <c r="E2" s="4"/>
      <c r="F2" s="5"/>
      <c r="G2" s="4"/>
      <c r="H2" s="4"/>
      <c r="I2" s="4"/>
      <c r="J2" s="4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7"/>
    </row>
    <row r="3" ht="12.75" customHeight="1">
      <c r="A3" s="9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1" t="s">
        <v>9</v>
      </c>
      <c r="L3" s="12"/>
      <c r="M3" s="5"/>
      <c r="N3" s="5"/>
      <c r="O3" s="5"/>
      <c r="P3" s="5"/>
      <c r="Q3" s="5"/>
      <c r="R3" s="5"/>
      <c r="S3" s="5"/>
      <c r="T3" s="5"/>
      <c r="U3" s="5"/>
      <c r="V3" s="5"/>
      <c r="W3" s="7"/>
    </row>
    <row r="4" ht="13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2"/>
      <c r="M4" s="5"/>
      <c r="N4" s="5"/>
      <c r="O4" s="5"/>
      <c r="P4" s="5"/>
      <c r="Q4" s="5"/>
      <c r="R4" s="5"/>
      <c r="S4" s="5"/>
      <c r="T4" s="5"/>
      <c r="U4" s="5"/>
      <c r="V4" s="5"/>
      <c r="W4" s="7"/>
    </row>
    <row r="5" ht="31.5" customHeight="1">
      <c r="A5" s="14">
        <v>1.0</v>
      </c>
      <c r="B5" s="15" t="s">
        <v>10</v>
      </c>
      <c r="C5" s="16" t="s">
        <v>11</v>
      </c>
      <c r="D5" s="3" t="s">
        <v>12</v>
      </c>
      <c r="E5" s="3" t="s">
        <v>13</v>
      </c>
      <c r="F5" s="2" t="s">
        <v>14</v>
      </c>
      <c r="G5" s="4" t="s">
        <v>15</v>
      </c>
      <c r="H5" s="4" t="s">
        <v>16</v>
      </c>
      <c r="I5" s="4" t="s">
        <v>17</v>
      </c>
      <c r="J5" s="17" t="str">
        <f>HYPERLINK("http://www.caloocancity.gov.ph/","www.caloocancity.gov.ph")</f>
        <v>www.caloocancity.gov.ph</v>
      </c>
      <c r="K5" s="18" t="s">
        <v>18</v>
      </c>
      <c r="L5" s="19">
        <v>42443.0</v>
      </c>
      <c r="M5" s="20"/>
      <c r="N5" s="21"/>
      <c r="O5" s="22"/>
      <c r="P5" s="3"/>
      <c r="Q5" s="3"/>
      <c r="R5" s="3"/>
      <c r="S5" s="3"/>
      <c r="T5" s="3"/>
      <c r="U5" s="3"/>
      <c r="V5" s="3"/>
      <c r="W5" s="7"/>
    </row>
    <row r="6" ht="26.25" customHeight="1">
      <c r="A6" s="14">
        <v>2.0</v>
      </c>
      <c r="B6" s="23" t="s">
        <v>19</v>
      </c>
      <c r="C6" s="16" t="s">
        <v>20</v>
      </c>
      <c r="D6" s="22" t="s">
        <v>12</v>
      </c>
      <c r="E6" s="22" t="s">
        <v>13</v>
      </c>
      <c r="F6" s="24" t="s">
        <v>21</v>
      </c>
      <c r="G6" s="25" t="s">
        <v>22</v>
      </c>
      <c r="H6" s="25" t="s">
        <v>23</v>
      </c>
      <c r="I6" s="25" t="s">
        <v>24</v>
      </c>
      <c r="J6" s="17" t="str">
        <f>HYPERLINK("http://www.laspinascity.gov.ph/","www.laspinascity.gov.ph")</f>
        <v>www.laspinascity.gov.ph</v>
      </c>
      <c r="K6" s="18" t="s">
        <v>25</v>
      </c>
      <c r="L6" s="19">
        <v>42443.0</v>
      </c>
      <c r="M6" s="21"/>
      <c r="N6" s="21"/>
      <c r="O6" s="22"/>
      <c r="P6" s="3"/>
      <c r="Q6" s="3"/>
      <c r="R6" s="3"/>
      <c r="S6" s="3"/>
      <c r="T6" s="3"/>
      <c r="U6" s="3"/>
      <c r="V6" s="3"/>
      <c r="W6" s="7"/>
    </row>
    <row r="7" ht="12.75" customHeight="1">
      <c r="A7" s="14">
        <v>3.0</v>
      </c>
      <c r="B7" s="26" t="s">
        <v>26</v>
      </c>
      <c r="C7" s="16" t="s">
        <v>27</v>
      </c>
      <c r="D7" s="22" t="s">
        <v>12</v>
      </c>
      <c r="E7" s="22" t="s">
        <v>13</v>
      </c>
      <c r="F7" s="27" t="s">
        <v>28</v>
      </c>
      <c r="G7" s="28" t="s">
        <v>29</v>
      </c>
      <c r="H7" s="25" t="s">
        <v>30</v>
      </c>
      <c r="I7" s="25" t="s">
        <v>31</v>
      </c>
      <c r="J7" s="17" t="str">
        <f>HYPERLINK("http://www.makati.gov.ph/","www.makati.gov.ph")</f>
        <v>www.makati.gov.ph</v>
      </c>
      <c r="K7" s="29" t="s">
        <v>32</v>
      </c>
      <c r="L7" s="30"/>
      <c r="M7" s="21"/>
      <c r="N7" s="21"/>
      <c r="O7" s="31"/>
      <c r="P7" s="3"/>
      <c r="Q7" s="3"/>
      <c r="R7" s="3"/>
      <c r="S7" s="3"/>
      <c r="T7" s="3"/>
      <c r="U7" s="3"/>
      <c r="V7" s="3"/>
      <c r="W7" s="7"/>
    </row>
    <row r="8" ht="39.0" customHeight="1">
      <c r="A8" s="14">
        <v>4.0</v>
      </c>
      <c r="B8" s="32" t="s">
        <v>33</v>
      </c>
      <c r="C8" s="16" t="s">
        <v>34</v>
      </c>
      <c r="D8" s="22" t="s">
        <v>12</v>
      </c>
      <c r="E8" s="22" t="s">
        <v>13</v>
      </c>
      <c r="F8" s="33" t="s">
        <v>35</v>
      </c>
      <c r="G8" s="28" t="s">
        <v>36</v>
      </c>
      <c r="H8" s="25" t="s">
        <v>37</v>
      </c>
      <c r="I8" s="25"/>
      <c r="J8" s="25" t="s">
        <v>38</v>
      </c>
      <c r="K8" s="18" t="s">
        <v>39</v>
      </c>
      <c r="L8" s="19">
        <v>42443.0</v>
      </c>
      <c r="M8" s="21"/>
      <c r="N8" s="21"/>
      <c r="O8" s="22"/>
      <c r="P8" s="3"/>
      <c r="Q8" s="3"/>
      <c r="R8" s="3"/>
      <c r="S8" s="3"/>
      <c r="T8" s="3"/>
      <c r="U8" s="3"/>
      <c r="V8" s="3"/>
      <c r="W8" s="7"/>
    </row>
    <row r="9" ht="26.25" customHeight="1">
      <c r="A9" s="14">
        <v>5.0</v>
      </c>
      <c r="B9" s="23" t="s">
        <v>40</v>
      </c>
      <c r="C9" s="16" t="s">
        <v>41</v>
      </c>
      <c r="D9" s="22" t="s">
        <v>12</v>
      </c>
      <c r="E9" s="22" t="s">
        <v>13</v>
      </c>
      <c r="F9" s="33" t="s">
        <v>42</v>
      </c>
      <c r="G9" s="28" t="s">
        <v>43</v>
      </c>
      <c r="H9" s="25" t="s">
        <v>44</v>
      </c>
      <c r="I9" s="28" t="s">
        <v>45</v>
      </c>
      <c r="J9" s="34" t="str">
        <f>HYPERLINK("http://www.mandaluyong.gov.ph/","www.mandaluyong.gov.ph")</f>
        <v>www.mandaluyong.gov.ph</v>
      </c>
      <c r="K9" s="35"/>
      <c r="L9" s="30"/>
      <c r="M9" s="21"/>
      <c r="N9" s="21"/>
      <c r="O9" s="22"/>
      <c r="P9" s="3"/>
      <c r="Q9" s="3"/>
      <c r="R9" s="3"/>
      <c r="S9" s="3"/>
      <c r="T9" s="3"/>
      <c r="U9" s="3"/>
      <c r="V9" s="3"/>
      <c r="W9" s="7"/>
    </row>
    <row r="10" ht="26.25" customHeight="1">
      <c r="A10" s="14">
        <v>6.0</v>
      </c>
      <c r="B10" s="23" t="s">
        <v>46</v>
      </c>
      <c r="C10" s="33" t="s">
        <v>47</v>
      </c>
      <c r="D10" s="22" t="s">
        <v>12</v>
      </c>
      <c r="E10" s="22" t="s">
        <v>13</v>
      </c>
      <c r="F10" s="33" t="s">
        <v>48</v>
      </c>
      <c r="G10" s="25" t="s">
        <v>49</v>
      </c>
      <c r="H10" s="25" t="s">
        <v>50</v>
      </c>
      <c r="I10" s="28" t="s">
        <v>51</v>
      </c>
      <c r="J10" s="34" t="str">
        <f>HYPERLINK("http://www.manila.gov.ph/","www.manila.gov.ph")</f>
        <v>www.manila.gov.ph</v>
      </c>
      <c r="K10" s="18" t="s">
        <v>52</v>
      </c>
      <c r="L10" s="19">
        <v>42443.0</v>
      </c>
      <c r="M10" s="21"/>
      <c r="N10" s="36"/>
      <c r="O10" s="22"/>
      <c r="P10" s="3"/>
      <c r="Q10" s="3"/>
      <c r="R10" s="3"/>
      <c r="S10" s="3"/>
      <c r="T10" s="3"/>
      <c r="U10" s="3"/>
      <c r="V10" s="3"/>
      <c r="W10" s="7"/>
    </row>
    <row r="11" ht="12.75" customHeight="1">
      <c r="A11" s="14">
        <v>7.0</v>
      </c>
      <c r="B11" s="15" t="s">
        <v>53</v>
      </c>
      <c r="C11" s="16" t="s">
        <v>54</v>
      </c>
      <c r="D11" s="22" t="s">
        <v>12</v>
      </c>
      <c r="E11" s="22" t="s">
        <v>13</v>
      </c>
      <c r="F11" s="37" t="s">
        <v>55</v>
      </c>
      <c r="G11" s="25" t="s">
        <v>56</v>
      </c>
      <c r="H11" s="25" t="s">
        <v>57</v>
      </c>
      <c r="I11" s="28" t="s">
        <v>58</v>
      </c>
      <c r="J11" s="34" t="str">
        <f>HYPERLINK("http://www.marikina.gov.ph/","www.marikina.gov.ph")</f>
        <v>www.marikina.gov.ph</v>
      </c>
      <c r="K11" s="38" t="s">
        <v>59</v>
      </c>
      <c r="L11" s="19">
        <v>42443.0</v>
      </c>
      <c r="M11" s="21"/>
      <c r="N11" s="21"/>
      <c r="O11" s="22"/>
      <c r="P11" s="3"/>
      <c r="Q11" s="3"/>
      <c r="R11" s="3"/>
      <c r="S11" s="3"/>
      <c r="T11" s="3"/>
      <c r="U11" s="3"/>
      <c r="V11" s="3"/>
      <c r="W11" s="7"/>
    </row>
    <row r="12" ht="12.75" customHeight="1">
      <c r="A12" s="14">
        <v>8.0</v>
      </c>
      <c r="B12" s="23" t="s">
        <v>60</v>
      </c>
      <c r="C12" s="16" t="s">
        <v>61</v>
      </c>
      <c r="D12" s="22" t="s">
        <v>12</v>
      </c>
      <c r="E12" s="22" t="s">
        <v>13</v>
      </c>
      <c r="F12" s="39" t="s">
        <v>62</v>
      </c>
      <c r="G12" s="25" t="s">
        <v>63</v>
      </c>
      <c r="H12" s="25" t="s">
        <v>64</v>
      </c>
      <c r="I12" s="25" t="s">
        <v>65</v>
      </c>
      <c r="J12" s="34" t="str">
        <f>HYPERLINK("http://www.muntinlupacity.gov.ph/","www.muntinlupacity.gov.ph")</f>
        <v>www.muntinlupacity.gov.ph</v>
      </c>
      <c r="K12" s="38" t="s">
        <v>66</v>
      </c>
      <c r="L12" s="19">
        <v>42440.0</v>
      </c>
      <c r="M12" s="21"/>
      <c r="N12" s="21"/>
      <c r="O12" s="22"/>
      <c r="P12" s="3"/>
      <c r="Q12" s="3"/>
      <c r="R12" s="3"/>
      <c r="S12" s="3"/>
      <c r="T12" s="3"/>
      <c r="U12" s="3"/>
      <c r="V12" s="3"/>
      <c r="W12" s="7"/>
    </row>
    <row r="13" ht="66.0" customHeight="1">
      <c r="A13" s="14">
        <v>9.0</v>
      </c>
      <c r="B13" s="23" t="s">
        <v>67</v>
      </c>
      <c r="C13" s="16" t="s">
        <v>68</v>
      </c>
      <c r="D13" s="22" t="s">
        <v>12</v>
      </c>
      <c r="E13" s="22" t="s">
        <v>13</v>
      </c>
      <c r="F13" s="25" t="s">
        <v>69</v>
      </c>
      <c r="G13" s="25" t="s">
        <v>70</v>
      </c>
      <c r="H13" s="25" t="s">
        <v>71</v>
      </c>
      <c r="I13" s="28" t="s">
        <v>72</v>
      </c>
      <c r="J13" s="25" t="s">
        <v>73</v>
      </c>
      <c r="K13" s="40" t="s">
        <v>74</v>
      </c>
      <c r="L13" s="41">
        <v>42443.0</v>
      </c>
      <c r="M13" s="21"/>
      <c r="N13" s="21"/>
      <c r="O13" s="22"/>
      <c r="P13" s="3"/>
      <c r="Q13" s="3"/>
      <c r="R13" s="3"/>
      <c r="S13" s="3"/>
      <c r="T13" s="3"/>
      <c r="U13" s="3"/>
      <c r="V13" s="3"/>
      <c r="W13" s="7"/>
    </row>
    <row r="14" ht="12.75" customHeight="1">
      <c r="A14" s="14">
        <v>10.0</v>
      </c>
      <c r="B14" s="32" t="s">
        <v>75</v>
      </c>
      <c r="C14" s="42" t="s">
        <v>76</v>
      </c>
      <c r="D14" s="22" t="s">
        <v>12</v>
      </c>
      <c r="E14" s="22" t="s">
        <v>13</v>
      </c>
      <c r="F14" s="33" t="s">
        <v>77</v>
      </c>
      <c r="G14" s="28" t="s">
        <v>78</v>
      </c>
      <c r="H14" s="28">
        <v>8207783.0</v>
      </c>
      <c r="I14" s="25" t="s">
        <v>79</v>
      </c>
      <c r="J14" s="17" t="str">
        <f>HYPERLINK("http://www.paranaque.gov.ph/","www.paranaque.gov.ph")</f>
        <v>www.paranaque.gov.ph</v>
      </c>
      <c r="K14" s="18" t="s">
        <v>80</v>
      </c>
      <c r="L14" s="19">
        <v>42440.0</v>
      </c>
      <c r="M14" s="21"/>
      <c r="N14" s="21"/>
      <c r="O14" s="22"/>
      <c r="P14" s="3"/>
      <c r="Q14" s="3"/>
      <c r="R14" s="3"/>
      <c r="S14" s="3"/>
      <c r="T14" s="3"/>
      <c r="U14" s="3"/>
      <c r="V14" s="3"/>
      <c r="W14" s="7"/>
    </row>
    <row r="15" ht="26.25" customHeight="1">
      <c r="A15" s="14">
        <v>11.0</v>
      </c>
      <c r="B15" s="32" t="s">
        <v>81</v>
      </c>
      <c r="C15" s="42" t="s">
        <v>82</v>
      </c>
      <c r="D15" s="22" t="s">
        <v>12</v>
      </c>
      <c r="E15" s="22" t="s">
        <v>13</v>
      </c>
      <c r="F15" s="37" t="s">
        <v>83</v>
      </c>
      <c r="G15" s="25" t="s">
        <v>84</v>
      </c>
      <c r="H15" s="25" t="s">
        <v>85</v>
      </c>
      <c r="I15" s="22" t="s">
        <v>86</v>
      </c>
      <c r="J15" s="34" t="str">
        <f>HYPERLINK("http://www.pasay.gov.ph/","www.pasay.gov.ph")</f>
        <v>www.pasay.gov.ph</v>
      </c>
      <c r="K15" s="40" t="s">
        <v>87</v>
      </c>
      <c r="L15" s="41">
        <v>42443.0</v>
      </c>
      <c r="M15" s="21"/>
      <c r="N15" s="21"/>
      <c r="O15" s="22"/>
      <c r="P15" s="3"/>
      <c r="Q15" s="3"/>
      <c r="R15" s="3"/>
      <c r="S15" s="3"/>
      <c r="T15" s="3"/>
      <c r="U15" s="3"/>
      <c r="V15" s="3"/>
      <c r="W15" s="7"/>
    </row>
    <row r="16" ht="39.0" customHeight="1">
      <c r="A16" s="14">
        <v>12.0</v>
      </c>
      <c r="B16" s="15" t="s">
        <v>88</v>
      </c>
      <c r="C16" s="43" t="s">
        <v>89</v>
      </c>
      <c r="D16" s="22" t="s">
        <v>12</v>
      </c>
      <c r="E16" s="22" t="s">
        <v>13</v>
      </c>
      <c r="F16" s="33" t="s">
        <v>90</v>
      </c>
      <c r="G16" s="25" t="s">
        <v>91</v>
      </c>
      <c r="H16" s="25" t="s">
        <v>92</v>
      </c>
      <c r="I16" s="25" t="s">
        <v>93</v>
      </c>
      <c r="J16" s="17" t="str">
        <f>HYPERLINK("http://www.pasigcity.gov.ph/","www.pasigcity.gov.ph")</f>
        <v>www.pasigcity.gov.ph</v>
      </c>
      <c r="K16" s="38" t="s">
        <v>94</v>
      </c>
      <c r="L16" s="19">
        <v>42443.0</v>
      </c>
      <c r="M16" s="21"/>
      <c r="N16" s="21"/>
      <c r="O16" s="3"/>
      <c r="P16" s="3"/>
      <c r="Q16" s="3"/>
      <c r="R16" s="3"/>
      <c r="S16" s="3"/>
      <c r="T16" s="3"/>
      <c r="U16" s="3"/>
      <c r="V16" s="3"/>
      <c r="W16" s="7"/>
    </row>
    <row r="17" ht="12.75" customHeight="1">
      <c r="A17" s="14">
        <v>13.0</v>
      </c>
      <c r="B17" s="23" t="s">
        <v>95</v>
      </c>
      <c r="C17" s="22" t="s">
        <v>96</v>
      </c>
      <c r="D17" s="22" t="s">
        <v>12</v>
      </c>
      <c r="E17" s="22" t="s">
        <v>13</v>
      </c>
      <c r="F17" s="33" t="s">
        <v>97</v>
      </c>
      <c r="G17" s="25" t="s">
        <v>98</v>
      </c>
      <c r="H17" s="25" t="s">
        <v>99</v>
      </c>
      <c r="I17" s="28" t="s">
        <v>100</v>
      </c>
      <c r="J17" s="44" t="str">
        <f>HYPERLINK("http://www.pateros.gov.ph/","www.pateros.gov.ph")</f>
        <v>www.pateros.gov.ph</v>
      </c>
      <c r="K17" s="38" t="s">
        <v>101</v>
      </c>
      <c r="L17" s="19">
        <v>42443.0</v>
      </c>
      <c r="M17" s="21"/>
      <c r="N17" s="21"/>
      <c r="O17" s="3"/>
      <c r="P17" s="3"/>
      <c r="Q17" s="3"/>
      <c r="R17" s="3"/>
      <c r="S17" s="3"/>
      <c r="T17" s="3"/>
      <c r="U17" s="3"/>
      <c r="V17" s="3"/>
      <c r="W17" s="7"/>
    </row>
    <row r="18" ht="26.25" customHeight="1">
      <c r="A18" s="14">
        <v>14.0</v>
      </c>
      <c r="B18" s="26" t="s">
        <v>102</v>
      </c>
      <c r="C18" s="42" t="s">
        <v>103</v>
      </c>
      <c r="D18" s="22" t="s">
        <v>12</v>
      </c>
      <c r="E18" s="22" t="s">
        <v>13</v>
      </c>
      <c r="F18" s="33" t="s">
        <v>104</v>
      </c>
      <c r="G18" s="25" t="s">
        <v>105</v>
      </c>
      <c r="H18" s="25" t="s">
        <v>106</v>
      </c>
      <c r="I18" s="25" t="s">
        <v>107</v>
      </c>
      <c r="J18" s="34" t="str">
        <f>HYPERLINK("http://www.quezoncity.gov.ph/","www.quezoncity.gov.ph")</f>
        <v>www.quezoncity.gov.ph</v>
      </c>
      <c r="K18" s="35"/>
      <c r="L18" s="30"/>
      <c r="M18" s="21"/>
      <c r="N18" s="21"/>
      <c r="O18" s="3"/>
      <c r="P18" s="3"/>
      <c r="Q18" s="3"/>
      <c r="R18" s="3"/>
      <c r="S18" s="3"/>
      <c r="T18" s="3"/>
      <c r="U18" s="3"/>
      <c r="V18" s="3"/>
      <c r="W18" s="7"/>
    </row>
    <row r="19" ht="39.0" customHeight="1">
      <c r="A19" s="14">
        <v>15.0</v>
      </c>
      <c r="B19" s="32" t="s">
        <v>108</v>
      </c>
      <c r="C19" s="42" t="s">
        <v>109</v>
      </c>
      <c r="D19" s="22" t="s">
        <v>12</v>
      </c>
      <c r="E19" s="22" t="s">
        <v>13</v>
      </c>
      <c r="F19" s="33" t="s">
        <v>110</v>
      </c>
      <c r="G19" s="25" t="s">
        <v>111</v>
      </c>
      <c r="H19" s="25" t="s">
        <v>112</v>
      </c>
      <c r="I19" s="25"/>
      <c r="J19" s="34" t="str">
        <f>HYPERLINK("http://www.sanjuan.gov.ph/","www.sanjuan.gov.ph")</f>
        <v>www.sanjuan.gov.ph</v>
      </c>
      <c r="K19" s="40" t="s">
        <v>113</v>
      </c>
      <c r="L19" s="19">
        <v>42440.0</v>
      </c>
      <c r="M19" s="21"/>
      <c r="N19" s="21"/>
      <c r="O19" s="3"/>
      <c r="P19" s="3"/>
      <c r="Q19" s="3"/>
      <c r="R19" s="3"/>
      <c r="S19" s="3"/>
      <c r="T19" s="3"/>
      <c r="U19" s="3"/>
      <c r="V19" s="3"/>
      <c r="W19" s="7"/>
    </row>
    <row r="20" ht="26.25" customHeight="1">
      <c r="A20" s="14">
        <v>16.0</v>
      </c>
      <c r="B20" s="23" t="s">
        <v>114</v>
      </c>
      <c r="C20" s="43" t="s">
        <v>115</v>
      </c>
      <c r="D20" s="22" t="s">
        <v>12</v>
      </c>
      <c r="E20" s="22" t="s">
        <v>13</v>
      </c>
      <c r="F20" s="33" t="s">
        <v>116</v>
      </c>
      <c r="G20" s="28" t="s">
        <v>117</v>
      </c>
      <c r="H20" s="45" t="s">
        <v>118</v>
      </c>
      <c r="I20" s="25" t="s">
        <v>119</v>
      </c>
      <c r="J20" s="34" t="str">
        <f>HYPERLINK("http://www.taguig.gov.ph/","www.taguig.gov.ph")</f>
        <v>www.taguig.gov.ph</v>
      </c>
      <c r="K20" s="40" t="s">
        <v>120</v>
      </c>
      <c r="L20" s="41">
        <v>42443.0</v>
      </c>
      <c r="M20" s="21"/>
      <c r="N20" s="46"/>
      <c r="O20" s="3"/>
      <c r="P20" s="3"/>
      <c r="Q20" s="3"/>
      <c r="R20" s="3"/>
      <c r="S20" s="3"/>
      <c r="T20" s="3"/>
      <c r="U20" s="3"/>
      <c r="V20" s="3"/>
      <c r="W20" s="7"/>
    </row>
    <row r="21" ht="12.75" customHeight="1">
      <c r="A21" s="14">
        <v>17.0</v>
      </c>
      <c r="B21" s="23" t="s">
        <v>121</v>
      </c>
      <c r="C21" s="42" t="s">
        <v>122</v>
      </c>
      <c r="D21" s="3" t="s">
        <v>12</v>
      </c>
      <c r="E21" s="3" t="s">
        <v>13</v>
      </c>
      <c r="F21" s="47" t="s">
        <v>123</v>
      </c>
      <c r="G21" s="48" t="s">
        <v>124</v>
      </c>
      <c r="H21" s="4" t="s">
        <v>125</v>
      </c>
      <c r="I21" s="4" t="s">
        <v>126</v>
      </c>
      <c r="J21" s="49" t="str">
        <f>HYPERLINK("http://www.valenzuelacity.gov.ph/","www.valenzuelacity.gov.ph")</f>
        <v>www.valenzuelacity.gov.ph</v>
      </c>
      <c r="K21" s="40" t="s">
        <v>127</v>
      </c>
      <c r="L21" s="41">
        <v>42443.0</v>
      </c>
      <c r="M21" s="20"/>
      <c r="N21" s="21"/>
      <c r="O21" s="3"/>
      <c r="P21" s="3"/>
      <c r="Q21" s="3"/>
      <c r="R21" s="3"/>
      <c r="S21" s="3"/>
      <c r="T21" s="3"/>
      <c r="U21" s="3"/>
      <c r="V21" s="3"/>
      <c r="W21" s="7"/>
    </row>
    <row r="22" ht="12.75" customHeight="1">
      <c r="A22" s="50"/>
      <c r="B22" s="3"/>
      <c r="C22" s="3"/>
      <c r="D22" s="3"/>
      <c r="E22" s="3"/>
      <c r="F22" s="2"/>
      <c r="G22" s="3"/>
      <c r="H22" s="3"/>
      <c r="I22" s="3"/>
      <c r="J22" s="3"/>
      <c r="K22" s="51"/>
      <c r="L22" s="51"/>
      <c r="M22" s="3"/>
      <c r="N22" s="3"/>
      <c r="O22" s="3"/>
      <c r="P22" s="3"/>
      <c r="Q22" s="3"/>
      <c r="R22" s="3"/>
      <c r="S22" s="3"/>
      <c r="T22" s="3"/>
      <c r="U22" s="3"/>
      <c r="V22" s="3"/>
      <c r="W22" s="7"/>
    </row>
    <row r="23" ht="12.75" customHeight="1">
      <c r="A23" s="50"/>
      <c r="B23" s="3"/>
      <c r="C23" s="3"/>
      <c r="D23" s="3"/>
      <c r="E23" s="3"/>
      <c r="F23" s="2"/>
      <c r="G23" s="3"/>
      <c r="H23" s="3"/>
      <c r="I23" s="3"/>
      <c r="J23" s="52"/>
      <c r="K23" s="51"/>
      <c r="L23" s="51"/>
      <c r="M23" s="3"/>
      <c r="N23" s="3"/>
      <c r="O23" s="3"/>
      <c r="P23" s="3"/>
      <c r="Q23" s="3"/>
      <c r="R23" s="3"/>
      <c r="S23" s="3"/>
      <c r="T23" s="3"/>
      <c r="U23" s="3"/>
      <c r="V23" s="3"/>
      <c r="W23" s="7"/>
    </row>
    <row r="24" ht="12.75" customHeight="1">
      <c r="A24" s="50"/>
      <c r="B24" s="3"/>
      <c r="C24" s="3"/>
      <c r="D24" s="3"/>
      <c r="E24" s="3"/>
      <c r="F24" s="2"/>
      <c r="G24" s="3"/>
      <c r="H24" s="3"/>
      <c r="I24" s="3"/>
      <c r="J24" s="52"/>
      <c r="K24" s="51"/>
      <c r="L24" s="51"/>
      <c r="M24" s="3"/>
      <c r="N24" s="3"/>
      <c r="O24" s="3"/>
      <c r="P24" s="3"/>
      <c r="Q24" s="3"/>
      <c r="R24" s="3"/>
      <c r="S24" s="3"/>
      <c r="T24" s="3"/>
      <c r="U24" s="3"/>
      <c r="V24" s="3"/>
      <c r="W24" s="7"/>
    </row>
    <row r="25" ht="12.75" customHeight="1">
      <c r="A25" s="53"/>
      <c r="B25" s="25"/>
      <c r="C25" s="25"/>
      <c r="D25" s="25"/>
      <c r="E25" s="25"/>
      <c r="F25" s="25"/>
      <c r="G25" s="25"/>
      <c r="H25" s="25"/>
      <c r="I25" s="25"/>
      <c r="J25" s="25"/>
      <c r="K25" s="54"/>
      <c r="L25" s="54"/>
      <c r="M25" s="25"/>
      <c r="N25" s="25"/>
      <c r="O25" s="25"/>
      <c r="P25" s="25"/>
      <c r="Q25" s="25"/>
      <c r="R25" s="25"/>
      <c r="S25" s="25"/>
      <c r="T25" s="55"/>
      <c r="U25" s="55"/>
      <c r="V25" s="3"/>
      <c r="W25" s="7"/>
    </row>
    <row r="26" ht="12.75" customHeight="1">
      <c r="A26" s="53"/>
      <c r="B26" s="25"/>
      <c r="C26" s="25"/>
      <c r="D26" s="25"/>
      <c r="E26" s="25"/>
      <c r="F26" s="25"/>
      <c r="G26" s="25" t="s">
        <v>128</v>
      </c>
      <c r="H26" s="25"/>
      <c r="I26" s="25"/>
      <c r="J26" s="25"/>
      <c r="K26" s="54"/>
      <c r="L26" s="54"/>
      <c r="M26" s="25"/>
      <c r="N26" s="25"/>
      <c r="O26" s="25"/>
      <c r="P26" s="25"/>
      <c r="Q26" s="25"/>
      <c r="R26" s="25"/>
      <c r="S26" s="25"/>
      <c r="T26" s="55"/>
      <c r="U26" s="55"/>
      <c r="V26" s="3"/>
      <c r="W26" s="7"/>
    </row>
    <row r="27" ht="12.75" customHeight="1">
      <c r="A27" s="53"/>
      <c r="B27" s="25"/>
      <c r="C27" s="25"/>
      <c r="D27" s="25"/>
      <c r="E27" s="25"/>
      <c r="F27" s="25"/>
      <c r="G27" s="25"/>
      <c r="H27" s="25"/>
      <c r="I27" s="25"/>
      <c r="J27" s="25"/>
      <c r="K27" s="54"/>
      <c r="L27" s="54"/>
      <c r="M27" s="25"/>
      <c r="N27" s="25"/>
      <c r="O27" s="25"/>
      <c r="P27" s="25"/>
      <c r="Q27" s="25"/>
      <c r="R27" s="25"/>
      <c r="S27" s="25"/>
      <c r="T27" s="55"/>
      <c r="U27" s="55"/>
      <c r="V27" s="3"/>
      <c r="W27" s="7"/>
    </row>
    <row r="28" ht="12.75" customHeight="1">
      <c r="A28" s="14"/>
      <c r="B28" s="14"/>
      <c r="C28" s="14"/>
      <c r="D28" s="3"/>
      <c r="E28" s="3"/>
      <c r="F28" s="2"/>
      <c r="G28" s="3"/>
      <c r="H28" s="3"/>
      <c r="I28" s="3"/>
      <c r="J28" s="3"/>
      <c r="K28" s="51"/>
      <c r="L28" s="51"/>
      <c r="M28" s="3"/>
      <c r="N28" s="3"/>
      <c r="O28" s="3"/>
      <c r="P28" s="3"/>
      <c r="Q28" s="3"/>
      <c r="R28" s="3"/>
      <c r="S28" s="3"/>
      <c r="T28" s="3"/>
      <c r="U28" s="3"/>
      <c r="V28" s="3"/>
      <c r="W28" s="7"/>
    </row>
    <row r="29" ht="12.75" customHeight="1">
      <c r="A29" s="14"/>
      <c r="B29" s="22"/>
      <c r="C29" s="22"/>
      <c r="D29" s="3"/>
      <c r="E29" s="3"/>
      <c r="F29" s="2"/>
      <c r="G29" s="3"/>
      <c r="H29" s="3"/>
      <c r="I29" s="3"/>
      <c r="J29" s="52"/>
      <c r="K29" s="51"/>
      <c r="L29" s="51"/>
      <c r="M29" s="3"/>
      <c r="N29" s="3"/>
      <c r="O29" s="3"/>
      <c r="P29" s="3"/>
      <c r="Q29" s="3"/>
      <c r="R29" s="3"/>
      <c r="S29" s="3"/>
      <c r="T29" s="3"/>
      <c r="U29" s="3"/>
      <c r="V29" s="3"/>
      <c r="W29" s="7"/>
    </row>
    <row r="30" ht="12.75" customHeight="1">
      <c r="A30" s="14"/>
      <c r="B30" s="22"/>
      <c r="C30" s="22"/>
      <c r="D30" s="3"/>
      <c r="E30" s="3"/>
      <c r="F30" s="2"/>
      <c r="G30" s="3"/>
      <c r="H30" s="3"/>
      <c r="I30" s="3"/>
      <c r="J30" s="52"/>
      <c r="K30" s="51"/>
      <c r="L30" s="51"/>
      <c r="M30" s="3"/>
      <c r="N30" s="3"/>
      <c r="O30" s="3"/>
      <c r="P30" s="3"/>
      <c r="Q30" s="3"/>
      <c r="R30" s="3"/>
      <c r="S30" s="3"/>
      <c r="T30" s="3"/>
      <c r="U30" s="3"/>
      <c r="V30" s="3"/>
      <c r="W30" s="7"/>
    </row>
    <row r="31" ht="12.75" customHeight="1">
      <c r="A31" s="14"/>
      <c r="B31" s="22"/>
      <c r="C31" s="22"/>
      <c r="D31" s="3"/>
      <c r="E31" s="3"/>
      <c r="F31" s="2"/>
      <c r="G31" s="3"/>
      <c r="H31" s="3"/>
      <c r="I31" s="3"/>
      <c r="J31" s="52"/>
      <c r="K31" s="51"/>
      <c r="L31" s="51"/>
      <c r="M31" s="3"/>
      <c r="N31" s="3"/>
      <c r="O31" s="3"/>
      <c r="P31" s="3"/>
      <c r="Q31" s="3"/>
      <c r="R31" s="3"/>
      <c r="S31" s="3"/>
      <c r="T31" s="3"/>
      <c r="U31" s="3"/>
      <c r="V31" s="3"/>
      <c r="W31" s="7"/>
    </row>
    <row r="32" ht="12.75" customHeight="1">
      <c r="A32" s="14"/>
      <c r="B32" s="22"/>
      <c r="C32" s="22"/>
      <c r="D32" s="3"/>
      <c r="E32" s="3"/>
      <c r="F32" s="2"/>
      <c r="G32" s="3"/>
      <c r="H32" s="3"/>
      <c r="I32" s="3"/>
      <c r="J32" s="3"/>
      <c r="K32" s="51"/>
      <c r="L32" s="51"/>
      <c r="M32" s="3"/>
      <c r="N32" s="3"/>
      <c r="O32" s="3"/>
      <c r="P32" s="3"/>
      <c r="Q32" s="3"/>
      <c r="R32" s="3"/>
      <c r="S32" s="3"/>
      <c r="T32" s="3"/>
      <c r="U32" s="3"/>
      <c r="V32" s="3"/>
      <c r="W32" s="7"/>
    </row>
    <row r="33" ht="12.75" customHeight="1">
      <c r="A33" s="14"/>
      <c r="B33" s="22"/>
      <c r="C33" s="22"/>
      <c r="D33" s="3"/>
      <c r="E33" s="3"/>
      <c r="F33" s="2"/>
      <c r="G33" s="3"/>
      <c r="H33" s="3"/>
      <c r="I33" s="3"/>
      <c r="J33" s="3"/>
      <c r="K33" s="51"/>
      <c r="L33" s="51"/>
      <c r="M33" s="3"/>
      <c r="N33" s="3"/>
      <c r="O33" s="3"/>
      <c r="P33" s="3"/>
      <c r="Q33" s="3"/>
      <c r="R33" s="3"/>
      <c r="S33" s="3"/>
      <c r="T33" s="3"/>
      <c r="U33" s="3"/>
      <c r="V33" s="3"/>
      <c r="W33" s="7"/>
    </row>
    <row r="34" ht="12.75" customHeight="1">
      <c r="A34" s="50"/>
      <c r="B34" s="3"/>
      <c r="C34" s="3"/>
      <c r="D34" s="3"/>
      <c r="E34" s="3"/>
      <c r="F34" s="2"/>
      <c r="G34" s="3"/>
      <c r="H34" s="3"/>
      <c r="I34" s="3"/>
      <c r="J34" s="3"/>
      <c r="K34" s="51"/>
      <c r="L34" s="51"/>
      <c r="M34" s="3"/>
      <c r="N34" s="3"/>
      <c r="O34" s="3"/>
      <c r="P34" s="3"/>
      <c r="Q34" s="3"/>
      <c r="R34" s="3"/>
      <c r="S34" s="3"/>
      <c r="T34" s="3"/>
      <c r="U34" s="3"/>
      <c r="V34" s="3"/>
      <c r="W34" s="7"/>
    </row>
    <row r="35" ht="12.75" customHeight="1">
      <c r="A35" s="50"/>
      <c r="B35" s="3"/>
      <c r="C35" s="3"/>
      <c r="D35" s="3"/>
      <c r="E35" s="3"/>
      <c r="F35" s="2"/>
      <c r="G35" s="3"/>
      <c r="H35" s="3"/>
      <c r="I35" s="3"/>
      <c r="J35" s="3"/>
      <c r="K35" s="51"/>
      <c r="L35" s="51"/>
      <c r="M35" s="3"/>
      <c r="N35" s="3"/>
      <c r="O35" s="3"/>
      <c r="P35" s="3"/>
      <c r="Q35" s="3"/>
      <c r="R35" s="3"/>
      <c r="S35" s="3"/>
      <c r="T35" s="3"/>
      <c r="U35" s="3"/>
      <c r="V35" s="3"/>
      <c r="W35" s="7"/>
    </row>
    <row r="36" ht="12.75" customHeight="1">
      <c r="A36" s="50"/>
      <c r="B36" s="3"/>
      <c r="C36" s="3"/>
      <c r="D36" s="3"/>
      <c r="E36" s="3"/>
      <c r="F36" s="2"/>
      <c r="G36" s="3"/>
      <c r="H36" s="3"/>
      <c r="I36" s="3"/>
      <c r="J36" s="3"/>
      <c r="K36" s="51"/>
      <c r="L36" s="51"/>
      <c r="M36" s="3"/>
      <c r="N36" s="3"/>
      <c r="O36" s="3"/>
      <c r="P36" s="3"/>
      <c r="Q36" s="3"/>
      <c r="R36" s="3"/>
      <c r="S36" s="3"/>
      <c r="T36" s="3"/>
      <c r="U36" s="3"/>
      <c r="V36" s="3"/>
      <c r="W36" s="7"/>
    </row>
    <row r="37" ht="12.75" customHeight="1">
      <c r="A37" s="50"/>
      <c r="B37" s="3"/>
      <c r="C37" s="3"/>
      <c r="D37" s="3"/>
      <c r="E37" s="3"/>
      <c r="F37" s="2"/>
      <c r="G37" s="3"/>
      <c r="H37" s="3"/>
      <c r="I37" s="3"/>
      <c r="J37" s="3"/>
      <c r="K37" s="51"/>
      <c r="L37" s="51"/>
      <c r="M37" s="3"/>
      <c r="N37" s="3"/>
      <c r="O37" s="3"/>
      <c r="P37" s="3"/>
      <c r="Q37" s="3"/>
      <c r="R37" s="3"/>
      <c r="S37" s="3"/>
      <c r="T37" s="3"/>
      <c r="U37" s="3"/>
      <c r="V37" s="3"/>
      <c r="W37" s="7"/>
    </row>
    <row r="38" ht="12.75" customHeight="1">
      <c r="A38" s="50"/>
      <c r="B38" s="3"/>
      <c r="C38" s="3"/>
      <c r="D38" s="3"/>
      <c r="E38" s="3"/>
      <c r="F38" s="2"/>
      <c r="G38" s="3"/>
      <c r="H38" s="3"/>
      <c r="I38" s="3"/>
      <c r="J38" s="3"/>
      <c r="K38" s="51"/>
      <c r="L38" s="51"/>
      <c r="M38" s="3"/>
      <c r="N38" s="3"/>
      <c r="O38" s="3"/>
      <c r="P38" s="3"/>
      <c r="Q38" s="3"/>
      <c r="R38" s="3"/>
      <c r="S38" s="3"/>
      <c r="T38" s="3"/>
      <c r="U38" s="3"/>
      <c r="V38" s="3"/>
      <c r="W38" s="7"/>
    </row>
    <row r="39" ht="12.75" customHeight="1">
      <c r="A39" s="50"/>
      <c r="B39" s="3"/>
      <c r="C39" s="3"/>
      <c r="D39" s="3"/>
      <c r="E39" s="3"/>
      <c r="F39" s="2"/>
      <c r="G39" s="3"/>
      <c r="H39" s="3"/>
      <c r="I39" s="3"/>
      <c r="J39" s="3"/>
      <c r="K39" s="51"/>
      <c r="L39" s="51"/>
      <c r="M39" s="3"/>
      <c r="N39" s="3"/>
      <c r="O39" s="3"/>
      <c r="P39" s="3"/>
      <c r="Q39" s="3"/>
      <c r="R39" s="3"/>
      <c r="S39" s="3"/>
      <c r="T39" s="3"/>
      <c r="U39" s="3"/>
      <c r="V39" s="3"/>
      <c r="W39" s="7"/>
    </row>
    <row r="40" ht="12.75" customHeight="1">
      <c r="A40" s="50"/>
      <c r="B40" s="3"/>
      <c r="C40" s="3"/>
      <c r="D40" s="3"/>
      <c r="E40" s="3"/>
      <c r="F40" s="2"/>
      <c r="G40" s="3"/>
      <c r="H40" s="3"/>
      <c r="I40" s="3"/>
      <c r="J40" s="3"/>
      <c r="K40" s="51"/>
      <c r="L40" s="51"/>
      <c r="M40" s="3"/>
      <c r="N40" s="3"/>
      <c r="O40" s="3"/>
      <c r="P40" s="3"/>
      <c r="Q40" s="3"/>
      <c r="R40" s="3"/>
      <c r="S40" s="3"/>
      <c r="T40" s="3"/>
      <c r="U40" s="3"/>
      <c r="V40" s="3"/>
      <c r="W40" s="7"/>
    </row>
    <row r="41" ht="12.75" customHeight="1">
      <c r="A41" s="50"/>
      <c r="B41" s="3"/>
      <c r="C41" s="3"/>
      <c r="D41" s="3"/>
      <c r="E41" s="3"/>
      <c r="F41" s="2"/>
      <c r="G41" s="3"/>
      <c r="H41" s="3"/>
      <c r="I41" s="3"/>
      <c r="J41" s="3"/>
      <c r="K41" s="51"/>
      <c r="L41" s="51"/>
      <c r="M41" s="3"/>
      <c r="N41" s="3"/>
      <c r="O41" s="3"/>
      <c r="P41" s="3"/>
      <c r="Q41" s="3"/>
      <c r="R41" s="3"/>
      <c r="S41" s="3"/>
      <c r="T41" s="3"/>
      <c r="U41" s="3"/>
      <c r="V41" s="3"/>
      <c r="W41" s="7"/>
    </row>
    <row r="42" ht="12.75" customHeight="1">
      <c r="A42" s="50"/>
      <c r="B42" s="3"/>
      <c r="C42" s="3"/>
      <c r="D42" s="3"/>
      <c r="E42" s="3"/>
      <c r="F42" s="2"/>
      <c r="G42" s="3"/>
      <c r="H42" s="3"/>
      <c r="I42" s="3"/>
      <c r="J42" s="3"/>
      <c r="K42" s="51"/>
      <c r="L42" s="51"/>
      <c r="M42" s="3"/>
      <c r="N42" s="3"/>
      <c r="O42" s="3"/>
      <c r="P42" s="3"/>
      <c r="Q42" s="3"/>
      <c r="R42" s="3"/>
      <c r="S42" s="3"/>
      <c r="T42" s="3"/>
      <c r="U42" s="3"/>
      <c r="V42" s="3"/>
      <c r="W42" s="7"/>
    </row>
    <row r="43" ht="12.75" customHeight="1">
      <c r="A43" s="50"/>
      <c r="B43" s="3"/>
      <c r="C43" s="3"/>
      <c r="D43" s="3"/>
      <c r="E43" s="3"/>
      <c r="F43" s="2"/>
      <c r="G43" s="3"/>
      <c r="H43" s="3"/>
      <c r="I43" s="3"/>
      <c r="J43" s="3"/>
      <c r="K43" s="51"/>
      <c r="L43" s="51"/>
      <c r="M43" s="3"/>
      <c r="N43" s="3"/>
      <c r="O43" s="3"/>
      <c r="P43" s="3"/>
      <c r="Q43" s="3"/>
      <c r="R43" s="3"/>
      <c r="S43" s="3"/>
      <c r="T43" s="3"/>
      <c r="U43" s="3"/>
      <c r="V43" s="3"/>
      <c r="W43" s="7"/>
    </row>
    <row r="44" ht="12.75" customHeight="1">
      <c r="A44" s="50"/>
      <c r="B44" s="3"/>
      <c r="C44" s="3"/>
      <c r="D44" s="3"/>
      <c r="E44" s="3"/>
      <c r="F44" s="2"/>
      <c r="G44" s="3"/>
      <c r="H44" s="3"/>
      <c r="I44" s="3"/>
      <c r="J44" s="3"/>
      <c r="K44" s="51"/>
      <c r="L44" s="51"/>
      <c r="M44" s="3"/>
      <c r="N44" s="3"/>
      <c r="O44" s="3"/>
      <c r="P44" s="3"/>
      <c r="Q44" s="3"/>
      <c r="R44" s="3"/>
      <c r="S44" s="3"/>
      <c r="T44" s="3"/>
      <c r="U44" s="3"/>
      <c r="V44" s="3"/>
      <c r="W44" s="7"/>
    </row>
    <row r="45" ht="12.75" customHeight="1">
      <c r="A45" s="50"/>
      <c r="B45" s="3"/>
      <c r="C45" s="3"/>
      <c r="D45" s="3"/>
      <c r="E45" s="3"/>
      <c r="F45" s="2"/>
      <c r="G45" s="3"/>
      <c r="H45" s="3"/>
      <c r="I45" s="3"/>
      <c r="J45" s="3"/>
      <c r="K45" s="51"/>
      <c r="L45" s="51"/>
      <c r="M45" s="3"/>
      <c r="N45" s="3"/>
      <c r="O45" s="3"/>
      <c r="P45" s="3"/>
      <c r="Q45" s="3"/>
      <c r="R45" s="3"/>
      <c r="S45" s="3"/>
      <c r="T45" s="3"/>
      <c r="U45" s="3"/>
      <c r="V45" s="3"/>
      <c r="W45" s="7"/>
    </row>
    <row r="46" ht="12.75" customHeight="1">
      <c r="A46" s="50"/>
      <c r="B46" s="3"/>
      <c r="C46" s="3"/>
      <c r="D46" s="3"/>
      <c r="E46" s="3"/>
      <c r="F46" s="2"/>
      <c r="G46" s="3"/>
      <c r="H46" s="3"/>
      <c r="I46" s="3"/>
      <c r="J46" s="3"/>
      <c r="K46" s="51"/>
      <c r="L46" s="51"/>
      <c r="M46" s="3"/>
      <c r="N46" s="3"/>
      <c r="O46" s="3"/>
      <c r="P46" s="3"/>
      <c r="Q46" s="3"/>
      <c r="R46" s="3"/>
      <c r="S46" s="3"/>
      <c r="T46" s="3"/>
      <c r="U46" s="3"/>
      <c r="V46" s="3"/>
      <c r="W46" s="7"/>
    </row>
    <row r="47" ht="12.75" customHeight="1">
      <c r="A47" s="50"/>
      <c r="B47" s="3"/>
      <c r="C47" s="3"/>
      <c r="D47" s="3"/>
      <c r="E47" s="3"/>
      <c r="F47" s="2"/>
      <c r="G47" s="3"/>
      <c r="H47" s="3"/>
      <c r="I47" s="3"/>
      <c r="J47" s="3"/>
      <c r="K47" s="51"/>
      <c r="L47" s="51"/>
      <c r="M47" s="3"/>
      <c r="N47" s="3"/>
      <c r="O47" s="3"/>
      <c r="P47" s="3"/>
      <c r="Q47" s="3"/>
      <c r="R47" s="3"/>
      <c r="S47" s="3"/>
      <c r="T47" s="3"/>
      <c r="U47" s="3"/>
      <c r="V47" s="3"/>
      <c r="W47" s="7"/>
    </row>
    <row r="48" ht="12.75" customHeight="1">
      <c r="A48" s="50"/>
      <c r="B48" s="3"/>
      <c r="C48" s="3"/>
      <c r="D48" s="3"/>
      <c r="E48" s="3"/>
      <c r="F48" s="2"/>
      <c r="G48" s="3"/>
      <c r="H48" s="3"/>
      <c r="I48" s="3"/>
      <c r="J48" s="3"/>
      <c r="K48" s="51"/>
      <c r="L48" s="51"/>
      <c r="M48" s="3"/>
      <c r="N48" s="3"/>
      <c r="O48" s="3"/>
      <c r="P48" s="3"/>
      <c r="Q48" s="3"/>
      <c r="R48" s="3"/>
      <c r="S48" s="3"/>
      <c r="T48" s="3"/>
      <c r="U48" s="3"/>
      <c r="V48" s="3"/>
      <c r="W48" s="7"/>
    </row>
    <row r="49" ht="12.75" customHeight="1">
      <c r="A49" s="50"/>
      <c r="B49" s="3"/>
      <c r="C49" s="3"/>
      <c r="D49" s="3"/>
      <c r="E49" s="3"/>
      <c r="F49" s="2"/>
      <c r="G49" s="3"/>
      <c r="H49" s="3"/>
      <c r="I49" s="3"/>
      <c r="J49" s="3"/>
      <c r="K49" s="51"/>
      <c r="L49" s="51"/>
      <c r="M49" s="3"/>
      <c r="N49" s="3"/>
      <c r="O49" s="3"/>
      <c r="P49" s="3"/>
      <c r="Q49" s="3"/>
      <c r="R49" s="3"/>
      <c r="S49" s="3"/>
      <c r="T49" s="3"/>
      <c r="U49" s="3"/>
      <c r="V49" s="3"/>
      <c r="W49" s="7"/>
    </row>
    <row r="50" ht="12.75" customHeight="1">
      <c r="A50" s="50"/>
      <c r="B50" s="3"/>
      <c r="C50" s="3"/>
      <c r="D50" s="3"/>
      <c r="E50" s="3"/>
      <c r="F50" s="2"/>
      <c r="G50" s="3"/>
      <c r="H50" s="3"/>
      <c r="I50" s="3"/>
      <c r="J50" s="3"/>
      <c r="K50" s="51"/>
      <c r="L50" s="51"/>
      <c r="M50" s="3"/>
      <c r="N50" s="3"/>
      <c r="O50" s="3"/>
      <c r="P50" s="3"/>
      <c r="Q50" s="3"/>
      <c r="R50" s="3"/>
      <c r="S50" s="3"/>
      <c r="T50" s="3"/>
      <c r="U50" s="3"/>
      <c r="V50" s="3"/>
      <c r="W50" s="7"/>
    </row>
    <row r="51" ht="12.75" customHeight="1">
      <c r="A51" s="50"/>
      <c r="B51" s="3"/>
      <c r="C51" s="3"/>
      <c r="D51" s="3"/>
      <c r="E51" s="3"/>
      <c r="F51" s="2"/>
      <c r="G51" s="3"/>
      <c r="H51" s="3"/>
      <c r="I51" s="3"/>
      <c r="J51" s="3"/>
      <c r="K51" s="51"/>
      <c r="L51" s="51"/>
      <c r="M51" s="3"/>
      <c r="N51" s="3"/>
      <c r="O51" s="3"/>
      <c r="P51" s="3"/>
      <c r="Q51" s="3"/>
      <c r="R51" s="3"/>
      <c r="S51" s="3"/>
      <c r="T51" s="3"/>
      <c r="U51" s="3"/>
      <c r="V51" s="3"/>
      <c r="W51" s="7"/>
    </row>
    <row r="52" ht="12.75" customHeight="1">
      <c r="A52" s="50"/>
      <c r="B52" s="3"/>
      <c r="C52" s="3"/>
      <c r="D52" s="3"/>
      <c r="E52" s="3"/>
      <c r="F52" s="2"/>
      <c r="G52" s="3"/>
      <c r="H52" s="3"/>
      <c r="I52" s="3"/>
      <c r="J52" s="3"/>
      <c r="K52" s="51"/>
      <c r="L52" s="51"/>
      <c r="M52" s="3"/>
      <c r="N52" s="3"/>
      <c r="O52" s="3"/>
      <c r="P52" s="3"/>
      <c r="Q52" s="3"/>
      <c r="R52" s="3"/>
      <c r="S52" s="3"/>
      <c r="T52" s="3"/>
      <c r="U52" s="3"/>
      <c r="V52" s="3"/>
      <c r="W52" s="7"/>
    </row>
    <row r="53" ht="12.75" customHeight="1">
      <c r="A53" s="50"/>
      <c r="B53" s="3"/>
      <c r="C53" s="3"/>
      <c r="D53" s="3"/>
      <c r="E53" s="3"/>
      <c r="F53" s="2"/>
      <c r="G53" s="3"/>
      <c r="H53" s="3"/>
      <c r="I53" s="3"/>
      <c r="J53" s="3"/>
      <c r="K53" s="51"/>
      <c r="L53" s="51"/>
      <c r="M53" s="3"/>
      <c r="N53" s="3"/>
      <c r="O53" s="3"/>
      <c r="P53" s="3"/>
      <c r="Q53" s="3"/>
      <c r="R53" s="3"/>
      <c r="S53" s="3"/>
      <c r="T53" s="3"/>
      <c r="U53" s="3"/>
      <c r="V53" s="3"/>
      <c r="W53" s="7"/>
    </row>
    <row r="54" ht="12.75" customHeight="1">
      <c r="A54" s="50"/>
      <c r="B54" s="3"/>
      <c r="C54" s="3"/>
      <c r="D54" s="3"/>
      <c r="E54" s="3"/>
      <c r="F54" s="2"/>
      <c r="G54" s="3"/>
      <c r="H54" s="3"/>
      <c r="I54" s="3"/>
      <c r="J54" s="3"/>
      <c r="K54" s="51"/>
      <c r="L54" s="51"/>
      <c r="M54" s="3"/>
      <c r="N54" s="3"/>
      <c r="O54" s="3"/>
      <c r="P54" s="3"/>
      <c r="Q54" s="3"/>
      <c r="R54" s="3"/>
      <c r="S54" s="3"/>
      <c r="T54" s="3"/>
      <c r="U54" s="3"/>
      <c r="V54" s="3"/>
      <c r="W54" s="7"/>
    </row>
    <row r="55" ht="12.75" customHeight="1">
      <c r="A55" s="50"/>
      <c r="B55" s="3"/>
      <c r="C55" s="3"/>
      <c r="D55" s="3"/>
      <c r="E55" s="3"/>
      <c r="F55" s="2"/>
      <c r="G55" s="3"/>
      <c r="H55" s="3"/>
      <c r="I55" s="3"/>
      <c r="J55" s="3"/>
      <c r="K55" s="51"/>
      <c r="L55" s="51"/>
      <c r="M55" s="3"/>
      <c r="N55" s="3"/>
      <c r="O55" s="3"/>
      <c r="P55" s="3"/>
      <c r="Q55" s="3"/>
      <c r="R55" s="3"/>
      <c r="S55" s="3"/>
      <c r="T55" s="3"/>
      <c r="U55" s="3"/>
      <c r="V55" s="3"/>
      <c r="W55" s="7"/>
    </row>
    <row r="56" ht="12.75" customHeight="1">
      <c r="A56" s="50"/>
      <c r="B56" s="3"/>
      <c r="C56" s="3"/>
      <c r="D56" s="3"/>
      <c r="E56" s="3"/>
      <c r="F56" s="2"/>
      <c r="G56" s="3"/>
      <c r="H56" s="3"/>
      <c r="I56" s="3"/>
      <c r="J56" s="3"/>
      <c r="K56" s="51"/>
      <c r="L56" s="51"/>
      <c r="M56" s="3"/>
      <c r="N56" s="3"/>
      <c r="O56" s="3"/>
      <c r="P56" s="3"/>
      <c r="Q56" s="3"/>
      <c r="R56" s="3"/>
      <c r="S56" s="3"/>
      <c r="T56" s="3"/>
      <c r="U56" s="3"/>
      <c r="V56" s="3"/>
      <c r="W56" s="7"/>
    </row>
    <row r="57" ht="12.75" customHeight="1">
      <c r="A57" s="50"/>
      <c r="B57" s="3"/>
      <c r="C57" s="3"/>
      <c r="D57" s="3"/>
      <c r="E57" s="3"/>
      <c r="F57" s="2"/>
      <c r="G57" s="3"/>
      <c r="H57" s="3"/>
      <c r="I57" s="3"/>
      <c r="J57" s="3"/>
      <c r="K57" s="51"/>
      <c r="L57" s="51"/>
      <c r="M57" s="3"/>
      <c r="N57" s="3"/>
      <c r="O57" s="3"/>
      <c r="P57" s="3"/>
      <c r="Q57" s="3"/>
      <c r="R57" s="3"/>
      <c r="S57" s="3"/>
      <c r="T57" s="3"/>
      <c r="U57" s="3"/>
      <c r="V57" s="3"/>
      <c r="W57" s="7"/>
    </row>
    <row r="58" ht="12.75" customHeight="1">
      <c r="A58" s="50"/>
      <c r="B58" s="3"/>
      <c r="C58" s="3"/>
      <c r="D58" s="3"/>
      <c r="E58" s="3"/>
      <c r="F58" s="2"/>
      <c r="G58" s="3"/>
      <c r="H58" s="3"/>
      <c r="I58" s="3"/>
      <c r="J58" s="3"/>
      <c r="K58" s="51"/>
      <c r="L58" s="51"/>
      <c r="M58" s="3"/>
      <c r="N58" s="3"/>
      <c r="O58" s="3"/>
      <c r="P58" s="3"/>
      <c r="Q58" s="3"/>
      <c r="R58" s="3"/>
      <c r="S58" s="3"/>
      <c r="T58" s="3"/>
      <c r="U58" s="3"/>
      <c r="V58" s="3"/>
      <c r="W58" s="7"/>
    </row>
    <row r="59" ht="12.75" customHeight="1">
      <c r="A59" s="50"/>
      <c r="B59" s="3"/>
      <c r="C59" s="3"/>
      <c r="D59" s="3"/>
      <c r="E59" s="3"/>
      <c r="F59" s="2"/>
      <c r="G59" s="3"/>
      <c r="H59" s="3"/>
      <c r="I59" s="3"/>
      <c r="J59" s="3"/>
      <c r="K59" s="51"/>
      <c r="L59" s="51"/>
      <c r="M59" s="3"/>
      <c r="N59" s="3"/>
      <c r="O59" s="3"/>
      <c r="P59" s="3"/>
      <c r="Q59" s="3"/>
      <c r="R59" s="3"/>
      <c r="S59" s="3"/>
      <c r="T59" s="3"/>
      <c r="U59" s="3"/>
      <c r="V59" s="3"/>
      <c r="W59" s="7"/>
    </row>
    <row r="60" ht="12.75" customHeight="1">
      <c r="A60" s="50"/>
      <c r="B60" s="3"/>
      <c r="C60" s="3"/>
      <c r="D60" s="3"/>
      <c r="E60" s="3"/>
      <c r="F60" s="2"/>
      <c r="G60" s="3"/>
      <c r="H60" s="3"/>
      <c r="I60" s="3"/>
      <c r="J60" s="3"/>
      <c r="K60" s="51"/>
      <c r="L60" s="51"/>
      <c r="M60" s="3"/>
      <c r="N60" s="3"/>
      <c r="O60" s="3"/>
      <c r="P60" s="3"/>
      <c r="Q60" s="3"/>
      <c r="R60" s="3"/>
      <c r="S60" s="3"/>
      <c r="T60" s="3"/>
      <c r="U60" s="3"/>
      <c r="V60" s="3"/>
      <c r="W60" s="7"/>
    </row>
    <row r="61" ht="12.75" customHeight="1">
      <c r="A61" s="50"/>
      <c r="B61" s="3"/>
      <c r="C61" s="3"/>
      <c r="D61" s="3"/>
      <c r="E61" s="3"/>
      <c r="F61" s="2"/>
      <c r="G61" s="3"/>
      <c r="H61" s="3"/>
      <c r="I61" s="3"/>
      <c r="J61" s="3"/>
      <c r="K61" s="51"/>
      <c r="L61" s="51"/>
      <c r="M61" s="3"/>
      <c r="N61" s="3"/>
      <c r="O61" s="3"/>
      <c r="P61" s="3"/>
      <c r="Q61" s="3"/>
      <c r="R61" s="3"/>
      <c r="S61" s="3"/>
      <c r="T61" s="3"/>
      <c r="U61" s="3"/>
      <c r="V61" s="3"/>
      <c r="W61" s="7"/>
    </row>
    <row r="62" ht="12.75" customHeight="1">
      <c r="A62" s="50"/>
      <c r="B62" s="3"/>
      <c r="C62" s="3"/>
      <c r="D62" s="3"/>
      <c r="E62" s="3"/>
      <c r="F62" s="2"/>
      <c r="G62" s="3"/>
      <c r="H62" s="3"/>
      <c r="I62" s="3"/>
      <c r="J62" s="3"/>
      <c r="K62" s="51"/>
      <c r="L62" s="51"/>
      <c r="M62" s="3"/>
      <c r="N62" s="3"/>
      <c r="O62" s="3"/>
      <c r="P62" s="3"/>
      <c r="Q62" s="3"/>
      <c r="R62" s="3"/>
      <c r="S62" s="3"/>
      <c r="T62" s="3"/>
      <c r="U62" s="3"/>
      <c r="V62" s="3"/>
      <c r="W62" s="7"/>
    </row>
    <row r="63" ht="12.75" customHeight="1">
      <c r="A63" s="50"/>
      <c r="B63" s="3"/>
      <c r="C63" s="3"/>
      <c r="D63" s="3"/>
      <c r="E63" s="3"/>
      <c r="F63" s="2"/>
      <c r="G63" s="3"/>
      <c r="H63" s="3"/>
      <c r="I63" s="3"/>
      <c r="J63" s="3"/>
      <c r="K63" s="51"/>
      <c r="L63" s="51"/>
      <c r="M63" s="3"/>
      <c r="N63" s="3"/>
      <c r="O63" s="3"/>
      <c r="P63" s="3"/>
      <c r="Q63" s="3"/>
      <c r="R63" s="3"/>
      <c r="S63" s="3"/>
      <c r="T63" s="3"/>
      <c r="U63" s="3"/>
      <c r="V63" s="3"/>
      <c r="W63" s="7"/>
    </row>
    <row r="64" ht="12.75" customHeight="1">
      <c r="A64" s="50"/>
      <c r="B64" s="3"/>
      <c r="C64" s="3"/>
      <c r="D64" s="3"/>
      <c r="E64" s="3"/>
      <c r="F64" s="2"/>
      <c r="G64" s="3"/>
      <c r="H64" s="3"/>
      <c r="I64" s="3"/>
      <c r="J64" s="3"/>
      <c r="K64" s="51"/>
      <c r="L64" s="51"/>
      <c r="M64" s="3"/>
      <c r="N64" s="3"/>
      <c r="O64" s="3"/>
      <c r="P64" s="3"/>
      <c r="Q64" s="3"/>
      <c r="R64" s="3"/>
      <c r="S64" s="3"/>
      <c r="T64" s="3"/>
      <c r="U64" s="3"/>
      <c r="V64" s="3"/>
      <c r="W64" s="7"/>
    </row>
    <row r="65" ht="12.75" customHeight="1">
      <c r="A65" s="50"/>
      <c r="B65" s="3"/>
      <c r="C65" s="3"/>
      <c r="D65" s="3"/>
      <c r="E65" s="3"/>
      <c r="F65" s="2"/>
      <c r="G65" s="3"/>
      <c r="H65" s="3"/>
      <c r="I65" s="3"/>
      <c r="J65" s="3"/>
      <c r="K65" s="51"/>
      <c r="L65" s="51"/>
      <c r="M65" s="3"/>
      <c r="N65" s="3"/>
      <c r="O65" s="3"/>
      <c r="P65" s="3"/>
      <c r="Q65" s="3"/>
      <c r="R65" s="3"/>
      <c r="S65" s="3"/>
      <c r="T65" s="3"/>
      <c r="U65" s="3"/>
      <c r="V65" s="3"/>
      <c r="W65" s="7"/>
    </row>
    <row r="66" ht="12.75" customHeight="1">
      <c r="A66" s="50"/>
      <c r="B66" s="3"/>
      <c r="C66" s="3"/>
      <c r="D66" s="3"/>
      <c r="E66" s="3"/>
      <c r="F66" s="2"/>
      <c r="G66" s="3"/>
      <c r="H66" s="3"/>
      <c r="I66" s="3"/>
      <c r="J66" s="3"/>
      <c r="K66" s="51"/>
      <c r="L66" s="51"/>
      <c r="M66" s="3"/>
      <c r="N66" s="3"/>
      <c r="O66" s="3"/>
      <c r="P66" s="3"/>
      <c r="Q66" s="3"/>
      <c r="R66" s="3"/>
      <c r="S66" s="3"/>
      <c r="T66" s="3"/>
      <c r="U66" s="3"/>
      <c r="V66" s="3"/>
      <c r="W66" s="7"/>
    </row>
    <row r="67" ht="12.75" customHeight="1">
      <c r="A67" s="50"/>
      <c r="B67" s="3"/>
      <c r="C67" s="3"/>
      <c r="D67" s="3"/>
      <c r="E67" s="3"/>
      <c r="F67" s="2"/>
      <c r="G67" s="3"/>
      <c r="H67" s="3"/>
      <c r="I67" s="3"/>
      <c r="J67" s="3"/>
      <c r="K67" s="51"/>
      <c r="L67" s="51"/>
      <c r="M67" s="3"/>
      <c r="N67" s="3"/>
      <c r="O67" s="3"/>
      <c r="P67" s="3"/>
      <c r="Q67" s="3"/>
      <c r="R67" s="3"/>
      <c r="S67" s="3"/>
      <c r="T67" s="3"/>
      <c r="U67" s="3"/>
      <c r="V67" s="3"/>
      <c r="W67" s="7"/>
    </row>
    <row r="68" ht="12.75" customHeight="1">
      <c r="A68" s="50"/>
      <c r="B68" s="3"/>
      <c r="C68" s="3"/>
      <c r="D68" s="3"/>
      <c r="E68" s="3"/>
      <c r="F68" s="2"/>
      <c r="G68" s="3"/>
      <c r="H68" s="3"/>
      <c r="I68" s="3"/>
      <c r="J68" s="3"/>
      <c r="K68" s="51"/>
      <c r="L68" s="51"/>
      <c r="M68" s="3"/>
      <c r="N68" s="3"/>
      <c r="O68" s="3"/>
      <c r="P68" s="3"/>
      <c r="Q68" s="3"/>
      <c r="R68" s="3"/>
      <c r="S68" s="3"/>
      <c r="T68" s="3"/>
      <c r="U68" s="3"/>
      <c r="V68" s="3"/>
      <c r="W68" s="7"/>
    </row>
    <row r="69" ht="12.75" customHeight="1">
      <c r="A69" s="50"/>
      <c r="B69" s="3"/>
      <c r="C69" s="3"/>
      <c r="D69" s="3"/>
      <c r="E69" s="3"/>
      <c r="F69" s="2"/>
      <c r="G69" s="3"/>
      <c r="H69" s="3"/>
      <c r="I69" s="3"/>
      <c r="J69" s="3"/>
      <c r="K69" s="51"/>
      <c r="L69" s="51"/>
      <c r="M69" s="3"/>
      <c r="N69" s="3"/>
      <c r="O69" s="3"/>
      <c r="P69" s="3"/>
      <c r="Q69" s="3"/>
      <c r="R69" s="3"/>
      <c r="S69" s="3"/>
      <c r="T69" s="3"/>
      <c r="U69" s="3"/>
      <c r="V69" s="3"/>
      <c r="W69" s="7"/>
    </row>
    <row r="70" ht="12.75" customHeight="1">
      <c r="A70" s="50"/>
      <c r="B70" s="3"/>
      <c r="C70" s="3"/>
      <c r="D70" s="3"/>
      <c r="E70" s="3"/>
      <c r="F70" s="2"/>
      <c r="G70" s="3"/>
      <c r="H70" s="3"/>
      <c r="I70" s="3"/>
      <c r="J70" s="3"/>
      <c r="K70" s="51"/>
      <c r="L70" s="51"/>
      <c r="M70" s="3"/>
      <c r="N70" s="3"/>
      <c r="O70" s="3"/>
      <c r="P70" s="3"/>
      <c r="Q70" s="3"/>
      <c r="R70" s="3"/>
      <c r="S70" s="3"/>
      <c r="T70" s="3"/>
      <c r="U70" s="3"/>
      <c r="V70" s="3"/>
      <c r="W70" s="7"/>
    </row>
    <row r="71" ht="12.75" customHeight="1">
      <c r="A71" s="50"/>
      <c r="B71" s="3"/>
      <c r="C71" s="3"/>
      <c r="D71" s="3"/>
      <c r="E71" s="3"/>
      <c r="F71" s="2"/>
      <c r="G71" s="3"/>
      <c r="H71" s="3"/>
      <c r="I71" s="3"/>
      <c r="J71" s="3"/>
      <c r="K71" s="51"/>
      <c r="L71" s="51"/>
      <c r="M71" s="3"/>
      <c r="N71" s="3"/>
      <c r="O71" s="3"/>
      <c r="P71" s="3"/>
      <c r="Q71" s="3"/>
      <c r="R71" s="3"/>
      <c r="S71" s="3"/>
      <c r="T71" s="3"/>
      <c r="U71" s="3"/>
      <c r="V71" s="3"/>
      <c r="W71" s="7"/>
    </row>
    <row r="72" ht="12.75" customHeight="1">
      <c r="A72" s="50"/>
      <c r="B72" s="3"/>
      <c r="C72" s="3"/>
      <c r="D72" s="3"/>
      <c r="E72" s="3"/>
      <c r="F72" s="2"/>
      <c r="G72" s="3"/>
      <c r="H72" s="3"/>
      <c r="I72" s="3"/>
      <c r="J72" s="3"/>
      <c r="K72" s="51"/>
      <c r="L72" s="51"/>
      <c r="M72" s="3"/>
      <c r="N72" s="3"/>
      <c r="O72" s="3"/>
      <c r="P72" s="3"/>
      <c r="Q72" s="3"/>
      <c r="R72" s="3"/>
      <c r="S72" s="3"/>
      <c r="T72" s="3"/>
      <c r="U72" s="3"/>
      <c r="V72" s="3"/>
      <c r="W72" s="7"/>
    </row>
    <row r="73" ht="12.75" customHeight="1">
      <c r="A73" s="50"/>
      <c r="B73" s="3"/>
      <c r="C73" s="3"/>
      <c r="D73" s="3"/>
      <c r="E73" s="3"/>
      <c r="F73" s="2"/>
      <c r="G73" s="3"/>
      <c r="H73" s="3"/>
      <c r="I73" s="3"/>
      <c r="J73" s="3"/>
      <c r="K73" s="51"/>
      <c r="L73" s="51"/>
      <c r="M73" s="3"/>
      <c r="N73" s="3"/>
      <c r="O73" s="3"/>
      <c r="P73" s="3"/>
      <c r="Q73" s="3"/>
      <c r="R73" s="3"/>
      <c r="S73" s="3"/>
      <c r="T73" s="3"/>
      <c r="U73" s="3"/>
      <c r="V73" s="3"/>
      <c r="W73" s="7"/>
    </row>
    <row r="74" ht="12.75" customHeight="1">
      <c r="A74" s="50"/>
      <c r="B74" s="3"/>
      <c r="C74" s="3"/>
      <c r="D74" s="3"/>
      <c r="E74" s="3"/>
      <c r="F74" s="2"/>
      <c r="G74" s="3"/>
      <c r="H74" s="3"/>
      <c r="I74" s="3"/>
      <c r="J74" s="3"/>
      <c r="K74" s="51"/>
      <c r="L74" s="51"/>
      <c r="M74" s="3"/>
      <c r="N74" s="3"/>
      <c r="O74" s="3"/>
      <c r="P74" s="3"/>
      <c r="Q74" s="3"/>
      <c r="R74" s="3"/>
      <c r="S74" s="3"/>
      <c r="T74" s="3"/>
      <c r="U74" s="3"/>
      <c r="V74" s="3"/>
      <c r="W74" s="7"/>
    </row>
    <row r="75" ht="12.75" customHeight="1">
      <c r="A75" s="50"/>
      <c r="B75" s="3"/>
      <c r="C75" s="3"/>
      <c r="D75" s="3"/>
      <c r="E75" s="3"/>
      <c r="F75" s="2"/>
      <c r="G75" s="3"/>
      <c r="H75" s="3"/>
      <c r="I75" s="3"/>
      <c r="J75" s="3"/>
      <c r="K75" s="51"/>
      <c r="L75" s="51"/>
      <c r="M75" s="3"/>
      <c r="N75" s="3"/>
      <c r="O75" s="3"/>
      <c r="P75" s="3"/>
      <c r="Q75" s="3"/>
      <c r="R75" s="3"/>
      <c r="S75" s="3"/>
      <c r="T75" s="3"/>
      <c r="U75" s="3"/>
      <c r="V75" s="3"/>
      <c r="W75" s="7"/>
    </row>
    <row r="76" ht="12.75" customHeight="1">
      <c r="A76" s="50"/>
      <c r="B76" s="3"/>
      <c r="C76" s="3"/>
      <c r="D76" s="3"/>
      <c r="E76" s="3"/>
      <c r="F76" s="2"/>
      <c r="G76" s="3"/>
      <c r="H76" s="3"/>
      <c r="I76" s="3"/>
      <c r="J76" s="3"/>
      <c r="K76" s="51"/>
      <c r="L76" s="51"/>
      <c r="M76" s="3"/>
      <c r="N76" s="3"/>
      <c r="O76" s="3"/>
      <c r="P76" s="3"/>
      <c r="Q76" s="3"/>
      <c r="R76" s="3"/>
      <c r="S76" s="3"/>
      <c r="T76" s="3"/>
      <c r="U76" s="3"/>
      <c r="V76" s="3"/>
      <c r="W76" s="7"/>
    </row>
    <row r="77" ht="12.75" customHeight="1">
      <c r="A77" s="50"/>
      <c r="B77" s="3"/>
      <c r="C77" s="3"/>
      <c r="D77" s="3"/>
      <c r="E77" s="3"/>
      <c r="F77" s="2"/>
      <c r="G77" s="3"/>
      <c r="H77" s="3"/>
      <c r="I77" s="3"/>
      <c r="J77" s="3"/>
      <c r="K77" s="51"/>
      <c r="L77" s="51"/>
      <c r="M77" s="3"/>
      <c r="N77" s="3"/>
      <c r="O77" s="3"/>
      <c r="P77" s="3"/>
      <c r="Q77" s="3"/>
      <c r="R77" s="3"/>
      <c r="S77" s="3"/>
      <c r="T77" s="3"/>
      <c r="U77" s="3"/>
      <c r="V77" s="3"/>
      <c r="W77" s="7"/>
    </row>
    <row r="78" ht="12.75" customHeight="1">
      <c r="A78" s="50"/>
      <c r="B78" s="3"/>
      <c r="C78" s="3"/>
      <c r="D78" s="3"/>
      <c r="E78" s="3"/>
      <c r="F78" s="2"/>
      <c r="G78" s="3"/>
      <c r="H78" s="3"/>
      <c r="I78" s="3"/>
      <c r="J78" s="3"/>
      <c r="K78" s="51"/>
      <c r="L78" s="51"/>
      <c r="M78" s="3"/>
      <c r="N78" s="3"/>
      <c r="O78" s="3"/>
      <c r="P78" s="3"/>
      <c r="Q78" s="3"/>
      <c r="R78" s="3"/>
      <c r="S78" s="3"/>
      <c r="T78" s="3"/>
      <c r="U78" s="3"/>
      <c r="V78" s="3"/>
      <c r="W78" s="7"/>
    </row>
    <row r="79" ht="12.75" customHeight="1">
      <c r="A79" s="50"/>
      <c r="B79" s="3"/>
      <c r="C79" s="3"/>
      <c r="D79" s="3"/>
      <c r="E79" s="3"/>
      <c r="F79" s="2"/>
      <c r="G79" s="3"/>
      <c r="H79" s="3"/>
      <c r="I79" s="3"/>
      <c r="J79" s="3"/>
      <c r="K79" s="51"/>
      <c r="L79" s="51"/>
      <c r="M79" s="3"/>
      <c r="N79" s="3"/>
      <c r="O79" s="3"/>
      <c r="P79" s="3"/>
      <c r="Q79" s="3"/>
      <c r="R79" s="3"/>
      <c r="S79" s="3"/>
      <c r="T79" s="3"/>
      <c r="U79" s="3"/>
      <c r="V79" s="3"/>
      <c r="W79" s="7"/>
    </row>
    <row r="80" ht="12.75" customHeight="1">
      <c r="A80" s="50"/>
      <c r="B80" s="3"/>
      <c r="C80" s="3"/>
      <c r="D80" s="3"/>
      <c r="E80" s="3"/>
      <c r="F80" s="2"/>
      <c r="G80" s="3"/>
      <c r="H80" s="3"/>
      <c r="I80" s="3"/>
      <c r="J80" s="3"/>
      <c r="K80" s="51"/>
      <c r="L80" s="51"/>
      <c r="M80" s="3"/>
      <c r="N80" s="3"/>
      <c r="O80" s="3"/>
      <c r="P80" s="3"/>
      <c r="Q80" s="3"/>
      <c r="R80" s="3"/>
      <c r="S80" s="3"/>
      <c r="T80" s="3"/>
      <c r="U80" s="3"/>
      <c r="V80" s="3"/>
      <c r="W80" s="7"/>
    </row>
    <row r="81" ht="12.75" customHeight="1">
      <c r="A81" s="50"/>
      <c r="B81" s="3"/>
      <c r="C81" s="3"/>
      <c r="D81" s="3"/>
      <c r="E81" s="3"/>
      <c r="F81" s="2"/>
      <c r="G81" s="3"/>
      <c r="H81" s="3"/>
      <c r="I81" s="3"/>
      <c r="J81" s="3"/>
      <c r="K81" s="51"/>
      <c r="L81" s="51"/>
      <c r="M81" s="3"/>
      <c r="N81" s="3"/>
      <c r="O81" s="3"/>
      <c r="P81" s="3"/>
      <c r="Q81" s="3"/>
      <c r="R81" s="3"/>
      <c r="S81" s="3"/>
      <c r="T81" s="3"/>
      <c r="U81" s="3"/>
      <c r="V81" s="3"/>
      <c r="W81" s="7"/>
    </row>
    <row r="82" ht="12.75" customHeight="1">
      <c r="A82" s="50"/>
      <c r="B82" s="3"/>
      <c r="C82" s="3"/>
      <c r="D82" s="3"/>
      <c r="E82" s="3"/>
      <c r="F82" s="2"/>
      <c r="G82" s="3"/>
      <c r="H82" s="3"/>
      <c r="I82" s="3"/>
      <c r="J82" s="3"/>
      <c r="K82" s="51"/>
      <c r="L82" s="51"/>
      <c r="M82" s="3"/>
      <c r="N82" s="3"/>
      <c r="O82" s="3"/>
      <c r="P82" s="3"/>
      <c r="Q82" s="3"/>
      <c r="R82" s="3"/>
      <c r="S82" s="3"/>
      <c r="T82" s="3"/>
      <c r="U82" s="3"/>
      <c r="V82" s="3"/>
      <c r="W82" s="7"/>
    </row>
    <row r="83" ht="12.75" customHeight="1">
      <c r="A83" s="50"/>
      <c r="B83" s="3"/>
      <c r="C83" s="3"/>
      <c r="D83" s="3"/>
      <c r="E83" s="3"/>
      <c r="F83" s="2"/>
      <c r="G83" s="3"/>
      <c r="H83" s="3"/>
      <c r="I83" s="3"/>
      <c r="J83" s="3"/>
      <c r="K83" s="51"/>
      <c r="L83" s="51"/>
      <c r="M83" s="3"/>
      <c r="N83" s="3"/>
      <c r="O83" s="3"/>
      <c r="P83" s="3"/>
      <c r="Q83" s="3"/>
      <c r="R83" s="3"/>
      <c r="S83" s="3"/>
      <c r="T83" s="3"/>
      <c r="U83" s="3"/>
      <c r="V83" s="3"/>
      <c r="W83" s="7"/>
    </row>
    <row r="84" ht="12.75" customHeight="1">
      <c r="A84" s="50"/>
      <c r="B84" s="3"/>
      <c r="C84" s="3"/>
      <c r="D84" s="3"/>
      <c r="E84" s="3"/>
      <c r="F84" s="2"/>
      <c r="G84" s="3"/>
      <c r="H84" s="3"/>
      <c r="I84" s="56"/>
      <c r="J84" s="3"/>
      <c r="K84" s="51"/>
      <c r="L84" s="51"/>
      <c r="M84" s="3"/>
      <c r="N84" s="3"/>
      <c r="O84" s="3"/>
      <c r="P84" s="3"/>
      <c r="Q84" s="3"/>
      <c r="R84" s="3"/>
      <c r="S84" s="3"/>
      <c r="T84" s="3"/>
      <c r="U84" s="3"/>
      <c r="V84" s="3"/>
      <c r="W84" s="7"/>
    </row>
    <row r="85" ht="12.75" customHeight="1">
      <c r="A85" s="50"/>
      <c r="B85" s="3"/>
      <c r="C85" s="3"/>
      <c r="D85" s="3"/>
      <c r="E85" s="3"/>
      <c r="F85" s="2"/>
      <c r="G85" s="3"/>
      <c r="H85" s="3"/>
      <c r="I85" s="3"/>
      <c r="J85" s="3"/>
      <c r="K85" s="51"/>
      <c r="L85" s="51"/>
      <c r="M85" s="3"/>
      <c r="N85" s="3"/>
      <c r="O85" s="3"/>
      <c r="P85" s="3"/>
      <c r="Q85" s="3"/>
      <c r="R85" s="3"/>
      <c r="S85" s="3"/>
      <c r="T85" s="3"/>
      <c r="U85" s="3"/>
      <c r="V85" s="3"/>
      <c r="W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5"/>
      <c r="L86" s="30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5"/>
      <c r="L87" s="30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5"/>
      <c r="L88" s="30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5"/>
      <c r="L89" s="30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5"/>
      <c r="L90" s="30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5"/>
      <c r="L91" s="30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5"/>
      <c r="L92" s="30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5"/>
      <c r="L93" s="30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5"/>
      <c r="L94" s="30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5"/>
      <c r="L95" s="30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5"/>
      <c r="L96" s="30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5"/>
      <c r="L97" s="30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5"/>
      <c r="L98" s="30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5"/>
      <c r="L99" s="30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5"/>
      <c r="L100" s="30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5"/>
      <c r="L101" s="30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5"/>
      <c r="L102" s="30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5"/>
      <c r="L103" s="30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5"/>
      <c r="L104" s="30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5"/>
      <c r="L105" s="30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5"/>
      <c r="L106" s="30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5"/>
      <c r="L107" s="30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5"/>
      <c r="L108" s="30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5"/>
      <c r="L109" s="30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5"/>
      <c r="L110" s="30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5"/>
      <c r="L111" s="30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5"/>
      <c r="L112" s="30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5"/>
      <c r="L113" s="30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5"/>
      <c r="L114" s="30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5"/>
      <c r="L115" s="30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5"/>
      <c r="L116" s="30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5"/>
      <c r="L117" s="30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5"/>
      <c r="L118" s="30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5"/>
      <c r="L119" s="30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5"/>
      <c r="L120" s="30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5"/>
      <c r="L121" s="30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5"/>
      <c r="L122" s="30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5"/>
      <c r="L123" s="30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5"/>
      <c r="L124" s="30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5"/>
      <c r="L125" s="30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5"/>
      <c r="L126" s="30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5"/>
      <c r="L127" s="30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5"/>
      <c r="L128" s="30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5"/>
      <c r="L129" s="30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5"/>
      <c r="L130" s="30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5"/>
      <c r="L131" s="30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5"/>
      <c r="L132" s="30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5"/>
      <c r="L133" s="30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5"/>
      <c r="L134" s="30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5"/>
      <c r="L135" s="30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5"/>
      <c r="L136" s="30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5"/>
      <c r="L137" s="30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5"/>
      <c r="L138" s="30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5"/>
      <c r="L139" s="30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5"/>
      <c r="L140" s="30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5"/>
      <c r="L141" s="30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5"/>
      <c r="L142" s="30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5"/>
      <c r="L143" s="30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5"/>
      <c r="L144" s="30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5"/>
      <c r="L145" s="30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5"/>
      <c r="L146" s="30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5"/>
      <c r="L147" s="30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5"/>
      <c r="L148" s="30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5"/>
      <c r="L149" s="30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5"/>
      <c r="L150" s="30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5"/>
      <c r="L151" s="30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5"/>
      <c r="L152" s="30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5"/>
      <c r="L153" s="30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5"/>
      <c r="L154" s="30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5"/>
      <c r="L155" s="30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5"/>
      <c r="L156" s="30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5"/>
      <c r="L157" s="30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5"/>
      <c r="L158" s="30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5"/>
      <c r="L159" s="30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5"/>
      <c r="L160" s="30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5"/>
      <c r="L161" s="30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5"/>
      <c r="L162" s="30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5"/>
      <c r="L163" s="30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5"/>
      <c r="L164" s="30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5"/>
      <c r="L165" s="30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5"/>
      <c r="L166" s="30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5"/>
      <c r="L167" s="30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5"/>
      <c r="L168" s="30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5"/>
      <c r="L169" s="30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5"/>
      <c r="L170" s="30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5"/>
      <c r="L171" s="30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5"/>
      <c r="L172" s="30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5"/>
      <c r="L173" s="30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5"/>
      <c r="L174" s="30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5"/>
      <c r="L175" s="30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5"/>
      <c r="L176" s="30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5"/>
      <c r="L177" s="30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5"/>
      <c r="L178" s="30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5"/>
      <c r="L179" s="30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5"/>
      <c r="L180" s="30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5"/>
      <c r="L181" s="30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5"/>
      <c r="L182" s="30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5"/>
      <c r="L183" s="30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5"/>
      <c r="L184" s="30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5"/>
      <c r="L185" s="30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5"/>
      <c r="L186" s="30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5"/>
      <c r="L187" s="30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5"/>
      <c r="L188" s="30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5"/>
      <c r="L189" s="30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5"/>
      <c r="L190" s="30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5"/>
      <c r="L191" s="30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5"/>
      <c r="L192" s="30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5"/>
      <c r="L193" s="30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5"/>
      <c r="L194" s="30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5"/>
      <c r="L195" s="30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5"/>
      <c r="L196" s="30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5"/>
      <c r="L197" s="30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5"/>
      <c r="L198" s="30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5"/>
      <c r="L199" s="30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5"/>
      <c r="L200" s="30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5"/>
      <c r="L201" s="30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5"/>
      <c r="L202" s="30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5"/>
      <c r="L203" s="30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5"/>
      <c r="L204" s="30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5"/>
      <c r="L205" s="30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5"/>
      <c r="L206" s="30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5"/>
      <c r="L207" s="30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5"/>
      <c r="L208" s="30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5"/>
      <c r="L209" s="30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5"/>
      <c r="L210" s="30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5"/>
      <c r="L211" s="30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5"/>
      <c r="L212" s="30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5"/>
      <c r="L213" s="30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5"/>
      <c r="L214" s="30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5"/>
      <c r="L215" s="30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5"/>
      <c r="L216" s="30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5"/>
      <c r="L217" s="30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5"/>
      <c r="L218" s="30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5"/>
      <c r="L219" s="30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5"/>
      <c r="L220" s="30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5"/>
      <c r="L221" s="30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5"/>
      <c r="L222" s="30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5"/>
      <c r="L223" s="30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5"/>
      <c r="L224" s="30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5"/>
      <c r="L225" s="30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5"/>
      <c r="L226" s="30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5"/>
      <c r="L227" s="30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5"/>
      <c r="L228" s="30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5"/>
      <c r="L229" s="30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5"/>
      <c r="L230" s="30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5"/>
      <c r="L231" s="30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5"/>
      <c r="L232" s="30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5"/>
      <c r="L233" s="30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5"/>
      <c r="L234" s="30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5"/>
      <c r="L235" s="30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5"/>
      <c r="L236" s="30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5"/>
      <c r="L237" s="30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5"/>
      <c r="L238" s="30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5"/>
      <c r="L239" s="30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5"/>
      <c r="L240" s="30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5"/>
      <c r="L241" s="30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5"/>
      <c r="L242" s="30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5"/>
      <c r="L243" s="30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5"/>
      <c r="L244" s="30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5"/>
      <c r="L245" s="30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5"/>
      <c r="L246" s="30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5"/>
      <c r="L247" s="30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5"/>
      <c r="L248" s="30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5"/>
      <c r="L249" s="30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5"/>
      <c r="L250" s="30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5"/>
      <c r="L251" s="30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5"/>
      <c r="L252" s="30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5"/>
      <c r="L253" s="30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5"/>
      <c r="L254" s="30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5"/>
      <c r="L255" s="30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5"/>
      <c r="L256" s="30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5"/>
      <c r="L257" s="30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5"/>
      <c r="L258" s="30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5"/>
      <c r="L259" s="30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5"/>
      <c r="L260" s="30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5"/>
      <c r="L261" s="30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5"/>
      <c r="L262" s="30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5"/>
      <c r="L263" s="30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5"/>
      <c r="L264" s="30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5"/>
      <c r="L265" s="30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5"/>
      <c r="L266" s="30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5"/>
      <c r="L267" s="30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5"/>
      <c r="L268" s="30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5"/>
      <c r="L269" s="30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5"/>
      <c r="L270" s="30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5"/>
      <c r="L271" s="30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5"/>
      <c r="L272" s="30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5"/>
      <c r="L273" s="30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5"/>
      <c r="L274" s="30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5"/>
      <c r="L275" s="30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5"/>
      <c r="L276" s="30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5"/>
      <c r="L277" s="30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5"/>
      <c r="L278" s="30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5"/>
      <c r="L279" s="30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5"/>
      <c r="L280" s="30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5"/>
      <c r="L281" s="30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5"/>
      <c r="L282" s="30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5"/>
      <c r="L283" s="30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5"/>
      <c r="L284" s="30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5"/>
      <c r="L285" s="30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5"/>
      <c r="L286" s="30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5"/>
      <c r="L287" s="30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5"/>
      <c r="L288" s="30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5"/>
      <c r="L289" s="30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5"/>
      <c r="L290" s="30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5"/>
      <c r="L291" s="30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5"/>
      <c r="L292" s="30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5"/>
      <c r="L293" s="30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5"/>
      <c r="L294" s="30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5"/>
      <c r="L295" s="30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5"/>
      <c r="L296" s="30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5"/>
      <c r="L297" s="30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5"/>
      <c r="L298" s="30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5"/>
      <c r="L299" s="30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5"/>
      <c r="L300" s="30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5"/>
      <c r="L301" s="30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5"/>
      <c r="L302" s="30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5"/>
      <c r="L303" s="30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5"/>
      <c r="L304" s="30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5"/>
      <c r="L305" s="30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5"/>
      <c r="L306" s="30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5"/>
      <c r="L307" s="30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5"/>
      <c r="L308" s="30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5"/>
      <c r="L309" s="30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5"/>
      <c r="L310" s="30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5"/>
      <c r="L311" s="30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5"/>
      <c r="L312" s="30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5"/>
      <c r="L313" s="30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5"/>
      <c r="L314" s="30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5"/>
      <c r="L315" s="30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5"/>
      <c r="L316" s="30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5"/>
      <c r="L317" s="30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5"/>
      <c r="L318" s="30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5"/>
      <c r="L319" s="30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5"/>
      <c r="L320" s="30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5"/>
      <c r="L321" s="30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5"/>
      <c r="L322" s="30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5"/>
      <c r="L323" s="30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5"/>
      <c r="L324" s="30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5"/>
      <c r="L325" s="30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5"/>
      <c r="L326" s="30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5"/>
      <c r="L327" s="30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5"/>
      <c r="L328" s="30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5"/>
      <c r="L329" s="30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5"/>
      <c r="L330" s="30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5"/>
      <c r="L331" s="30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5"/>
      <c r="L332" s="30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5"/>
      <c r="L333" s="30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5"/>
      <c r="L334" s="30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5"/>
      <c r="L335" s="30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5"/>
      <c r="L336" s="30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5"/>
      <c r="L337" s="30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5"/>
      <c r="L338" s="30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5"/>
      <c r="L339" s="30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5"/>
      <c r="L340" s="30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5"/>
      <c r="L341" s="30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5"/>
      <c r="L342" s="30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5"/>
      <c r="L343" s="30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5"/>
      <c r="L344" s="30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5"/>
      <c r="L345" s="30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5"/>
      <c r="L346" s="30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5"/>
      <c r="L347" s="30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5"/>
      <c r="L348" s="30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5"/>
      <c r="L349" s="30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5"/>
      <c r="L350" s="30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5"/>
      <c r="L351" s="30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5"/>
      <c r="L352" s="30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5"/>
      <c r="L353" s="30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5"/>
      <c r="L354" s="30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5"/>
      <c r="L355" s="30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5"/>
      <c r="L356" s="30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5"/>
      <c r="L357" s="30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5"/>
      <c r="L358" s="30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5"/>
      <c r="L359" s="30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5"/>
      <c r="L360" s="30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5"/>
      <c r="L361" s="30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5"/>
      <c r="L362" s="30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5"/>
      <c r="L363" s="30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5"/>
      <c r="L364" s="30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5"/>
      <c r="L365" s="30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5"/>
      <c r="L366" s="30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5"/>
      <c r="L367" s="30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5"/>
      <c r="L368" s="30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5"/>
      <c r="L369" s="30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5"/>
      <c r="L370" s="30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5"/>
      <c r="L371" s="30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5"/>
      <c r="L372" s="30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5"/>
      <c r="L373" s="30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5"/>
      <c r="L374" s="30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5"/>
      <c r="L375" s="30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5"/>
      <c r="L376" s="30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5"/>
      <c r="L377" s="30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5"/>
      <c r="L378" s="30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5"/>
      <c r="L379" s="30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5"/>
      <c r="L380" s="30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5"/>
      <c r="L381" s="30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5"/>
      <c r="L382" s="30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5"/>
      <c r="L383" s="30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5"/>
      <c r="L384" s="30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5"/>
      <c r="L385" s="30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5"/>
      <c r="L386" s="30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5"/>
      <c r="L387" s="30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5"/>
      <c r="L388" s="30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5"/>
      <c r="L389" s="30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5"/>
      <c r="L390" s="30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5"/>
      <c r="L391" s="30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5"/>
      <c r="L392" s="30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5"/>
      <c r="L393" s="30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5"/>
      <c r="L394" s="30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5"/>
      <c r="L395" s="30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5"/>
      <c r="L396" s="30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5"/>
      <c r="L397" s="30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5"/>
      <c r="L398" s="30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5"/>
      <c r="L399" s="30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5"/>
      <c r="L400" s="30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5"/>
      <c r="L401" s="30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5"/>
      <c r="L402" s="30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5"/>
      <c r="L403" s="30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5"/>
      <c r="L404" s="30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5"/>
      <c r="L405" s="30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5"/>
      <c r="L406" s="30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5"/>
      <c r="L407" s="30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5"/>
      <c r="L408" s="30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5"/>
      <c r="L409" s="30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5"/>
      <c r="L410" s="30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5"/>
      <c r="L411" s="30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5"/>
      <c r="L412" s="30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5"/>
      <c r="L413" s="30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5"/>
      <c r="L414" s="30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5"/>
      <c r="L415" s="30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5"/>
      <c r="L416" s="30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5"/>
      <c r="L417" s="30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5"/>
      <c r="L418" s="30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5"/>
      <c r="L419" s="30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5"/>
      <c r="L420" s="30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5"/>
      <c r="L421" s="30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5"/>
      <c r="L422" s="30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5"/>
      <c r="L423" s="30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5"/>
      <c r="L424" s="30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5"/>
      <c r="L425" s="30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5"/>
      <c r="L426" s="30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5"/>
      <c r="L427" s="30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5"/>
      <c r="L428" s="30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5"/>
      <c r="L429" s="30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5"/>
      <c r="L430" s="30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5"/>
      <c r="L431" s="30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5"/>
      <c r="L432" s="30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5"/>
      <c r="L433" s="30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5"/>
      <c r="L434" s="30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5"/>
      <c r="L435" s="30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5"/>
      <c r="L436" s="30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5"/>
      <c r="L437" s="30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5"/>
      <c r="L438" s="30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5"/>
      <c r="L439" s="30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5"/>
      <c r="L440" s="30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5"/>
      <c r="L441" s="30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5"/>
      <c r="L442" s="30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5"/>
      <c r="L443" s="30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5"/>
      <c r="L444" s="30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5"/>
      <c r="L445" s="30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5"/>
      <c r="L446" s="30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5"/>
      <c r="L447" s="30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5"/>
      <c r="L448" s="30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5"/>
      <c r="L449" s="30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5"/>
      <c r="L450" s="30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5"/>
      <c r="L451" s="30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5"/>
      <c r="L452" s="30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5"/>
      <c r="L453" s="30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5"/>
      <c r="L454" s="30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5"/>
      <c r="L455" s="30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5"/>
      <c r="L456" s="30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5"/>
      <c r="L457" s="30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5"/>
      <c r="L458" s="30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5"/>
      <c r="L459" s="30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5"/>
      <c r="L460" s="30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5"/>
      <c r="L461" s="30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5"/>
      <c r="L462" s="30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5"/>
      <c r="L463" s="30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5"/>
      <c r="L464" s="30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5"/>
      <c r="L465" s="30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5"/>
      <c r="L466" s="30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5"/>
      <c r="L467" s="30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5"/>
      <c r="L468" s="30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5"/>
      <c r="L469" s="30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5"/>
      <c r="L470" s="30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5"/>
      <c r="L471" s="30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5"/>
      <c r="L472" s="30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5"/>
      <c r="L473" s="30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5"/>
      <c r="L474" s="30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5"/>
      <c r="L475" s="30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5"/>
      <c r="L476" s="30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5"/>
      <c r="L477" s="30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5"/>
      <c r="L478" s="30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5"/>
      <c r="L479" s="30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5"/>
      <c r="L480" s="30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5"/>
      <c r="L481" s="30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5"/>
      <c r="L482" s="30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5"/>
      <c r="L483" s="30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5"/>
      <c r="L484" s="30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5"/>
      <c r="L485" s="30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5"/>
      <c r="L486" s="30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5"/>
      <c r="L487" s="30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5"/>
      <c r="L488" s="30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5"/>
      <c r="L489" s="30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5"/>
      <c r="L490" s="30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5"/>
      <c r="L491" s="30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5"/>
      <c r="L492" s="30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5"/>
      <c r="L493" s="30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5"/>
      <c r="L494" s="30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5"/>
      <c r="L495" s="30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5"/>
      <c r="L496" s="30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5"/>
      <c r="L497" s="30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5"/>
      <c r="L498" s="30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5"/>
      <c r="L499" s="30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5"/>
      <c r="L500" s="30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5"/>
      <c r="L501" s="30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5"/>
      <c r="L502" s="30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5"/>
      <c r="L503" s="30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5"/>
      <c r="L504" s="30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5"/>
      <c r="L505" s="30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5"/>
      <c r="L506" s="30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5"/>
      <c r="L507" s="30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5"/>
      <c r="L508" s="30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5"/>
      <c r="L509" s="30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5"/>
      <c r="L510" s="30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5"/>
      <c r="L511" s="30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5"/>
      <c r="L512" s="30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5"/>
      <c r="L513" s="30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5"/>
      <c r="L514" s="30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5"/>
      <c r="L515" s="30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5"/>
      <c r="L516" s="30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5"/>
      <c r="L517" s="30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5"/>
      <c r="L518" s="30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5"/>
      <c r="L519" s="30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5"/>
      <c r="L520" s="30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5"/>
      <c r="L521" s="30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5"/>
      <c r="L522" s="30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5"/>
      <c r="L523" s="30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5"/>
      <c r="L524" s="30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5"/>
      <c r="L525" s="30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5"/>
      <c r="L526" s="30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5"/>
      <c r="L527" s="30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5"/>
      <c r="L528" s="30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5"/>
      <c r="L529" s="30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5"/>
      <c r="L530" s="30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5"/>
      <c r="L531" s="30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5"/>
      <c r="L532" s="30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5"/>
      <c r="L533" s="30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5"/>
      <c r="L534" s="30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5"/>
      <c r="L535" s="30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5"/>
      <c r="L536" s="30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5"/>
      <c r="L537" s="30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5"/>
      <c r="L538" s="30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5"/>
      <c r="L539" s="30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5"/>
      <c r="L540" s="30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5"/>
      <c r="L541" s="30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5"/>
      <c r="L542" s="30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5"/>
      <c r="L543" s="30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5"/>
      <c r="L544" s="30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5"/>
      <c r="L545" s="30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5"/>
      <c r="L546" s="30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5"/>
      <c r="L547" s="30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5"/>
      <c r="L548" s="30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5"/>
      <c r="L549" s="30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5"/>
      <c r="L550" s="30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5"/>
      <c r="L551" s="30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5"/>
      <c r="L552" s="30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5"/>
      <c r="L553" s="30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5"/>
      <c r="L554" s="30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5"/>
      <c r="L555" s="30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5"/>
      <c r="L556" s="30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5"/>
      <c r="L557" s="30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5"/>
      <c r="L558" s="30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5"/>
      <c r="L559" s="30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5"/>
      <c r="L560" s="30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5"/>
      <c r="L561" s="30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5"/>
      <c r="L562" s="30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5"/>
      <c r="L563" s="30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5"/>
      <c r="L564" s="30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5"/>
      <c r="L565" s="30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5"/>
      <c r="L566" s="30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5"/>
      <c r="L567" s="30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5"/>
      <c r="L568" s="30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5"/>
      <c r="L569" s="30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5"/>
      <c r="L570" s="30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5"/>
      <c r="L571" s="30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5"/>
      <c r="L572" s="30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5"/>
      <c r="L573" s="30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5"/>
      <c r="L574" s="30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5"/>
      <c r="L575" s="30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5"/>
      <c r="L576" s="30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5"/>
      <c r="L577" s="30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5"/>
      <c r="L578" s="30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5"/>
      <c r="L579" s="30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5"/>
      <c r="L580" s="30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5"/>
      <c r="L581" s="30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5"/>
      <c r="L582" s="30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5"/>
      <c r="L583" s="30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5"/>
      <c r="L584" s="30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5"/>
      <c r="L585" s="30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5"/>
      <c r="L586" s="30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5"/>
      <c r="L587" s="30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5"/>
      <c r="L588" s="30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5"/>
      <c r="L589" s="30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5"/>
      <c r="L590" s="30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5"/>
      <c r="L591" s="30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5"/>
      <c r="L592" s="30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5"/>
      <c r="L593" s="30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5"/>
      <c r="L594" s="30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5"/>
      <c r="L595" s="30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5"/>
      <c r="L596" s="30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5"/>
      <c r="L597" s="30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5"/>
      <c r="L598" s="30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5"/>
      <c r="L599" s="30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5"/>
      <c r="L600" s="30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5"/>
      <c r="L601" s="30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5"/>
      <c r="L602" s="30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5"/>
      <c r="L603" s="30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5"/>
      <c r="L604" s="30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5"/>
      <c r="L605" s="30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5"/>
      <c r="L606" s="30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5"/>
      <c r="L607" s="30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5"/>
      <c r="L608" s="30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5"/>
      <c r="L609" s="30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5"/>
      <c r="L610" s="30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5"/>
      <c r="L611" s="30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5"/>
      <c r="L612" s="30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5"/>
      <c r="L613" s="30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5"/>
      <c r="L614" s="30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5"/>
      <c r="L615" s="30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5"/>
      <c r="L616" s="30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5"/>
      <c r="L617" s="30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5"/>
      <c r="L618" s="30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5"/>
      <c r="L619" s="30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5"/>
      <c r="L620" s="30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5"/>
      <c r="L621" s="30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5"/>
      <c r="L622" s="30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5"/>
      <c r="L623" s="30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5"/>
      <c r="L624" s="30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5"/>
      <c r="L625" s="30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5"/>
      <c r="L626" s="30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5"/>
      <c r="L627" s="30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5"/>
      <c r="L628" s="30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5"/>
      <c r="L629" s="30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5"/>
      <c r="L630" s="30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5"/>
      <c r="L631" s="30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5"/>
      <c r="L632" s="30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5"/>
      <c r="L633" s="30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5"/>
      <c r="L634" s="30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5"/>
      <c r="L635" s="30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5"/>
      <c r="L636" s="30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5"/>
      <c r="L637" s="30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5"/>
      <c r="L638" s="30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5"/>
      <c r="L639" s="30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5"/>
      <c r="L640" s="30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5"/>
      <c r="L641" s="30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5"/>
      <c r="L642" s="30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5"/>
      <c r="L643" s="30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5"/>
      <c r="L644" s="30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5"/>
      <c r="L645" s="30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5"/>
      <c r="L646" s="30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5"/>
      <c r="L647" s="30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5"/>
      <c r="L648" s="30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5"/>
      <c r="L649" s="30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5"/>
      <c r="L650" s="30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5"/>
      <c r="L651" s="30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5"/>
      <c r="L652" s="30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5"/>
      <c r="L653" s="30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5"/>
      <c r="L654" s="30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5"/>
      <c r="L655" s="30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5"/>
      <c r="L656" s="30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5"/>
      <c r="L657" s="30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5"/>
      <c r="L658" s="30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5"/>
      <c r="L659" s="30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5"/>
      <c r="L660" s="30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5"/>
      <c r="L661" s="30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5"/>
      <c r="L662" s="30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5"/>
      <c r="L663" s="30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5"/>
      <c r="L664" s="30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5"/>
      <c r="L665" s="30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5"/>
      <c r="L666" s="30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5"/>
      <c r="L667" s="30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5"/>
      <c r="L668" s="30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5"/>
      <c r="L669" s="30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5"/>
      <c r="L670" s="30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5"/>
      <c r="L671" s="30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5"/>
      <c r="L672" s="30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5"/>
      <c r="L673" s="30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5"/>
      <c r="L674" s="30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5"/>
      <c r="L675" s="30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5"/>
      <c r="L676" s="30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5"/>
      <c r="L677" s="30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5"/>
      <c r="L678" s="30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5"/>
      <c r="L679" s="30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5"/>
      <c r="L680" s="30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5"/>
      <c r="L681" s="30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5"/>
      <c r="L682" s="30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5"/>
      <c r="L683" s="30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5"/>
      <c r="L684" s="30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5"/>
      <c r="L685" s="30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5"/>
      <c r="L686" s="30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5"/>
      <c r="L687" s="30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5"/>
      <c r="L688" s="30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5"/>
      <c r="L689" s="30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5"/>
      <c r="L690" s="30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5"/>
      <c r="L691" s="30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5"/>
      <c r="L692" s="30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5"/>
      <c r="L693" s="30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5"/>
      <c r="L694" s="30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5"/>
      <c r="L695" s="30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5"/>
      <c r="L696" s="30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5"/>
      <c r="L697" s="30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5"/>
      <c r="L698" s="30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5"/>
      <c r="L699" s="30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5"/>
      <c r="L700" s="30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5"/>
      <c r="L701" s="30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5"/>
      <c r="L702" s="30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5"/>
      <c r="L703" s="30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5"/>
      <c r="L704" s="30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5"/>
      <c r="L705" s="30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5"/>
      <c r="L706" s="30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5"/>
      <c r="L707" s="30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5"/>
      <c r="L708" s="30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5"/>
      <c r="L709" s="30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5"/>
      <c r="L710" s="30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5"/>
      <c r="L711" s="30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5"/>
      <c r="L712" s="30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5"/>
      <c r="L713" s="30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5"/>
      <c r="L714" s="30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5"/>
      <c r="L715" s="30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5"/>
      <c r="L716" s="30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5"/>
      <c r="L717" s="30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5"/>
      <c r="L718" s="30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5"/>
      <c r="L719" s="30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5"/>
      <c r="L720" s="30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5"/>
      <c r="L721" s="30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5"/>
      <c r="L722" s="30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5"/>
      <c r="L723" s="30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5"/>
      <c r="L724" s="30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5"/>
      <c r="L725" s="30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5"/>
      <c r="L726" s="30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5"/>
      <c r="L727" s="30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5"/>
      <c r="L728" s="30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5"/>
      <c r="L729" s="30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5"/>
      <c r="L730" s="30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5"/>
      <c r="L731" s="30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5"/>
      <c r="L732" s="30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5"/>
      <c r="L733" s="30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5"/>
      <c r="L734" s="30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5"/>
      <c r="L735" s="30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5"/>
      <c r="L736" s="30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5"/>
      <c r="L737" s="30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5"/>
      <c r="L738" s="30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5"/>
      <c r="L739" s="30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5"/>
      <c r="L740" s="30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5"/>
      <c r="L741" s="30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5"/>
      <c r="L742" s="30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5"/>
      <c r="L743" s="30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5"/>
      <c r="L744" s="30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5"/>
      <c r="L745" s="30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5"/>
      <c r="L746" s="30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5"/>
      <c r="L747" s="30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5"/>
      <c r="L748" s="30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5"/>
      <c r="L749" s="30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5"/>
      <c r="L750" s="30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5"/>
      <c r="L751" s="30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5"/>
      <c r="L752" s="30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5"/>
      <c r="L753" s="30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5"/>
      <c r="L754" s="30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5"/>
      <c r="L755" s="30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5"/>
      <c r="L756" s="30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5"/>
      <c r="L757" s="30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5"/>
      <c r="L758" s="30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5"/>
      <c r="L759" s="30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5"/>
      <c r="L760" s="30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5"/>
      <c r="L761" s="30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5"/>
      <c r="L762" s="30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5"/>
      <c r="L763" s="30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5"/>
      <c r="L764" s="30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5"/>
      <c r="L765" s="30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5"/>
      <c r="L766" s="30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5"/>
      <c r="L767" s="30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5"/>
      <c r="L768" s="30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5"/>
      <c r="L769" s="30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5"/>
      <c r="L770" s="30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5"/>
      <c r="L771" s="30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5"/>
      <c r="L772" s="30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5"/>
      <c r="L773" s="30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5"/>
      <c r="L774" s="30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5"/>
      <c r="L775" s="30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5"/>
      <c r="L776" s="30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5"/>
      <c r="L777" s="30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5"/>
      <c r="L778" s="30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5"/>
      <c r="L779" s="30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5"/>
      <c r="L780" s="30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5"/>
      <c r="L781" s="30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5"/>
      <c r="L782" s="30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5"/>
      <c r="L783" s="30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5"/>
      <c r="L784" s="30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5"/>
      <c r="L785" s="30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5"/>
      <c r="L786" s="30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5"/>
      <c r="L787" s="30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5"/>
      <c r="L788" s="30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5"/>
      <c r="L789" s="30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5"/>
      <c r="L790" s="30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5"/>
      <c r="L791" s="30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5"/>
      <c r="L792" s="30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5"/>
      <c r="L793" s="30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5"/>
      <c r="L794" s="30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5"/>
      <c r="L795" s="30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5"/>
      <c r="L796" s="30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5"/>
      <c r="L797" s="30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5"/>
      <c r="L798" s="30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5"/>
      <c r="L799" s="30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5"/>
      <c r="L800" s="30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5"/>
      <c r="L801" s="30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5"/>
      <c r="L802" s="30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5"/>
      <c r="L803" s="30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5"/>
      <c r="L804" s="30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5"/>
      <c r="L805" s="30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5"/>
      <c r="L806" s="30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5"/>
      <c r="L807" s="30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5"/>
      <c r="L808" s="30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5"/>
      <c r="L809" s="30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5"/>
      <c r="L810" s="30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5"/>
      <c r="L811" s="30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5"/>
      <c r="L812" s="30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5"/>
      <c r="L813" s="30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5"/>
      <c r="L814" s="30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5"/>
      <c r="L815" s="30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5"/>
      <c r="L816" s="30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5"/>
      <c r="L817" s="30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5"/>
      <c r="L818" s="30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5"/>
      <c r="L819" s="30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5"/>
      <c r="L820" s="30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5"/>
      <c r="L821" s="30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5"/>
      <c r="L822" s="30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5"/>
      <c r="L823" s="30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5"/>
      <c r="L824" s="30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5"/>
      <c r="L825" s="30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5"/>
      <c r="L826" s="30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5"/>
      <c r="L827" s="30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5"/>
      <c r="L828" s="30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5"/>
      <c r="L829" s="30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5"/>
      <c r="L830" s="30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5"/>
      <c r="L831" s="30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5"/>
      <c r="L832" s="30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5"/>
      <c r="L833" s="30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5"/>
      <c r="L834" s="30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5"/>
      <c r="L835" s="30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5"/>
      <c r="L836" s="30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5"/>
      <c r="L837" s="30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5"/>
      <c r="L838" s="30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5"/>
      <c r="L839" s="30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5"/>
      <c r="L840" s="30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5"/>
      <c r="L841" s="30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5"/>
      <c r="L842" s="30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5"/>
      <c r="L843" s="30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5"/>
      <c r="L844" s="30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5"/>
      <c r="L845" s="30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5"/>
      <c r="L846" s="30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5"/>
      <c r="L847" s="30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5"/>
      <c r="L848" s="30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5"/>
      <c r="L849" s="30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5"/>
      <c r="L850" s="30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5"/>
      <c r="L851" s="30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5"/>
      <c r="L852" s="30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5"/>
      <c r="L853" s="30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5"/>
      <c r="L854" s="30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5"/>
      <c r="L855" s="30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5"/>
      <c r="L856" s="30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5"/>
      <c r="L857" s="30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5"/>
      <c r="L858" s="30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5"/>
      <c r="L859" s="30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5"/>
      <c r="L860" s="30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5"/>
      <c r="L861" s="30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5"/>
      <c r="L862" s="30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5"/>
      <c r="L863" s="30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5"/>
      <c r="L864" s="30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5"/>
      <c r="L865" s="30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5"/>
      <c r="L866" s="30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5"/>
      <c r="L867" s="30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5"/>
      <c r="L868" s="30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5"/>
      <c r="L869" s="30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5"/>
      <c r="L870" s="30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5"/>
      <c r="L871" s="30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5"/>
      <c r="L872" s="30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5"/>
      <c r="L873" s="30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5"/>
      <c r="L874" s="30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5"/>
      <c r="L875" s="30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5"/>
      <c r="L876" s="30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5"/>
      <c r="L877" s="30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5"/>
      <c r="L878" s="30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5"/>
      <c r="L879" s="30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5"/>
      <c r="L880" s="30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5"/>
      <c r="L881" s="30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5"/>
      <c r="L882" s="30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5"/>
      <c r="L883" s="30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5"/>
      <c r="L884" s="30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5"/>
      <c r="L885" s="30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5"/>
      <c r="L886" s="30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5"/>
      <c r="L887" s="30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5"/>
      <c r="L888" s="30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5"/>
      <c r="L889" s="30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5"/>
      <c r="L890" s="30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5"/>
      <c r="L891" s="30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5"/>
      <c r="L892" s="30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5"/>
      <c r="L893" s="30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5"/>
      <c r="L894" s="30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5"/>
      <c r="L895" s="30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5"/>
      <c r="L896" s="30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5"/>
      <c r="L897" s="30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5"/>
      <c r="L898" s="30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5"/>
      <c r="L899" s="30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5"/>
      <c r="L900" s="30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5"/>
      <c r="L901" s="30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5"/>
      <c r="L902" s="30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5"/>
      <c r="L903" s="30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5"/>
      <c r="L904" s="30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5"/>
      <c r="L905" s="30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5"/>
      <c r="L906" s="30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5"/>
      <c r="L907" s="30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5"/>
      <c r="L908" s="30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5"/>
      <c r="L909" s="30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5"/>
      <c r="L910" s="30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5"/>
      <c r="L911" s="30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5"/>
      <c r="L912" s="30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5"/>
      <c r="L913" s="30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5"/>
      <c r="L914" s="30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5"/>
      <c r="L915" s="30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5"/>
      <c r="L916" s="30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5"/>
      <c r="L917" s="30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5"/>
      <c r="L918" s="30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5"/>
      <c r="L919" s="30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5"/>
      <c r="L920" s="30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5"/>
      <c r="L921" s="30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5"/>
      <c r="L922" s="30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5"/>
      <c r="L923" s="30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5"/>
      <c r="L924" s="30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5"/>
      <c r="L925" s="30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5"/>
      <c r="L926" s="30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5"/>
      <c r="L927" s="30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5"/>
      <c r="L928" s="30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5"/>
      <c r="L929" s="30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5"/>
      <c r="L930" s="30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5"/>
      <c r="L931" s="30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5"/>
      <c r="L932" s="30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5"/>
      <c r="L933" s="30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5"/>
      <c r="L934" s="30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5"/>
      <c r="L935" s="30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5"/>
      <c r="L936" s="30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5"/>
      <c r="L937" s="30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5"/>
      <c r="L938" s="30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5"/>
      <c r="L939" s="30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5"/>
      <c r="L940" s="30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5"/>
      <c r="L941" s="30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5"/>
      <c r="L942" s="30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5"/>
      <c r="L943" s="30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5"/>
      <c r="L944" s="30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5"/>
      <c r="L945" s="30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5"/>
      <c r="L946" s="30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5"/>
      <c r="L947" s="30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5"/>
      <c r="L948" s="30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5"/>
      <c r="L949" s="30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5"/>
      <c r="L950" s="30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5"/>
      <c r="L951" s="30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5"/>
      <c r="L952" s="30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5"/>
      <c r="L953" s="30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5"/>
      <c r="L954" s="30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5"/>
      <c r="L955" s="30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5"/>
      <c r="L956" s="30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5"/>
      <c r="L957" s="30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5"/>
      <c r="L958" s="30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5"/>
      <c r="L959" s="30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5"/>
      <c r="L960" s="30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5"/>
      <c r="L961" s="30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5"/>
      <c r="L962" s="30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5"/>
      <c r="L963" s="30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5"/>
      <c r="L964" s="30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5"/>
      <c r="L965" s="30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5"/>
      <c r="L966" s="30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5"/>
      <c r="L967" s="30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5"/>
      <c r="L968" s="30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5"/>
      <c r="L969" s="30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5"/>
      <c r="L970" s="30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5"/>
      <c r="L971" s="30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5"/>
      <c r="L972" s="30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5"/>
      <c r="L973" s="30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5"/>
      <c r="L974" s="30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5"/>
      <c r="L975" s="30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5"/>
      <c r="L976" s="30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5"/>
      <c r="L977" s="30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5"/>
      <c r="L978" s="30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5"/>
      <c r="L979" s="30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5"/>
      <c r="L980" s="30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5"/>
      <c r="L981" s="30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5"/>
      <c r="L982" s="30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5"/>
      <c r="L983" s="30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5"/>
      <c r="L984" s="30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5"/>
      <c r="L985" s="30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5"/>
      <c r="L986" s="30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5"/>
      <c r="L987" s="30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5"/>
      <c r="L988" s="30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5"/>
      <c r="L989" s="30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5"/>
      <c r="L990" s="30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5"/>
      <c r="L991" s="30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5"/>
      <c r="L992" s="30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5"/>
      <c r="L993" s="30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</sheetData>
  <mergeCells count="11">
    <mergeCell ref="J3:J4"/>
    <mergeCell ref="K3:K4"/>
    <mergeCell ref="H3:H4"/>
    <mergeCell ref="G3:G4"/>
    <mergeCell ref="E3:E4"/>
    <mergeCell ref="F3:F4"/>
    <mergeCell ref="B3:B4"/>
    <mergeCell ref="A3:A4"/>
    <mergeCell ref="D3:D4"/>
    <mergeCell ref="C3:C4"/>
    <mergeCell ref="I3:I4"/>
  </mergeCells>
  <hyperlinks>
    <hyperlink r:id="rId1" ref="J5"/>
    <hyperlink r:id="rId2" ref="J6"/>
    <hyperlink r:id="rId3" ref="J7"/>
    <hyperlink r:id="rId4" ref="J9"/>
    <hyperlink r:id="rId5" ref="J10"/>
    <hyperlink r:id="rId6" ref="J11"/>
    <hyperlink r:id="rId7" ref="J12"/>
    <hyperlink r:id="rId8" ref="J14"/>
    <hyperlink r:id="rId9" ref="J15"/>
    <hyperlink r:id="rId10" ref="J16"/>
    <hyperlink r:id="rId11" ref="J17"/>
    <hyperlink r:id="rId12" ref="J18"/>
    <hyperlink r:id="rId13" ref="J19"/>
    <hyperlink r:id="rId14" ref="J20"/>
    <hyperlink r:id="rId15" ref="J21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43"/>
    <col customWidth="1" min="2" max="2" width="14.14"/>
    <col customWidth="1" min="3" max="3" width="37.71"/>
    <col customWidth="1" min="4" max="4" width="40.0"/>
    <col customWidth="1" min="5" max="5" width="7.86"/>
    <col customWidth="1" min="6" max="6" width="14.0"/>
    <col customWidth="1" min="7" max="7" width="33.71"/>
    <col customWidth="1" min="8" max="8" width="29.71"/>
    <col customWidth="1" min="9" max="9" width="40.43"/>
    <col customWidth="1" min="10" max="10" width="37.86"/>
    <col customWidth="1" min="11" max="11" width="11.71"/>
    <col customWidth="1" min="12" max="12" width="38.71"/>
    <col customWidth="1" min="13" max="13" width="37.14"/>
    <col customWidth="1" min="14" max="23" width="29.71"/>
  </cols>
  <sheetData>
    <row r="1" ht="12.75" customHeight="1">
      <c r="A1" s="57"/>
      <c r="B1" s="57"/>
      <c r="C1" s="57"/>
      <c r="D1" s="57"/>
      <c r="E1" s="57"/>
      <c r="F1" s="57"/>
      <c r="G1" s="57"/>
      <c r="H1" s="25"/>
      <c r="I1" s="25"/>
      <c r="J1" s="25"/>
      <c r="K1" s="57"/>
      <c r="L1" s="57"/>
      <c r="M1" s="25"/>
      <c r="N1" s="25"/>
      <c r="O1" s="25"/>
      <c r="P1" s="25"/>
      <c r="Q1" s="25"/>
      <c r="R1" s="25"/>
      <c r="S1" s="25"/>
      <c r="T1" s="25"/>
      <c r="U1" s="25"/>
      <c r="V1" s="55"/>
      <c r="W1" s="7"/>
    </row>
    <row r="2" ht="12.75" customHeight="1">
      <c r="A2" s="58"/>
      <c r="B2" s="58" t="s">
        <v>129</v>
      </c>
      <c r="C2" s="59" t="s">
        <v>0</v>
      </c>
      <c r="D2" s="60" t="s">
        <v>130</v>
      </c>
      <c r="E2" s="61"/>
      <c r="F2" s="62"/>
      <c r="G2" s="59" t="s">
        <v>5</v>
      </c>
      <c r="H2" s="59" t="s">
        <v>6</v>
      </c>
      <c r="I2" s="59" t="s">
        <v>7</v>
      </c>
      <c r="J2" s="59" t="s">
        <v>8</v>
      </c>
      <c r="K2" s="59" t="s">
        <v>3</v>
      </c>
      <c r="L2" s="59" t="s">
        <v>4</v>
      </c>
      <c r="M2" s="59"/>
      <c r="N2" s="25"/>
      <c r="O2" s="25"/>
      <c r="P2" s="25"/>
      <c r="Q2" s="25"/>
      <c r="R2" s="25"/>
      <c r="S2" s="25"/>
      <c r="T2" s="25"/>
      <c r="U2" s="25"/>
      <c r="V2" s="55"/>
      <c r="W2" s="7"/>
    </row>
    <row r="3" ht="27.0" customHeight="1">
      <c r="A3" s="13"/>
      <c r="B3" s="13"/>
      <c r="C3" s="13"/>
      <c r="D3" s="63" t="s">
        <v>131</v>
      </c>
      <c r="E3" s="63" t="s">
        <v>132</v>
      </c>
      <c r="F3" s="63" t="s">
        <v>133</v>
      </c>
      <c r="G3" s="13"/>
      <c r="H3" s="13"/>
      <c r="I3" s="13"/>
      <c r="J3" s="13"/>
      <c r="K3" s="13"/>
      <c r="L3" s="13"/>
      <c r="M3" s="13"/>
      <c r="N3" s="25"/>
      <c r="O3" s="25"/>
      <c r="P3" s="25"/>
      <c r="Q3" s="25"/>
      <c r="R3" s="25"/>
      <c r="S3" s="25"/>
      <c r="T3" s="25"/>
      <c r="U3" s="25"/>
      <c r="V3" s="55"/>
      <c r="W3" s="7"/>
    </row>
    <row r="4" ht="12.75" customHeight="1">
      <c r="A4" s="64"/>
      <c r="B4" s="65"/>
      <c r="C4" s="64" t="s">
        <v>134</v>
      </c>
      <c r="D4" s="64"/>
      <c r="E4" s="65"/>
      <c r="F4" s="65"/>
      <c r="G4" s="65"/>
      <c r="H4" s="65"/>
      <c r="I4" s="65"/>
      <c r="J4" s="65"/>
      <c r="K4" s="65"/>
      <c r="L4" s="65"/>
      <c r="M4" s="65"/>
      <c r="N4" s="57"/>
      <c r="O4" s="57"/>
      <c r="P4" s="57"/>
      <c r="Q4" s="57"/>
      <c r="R4" s="57"/>
      <c r="S4" s="57"/>
      <c r="T4" s="57"/>
      <c r="U4" s="25"/>
      <c r="V4" s="31"/>
      <c r="W4" s="7"/>
    </row>
    <row r="5" ht="12.75" customHeight="1">
      <c r="A5" s="66"/>
      <c r="B5" s="67" t="s">
        <v>135</v>
      </c>
      <c r="C5" s="68"/>
      <c r="D5" s="69"/>
      <c r="E5" s="69"/>
      <c r="F5" s="69"/>
      <c r="G5" s="69"/>
      <c r="H5" s="69"/>
      <c r="I5" s="69"/>
      <c r="J5" s="69"/>
      <c r="K5" s="69"/>
      <c r="L5" s="69"/>
      <c r="M5" s="69"/>
      <c r="N5" s="70"/>
      <c r="O5" s="70"/>
      <c r="P5" s="70"/>
      <c r="Q5" s="70"/>
      <c r="R5" s="70"/>
      <c r="S5" s="70"/>
      <c r="T5" s="71"/>
      <c r="U5" s="70"/>
      <c r="V5" s="71"/>
      <c r="W5" s="7"/>
    </row>
    <row r="6" ht="39.0" customHeight="1">
      <c r="A6" s="72"/>
      <c r="B6" s="8"/>
      <c r="C6" s="73" t="s">
        <v>136</v>
      </c>
      <c r="D6" s="74" t="s">
        <v>137</v>
      </c>
      <c r="E6" s="74" t="s">
        <v>138</v>
      </c>
      <c r="F6" s="75" t="s">
        <v>139</v>
      </c>
      <c r="G6" s="76" t="s">
        <v>140</v>
      </c>
      <c r="H6" s="74" t="s">
        <v>141</v>
      </c>
      <c r="I6" s="76" t="s">
        <v>142</v>
      </c>
      <c r="J6" s="77" t="str">
        <f>HYPERLINK("http://www.gov.ph/directory/local-government-units/ilocos-norte/www.ilocosnorte.gov.ph","www.ilocosnorte.gov.ph")</f>
        <v>www.ilocosnorte.gov.ph</v>
      </c>
      <c r="K6" s="74" t="s">
        <v>143</v>
      </c>
      <c r="L6" s="25" t="s">
        <v>144</v>
      </c>
      <c r="M6" s="25"/>
      <c r="N6" s="25"/>
      <c r="O6" s="78"/>
      <c r="P6" s="78"/>
      <c r="Q6" s="31"/>
      <c r="R6" s="31"/>
      <c r="S6" s="31"/>
      <c r="T6" s="31"/>
      <c r="U6" s="25"/>
      <c r="V6" s="31"/>
      <c r="W6" s="7"/>
    </row>
    <row r="7" ht="12.75" customHeight="1">
      <c r="A7" s="79">
        <v>1.0</v>
      </c>
      <c r="B7" s="80"/>
      <c r="C7" s="25" t="s">
        <v>145</v>
      </c>
      <c r="D7" s="25" t="s">
        <v>146</v>
      </c>
      <c r="E7" s="25" t="s">
        <v>147</v>
      </c>
      <c r="F7" s="22" t="s">
        <v>148</v>
      </c>
      <c r="G7" s="81" t="s">
        <v>149</v>
      </c>
      <c r="H7" s="25"/>
      <c r="I7" s="82" t="s">
        <v>150</v>
      </c>
      <c r="J7" s="83" t="str">
        <f>HYPERLINK("http://www.gov.ph/directory/local-government-units/ilocos-norte/www.adamsilocosnorte.com","www.adamsilocosnorte.com")</f>
        <v>www.adamsilocosnorte.com</v>
      </c>
      <c r="K7" s="25" t="s">
        <v>13</v>
      </c>
      <c r="L7" s="25"/>
      <c r="M7" s="25"/>
      <c r="N7" s="25"/>
      <c r="O7" s="78"/>
      <c r="P7" s="78"/>
      <c r="Q7" s="31"/>
      <c r="R7" s="31"/>
      <c r="S7" s="31"/>
      <c r="T7" s="31"/>
      <c r="U7" s="25"/>
      <c r="V7" s="31"/>
      <c r="W7" s="7"/>
    </row>
    <row r="8" ht="12.75" customHeight="1">
      <c r="A8" s="79">
        <v>2.0</v>
      </c>
      <c r="B8" s="84"/>
      <c r="C8" s="25" t="s">
        <v>151</v>
      </c>
      <c r="D8" s="25" t="s">
        <v>152</v>
      </c>
      <c r="E8" s="25" t="s">
        <v>153</v>
      </c>
      <c r="F8" s="22" t="s">
        <v>154</v>
      </c>
      <c r="G8" s="25" t="s">
        <v>155</v>
      </c>
      <c r="H8" s="25" t="s">
        <v>156</v>
      </c>
      <c r="I8" s="85"/>
      <c r="J8" s="83" t="str">
        <f>HYPERLINK("http://www.gov.ph/directory/local-government-units/ilocos-norte/www.bacarra.gov.ph","www.bacarra.gov.ph")</f>
        <v>www.bacarra.gov.ph</v>
      </c>
      <c r="K8" s="25" t="s">
        <v>13</v>
      </c>
      <c r="L8" s="25"/>
      <c r="M8" s="25"/>
      <c r="N8" s="25"/>
      <c r="O8" s="78"/>
      <c r="P8" s="78"/>
      <c r="Q8" s="31"/>
      <c r="R8" s="31"/>
      <c r="S8" s="31"/>
      <c r="T8" s="31"/>
      <c r="U8" s="25"/>
      <c r="V8" s="31"/>
      <c r="W8" s="7"/>
    </row>
    <row r="9" ht="12.75" customHeight="1">
      <c r="A9" s="79">
        <v>3.0</v>
      </c>
      <c r="B9" s="80"/>
      <c r="C9" s="25" t="s">
        <v>157</v>
      </c>
      <c r="D9" s="25" t="s">
        <v>158</v>
      </c>
      <c r="E9" s="25" t="s">
        <v>159</v>
      </c>
      <c r="F9" s="22" t="s">
        <v>160</v>
      </c>
      <c r="G9" s="28" t="s">
        <v>161</v>
      </c>
      <c r="H9" s="25" t="s">
        <v>162</v>
      </c>
      <c r="I9" s="85"/>
      <c r="J9" s="83"/>
      <c r="K9" s="25" t="s">
        <v>13</v>
      </c>
      <c r="L9" s="25"/>
      <c r="M9" s="25"/>
      <c r="N9" s="25"/>
      <c r="O9" s="78"/>
      <c r="P9" s="78"/>
      <c r="Q9" s="31"/>
      <c r="R9" s="31"/>
      <c r="S9" s="31"/>
      <c r="T9" s="31"/>
      <c r="U9" s="25"/>
      <c r="V9" s="31"/>
      <c r="W9" s="7"/>
    </row>
    <row r="10" ht="12.75" customHeight="1">
      <c r="A10" s="79">
        <v>4.0</v>
      </c>
      <c r="B10" s="80"/>
      <c r="C10" s="25" t="s">
        <v>163</v>
      </c>
      <c r="D10" s="25" t="s">
        <v>164</v>
      </c>
      <c r="E10" s="25" t="s">
        <v>165</v>
      </c>
      <c r="F10" s="22" t="s">
        <v>166</v>
      </c>
      <c r="G10" s="28" t="s">
        <v>167</v>
      </c>
      <c r="H10" s="25"/>
      <c r="I10" s="85"/>
      <c r="J10" s="83"/>
      <c r="K10" s="25" t="s">
        <v>13</v>
      </c>
      <c r="L10" s="25"/>
      <c r="M10" s="25"/>
      <c r="N10" s="25"/>
      <c r="O10" s="78"/>
      <c r="P10" s="78"/>
      <c r="Q10" s="31"/>
      <c r="R10" s="31"/>
      <c r="S10" s="31"/>
      <c r="T10" s="31"/>
      <c r="U10" s="25"/>
      <c r="V10" s="31"/>
      <c r="W10" s="7"/>
    </row>
    <row r="11" ht="12.75" customHeight="1">
      <c r="A11" s="79">
        <v>5.0</v>
      </c>
      <c r="B11" s="80"/>
      <c r="C11" s="25" t="s">
        <v>168</v>
      </c>
      <c r="D11" s="25" t="s">
        <v>169</v>
      </c>
      <c r="E11" s="25" t="s">
        <v>170</v>
      </c>
      <c r="F11" s="22" t="s">
        <v>171</v>
      </c>
      <c r="G11" s="28" t="s">
        <v>172</v>
      </c>
      <c r="H11" s="25" t="s">
        <v>173</v>
      </c>
      <c r="I11" s="85"/>
      <c r="J11" s="83" t="str">
        <f>HYPERLINK("http://www.gov.ph/directory/local-government-units/ilocos-norte/www.banna.gov.ph"," www.banna.gov.ph")</f>
        <v> www.banna.gov.ph</v>
      </c>
      <c r="K11" s="25" t="s">
        <v>13</v>
      </c>
      <c r="L11" s="25"/>
      <c r="M11" s="25"/>
      <c r="N11" s="25"/>
      <c r="O11" s="78"/>
      <c r="P11" s="78"/>
      <c r="Q11" s="31"/>
      <c r="R11" s="31"/>
      <c r="S11" s="31"/>
      <c r="T11" s="31"/>
      <c r="U11" s="25"/>
      <c r="V11" s="31"/>
      <c r="W11" s="7"/>
    </row>
    <row r="12" ht="26.25" customHeight="1">
      <c r="A12" s="79">
        <v>6.0</v>
      </c>
      <c r="B12" s="84"/>
      <c r="C12" s="86" t="s">
        <v>174</v>
      </c>
      <c r="D12" s="25" t="s">
        <v>175</v>
      </c>
      <c r="E12" s="25" t="s">
        <v>153</v>
      </c>
      <c r="F12" s="22" t="s">
        <v>176</v>
      </c>
      <c r="G12" s="25" t="s">
        <v>177</v>
      </c>
      <c r="H12" s="25" t="s">
        <v>178</v>
      </c>
      <c r="I12" s="25" t="s">
        <v>179</v>
      </c>
      <c r="J12" s="83" t="str">
        <f>HYPERLINK("http://www.gov.ph/directory/local-government-units/ilocos-norte/www.batac.gov.ph"," www.batac.gov.ph")</f>
        <v> www.batac.gov.ph</v>
      </c>
      <c r="K12" s="25" t="s">
        <v>13</v>
      </c>
      <c r="L12" s="25" t="s">
        <v>180</v>
      </c>
      <c r="M12" s="25"/>
      <c r="N12" s="25"/>
      <c r="O12" s="78"/>
      <c r="P12" s="78"/>
      <c r="Q12" s="31"/>
      <c r="R12" s="31"/>
      <c r="S12" s="31"/>
      <c r="T12" s="31"/>
      <c r="U12" s="25"/>
      <c r="V12" s="31"/>
      <c r="W12" s="7"/>
    </row>
    <row r="13" ht="12.75" customHeight="1">
      <c r="A13" s="79">
        <v>7.0</v>
      </c>
      <c r="B13" s="80"/>
      <c r="C13" s="87" t="s">
        <v>181</v>
      </c>
      <c r="D13" s="25" t="s">
        <v>182</v>
      </c>
      <c r="E13" s="25" t="s">
        <v>170</v>
      </c>
      <c r="F13" s="22" t="s">
        <v>183</v>
      </c>
      <c r="G13" s="28" t="s">
        <v>184</v>
      </c>
      <c r="H13" s="25"/>
      <c r="I13" s="25"/>
      <c r="J13" s="83"/>
      <c r="K13" s="25" t="s">
        <v>13</v>
      </c>
      <c r="L13" s="25"/>
      <c r="M13" s="25"/>
      <c r="N13" s="25"/>
      <c r="O13" s="78"/>
      <c r="P13" s="78"/>
      <c r="Q13" s="31"/>
      <c r="R13" s="31"/>
      <c r="S13" s="31"/>
      <c r="T13" s="31"/>
      <c r="U13" s="25"/>
      <c r="V13" s="31"/>
      <c r="W13" s="7"/>
    </row>
    <row r="14" ht="12.75" customHeight="1">
      <c r="A14" s="79">
        <v>8.0</v>
      </c>
      <c r="B14" s="80"/>
      <c r="C14" s="87" t="s">
        <v>185</v>
      </c>
      <c r="D14" s="25" t="s">
        <v>186</v>
      </c>
      <c r="E14" s="25" t="s">
        <v>187</v>
      </c>
      <c r="F14" s="22" t="s">
        <v>188</v>
      </c>
      <c r="G14" s="28" t="s">
        <v>189</v>
      </c>
      <c r="H14" s="25"/>
      <c r="I14" s="25"/>
      <c r="J14" s="83"/>
      <c r="K14" s="25" t="s">
        <v>13</v>
      </c>
      <c r="L14" s="25"/>
      <c r="M14" s="25"/>
      <c r="N14" s="25"/>
      <c r="O14" s="78"/>
      <c r="P14" s="78"/>
      <c r="Q14" s="31"/>
      <c r="R14" s="31"/>
      <c r="S14" s="31"/>
      <c r="T14" s="31"/>
      <c r="U14" s="25"/>
      <c r="V14" s="31"/>
      <c r="W14" s="7"/>
    </row>
    <row r="15" ht="12.75" customHeight="1">
      <c r="A15" s="79">
        <v>9.0</v>
      </c>
      <c r="B15" s="84"/>
      <c r="C15" s="87" t="s">
        <v>190</v>
      </c>
      <c r="D15" s="25" t="s">
        <v>191</v>
      </c>
      <c r="E15" s="25" t="s">
        <v>192</v>
      </c>
      <c r="F15" s="22" t="s">
        <v>193</v>
      </c>
      <c r="G15" s="25" t="s">
        <v>194</v>
      </c>
      <c r="H15" s="25"/>
      <c r="I15" s="25" t="s">
        <v>195</v>
      </c>
      <c r="J15" s="83" t="str">
        <f>HYPERLINK("http://www.gov.ph/directory/local-government-units/ilocos-norte/www.currimao.gov.ph","www.currimao.gov.ph")</f>
        <v>www.currimao.gov.ph</v>
      </c>
      <c r="K15" s="25" t="s">
        <v>13</v>
      </c>
      <c r="L15" s="25"/>
      <c r="M15" s="25"/>
      <c r="N15" s="25"/>
      <c r="O15" s="78"/>
      <c r="P15" s="78"/>
      <c r="Q15" s="31"/>
      <c r="R15" s="31"/>
      <c r="S15" s="31"/>
      <c r="T15" s="31"/>
      <c r="U15" s="25"/>
      <c r="V15" s="31"/>
      <c r="W15" s="7"/>
    </row>
    <row r="16" ht="12.75" customHeight="1">
      <c r="A16" s="79">
        <v>10.0</v>
      </c>
      <c r="B16" s="84"/>
      <c r="C16" s="87" t="s">
        <v>196</v>
      </c>
      <c r="D16" s="25" t="s">
        <v>197</v>
      </c>
      <c r="E16" s="25" t="s">
        <v>198</v>
      </c>
      <c r="F16" s="22" t="s">
        <v>199</v>
      </c>
      <c r="G16" s="25" t="s">
        <v>200</v>
      </c>
      <c r="H16" s="25"/>
      <c r="I16" s="25" t="s">
        <v>201</v>
      </c>
      <c r="J16" s="83" t="str">
        <f>HYPERLINK("http://www.gov.ph/directory/local-government-units/ilocos-norte/www.dingras.gov.ph","www.dingras.gov.ph")</f>
        <v>www.dingras.gov.ph</v>
      </c>
      <c r="K16" s="25" t="s">
        <v>13</v>
      </c>
      <c r="L16" s="25"/>
      <c r="M16" s="25"/>
      <c r="N16" s="25"/>
      <c r="O16" s="78"/>
      <c r="P16" s="78"/>
      <c r="Q16" s="31"/>
      <c r="R16" s="31"/>
      <c r="S16" s="31"/>
      <c r="T16" s="31"/>
      <c r="U16" s="25"/>
      <c r="V16" s="31"/>
      <c r="W16" s="7"/>
    </row>
    <row r="17" ht="26.25" customHeight="1">
      <c r="A17" s="79">
        <v>11.0</v>
      </c>
      <c r="B17" s="84"/>
      <c r="C17" s="88" t="s">
        <v>202</v>
      </c>
      <c r="D17" s="25" t="s">
        <v>203</v>
      </c>
      <c r="E17" s="25" t="s">
        <v>204</v>
      </c>
      <c r="F17" s="22" t="s">
        <v>205</v>
      </c>
      <c r="G17" s="25" t="s">
        <v>206</v>
      </c>
      <c r="H17" s="25" t="s">
        <v>207</v>
      </c>
      <c r="I17" s="25" t="s">
        <v>208</v>
      </c>
      <c r="J17" s="83" t="str">
        <f>HYPERLINK("http://www.gov.ph/directory/local-government-units/ilocos-norte/www.laoagcity.gov.ph","www.laoagcity.gov.ph")</f>
        <v>www.laoagcity.gov.ph</v>
      </c>
      <c r="K17" s="25" t="s">
        <v>13</v>
      </c>
      <c r="L17" s="25" t="s">
        <v>209</v>
      </c>
      <c r="M17" s="25"/>
      <c r="N17" s="25"/>
      <c r="O17" s="78"/>
      <c r="P17" s="78"/>
      <c r="Q17" s="31"/>
      <c r="R17" s="31"/>
      <c r="S17" s="31"/>
      <c r="T17" s="31"/>
      <c r="U17" s="25"/>
      <c r="V17" s="31"/>
      <c r="W17" s="7"/>
    </row>
    <row r="18" ht="12.75" customHeight="1">
      <c r="A18" s="79">
        <v>12.0</v>
      </c>
      <c r="B18" s="84"/>
      <c r="C18" s="87" t="s">
        <v>210</v>
      </c>
      <c r="D18" s="25" t="s">
        <v>211</v>
      </c>
      <c r="E18" s="25" t="s">
        <v>212</v>
      </c>
      <c r="F18" s="22" t="s">
        <v>213</v>
      </c>
      <c r="G18" s="28" t="s">
        <v>214</v>
      </c>
      <c r="H18" s="25" t="s">
        <v>215</v>
      </c>
      <c r="I18" s="25"/>
      <c r="J18" s="83"/>
      <c r="K18" s="25" t="s">
        <v>13</v>
      </c>
      <c r="L18" s="25"/>
      <c r="M18" s="25"/>
      <c r="N18" s="25"/>
      <c r="O18" s="78"/>
      <c r="P18" s="78"/>
      <c r="Q18" s="31"/>
      <c r="R18" s="31"/>
      <c r="S18" s="31"/>
      <c r="T18" s="31"/>
      <c r="U18" s="25"/>
      <c r="V18" s="31"/>
      <c r="W18" s="7"/>
    </row>
    <row r="19" ht="12.75" customHeight="1">
      <c r="A19" s="79">
        <v>13.0</v>
      </c>
      <c r="B19" s="84"/>
      <c r="C19" s="87" t="s">
        <v>216</v>
      </c>
      <c r="D19" s="25" t="s">
        <v>217</v>
      </c>
      <c r="E19" s="25" t="s">
        <v>218</v>
      </c>
      <c r="F19" s="22" t="s">
        <v>166</v>
      </c>
      <c r="G19" s="25" t="s">
        <v>219</v>
      </c>
      <c r="H19" s="25"/>
      <c r="I19" s="85" t="s">
        <v>220</v>
      </c>
      <c r="J19" s="83"/>
      <c r="K19" s="25" t="s">
        <v>13</v>
      </c>
      <c r="L19" s="25"/>
      <c r="M19" s="25"/>
      <c r="N19" s="25"/>
      <c r="O19" s="78"/>
      <c r="P19" s="78"/>
      <c r="Q19" s="31"/>
      <c r="R19" s="31"/>
      <c r="S19" s="31"/>
      <c r="T19" s="31"/>
      <c r="U19" s="25"/>
      <c r="V19" s="31"/>
      <c r="W19" s="7"/>
    </row>
    <row r="20" ht="12.75" customHeight="1">
      <c r="A20" s="79">
        <v>14.0</v>
      </c>
      <c r="B20" s="80"/>
      <c r="C20" s="87" t="s">
        <v>221</v>
      </c>
      <c r="D20" s="25" t="s">
        <v>222</v>
      </c>
      <c r="E20" s="25" t="s">
        <v>147</v>
      </c>
      <c r="F20" s="22" t="s">
        <v>223</v>
      </c>
      <c r="G20" s="28" t="s">
        <v>224</v>
      </c>
      <c r="H20" s="25"/>
      <c r="I20" s="25"/>
      <c r="J20" s="83"/>
      <c r="K20" s="25" t="s">
        <v>13</v>
      </c>
      <c r="L20" s="25"/>
      <c r="M20" s="25"/>
      <c r="N20" s="25"/>
      <c r="O20" s="78"/>
      <c r="P20" s="78"/>
      <c r="Q20" s="31"/>
      <c r="R20" s="31"/>
      <c r="S20" s="31"/>
      <c r="T20" s="31"/>
      <c r="U20" s="25"/>
      <c r="V20" s="31"/>
      <c r="W20" s="7"/>
    </row>
    <row r="21" ht="26.25" customHeight="1">
      <c r="A21" s="79">
        <v>15.0</v>
      </c>
      <c r="B21" s="84"/>
      <c r="C21" s="87" t="s">
        <v>225</v>
      </c>
      <c r="D21" s="25" t="s">
        <v>226</v>
      </c>
      <c r="E21" s="25" t="s">
        <v>159</v>
      </c>
      <c r="F21" s="22" t="s">
        <v>227</v>
      </c>
      <c r="G21" s="28" t="s">
        <v>228</v>
      </c>
      <c r="H21" s="25" t="s">
        <v>229</v>
      </c>
      <c r="I21" s="25"/>
      <c r="J21" s="83" t="str">
        <f>HYPERLINK("http://www.gov.ph/directory/local-government-units/ilocos-norte/www.paoay.gov.ph","www.paoay.gov.ph")</f>
        <v>www.paoay.gov.ph</v>
      </c>
      <c r="K21" s="25" t="s">
        <v>13</v>
      </c>
      <c r="L21" s="25" t="s">
        <v>230</v>
      </c>
      <c r="M21" s="25"/>
      <c r="N21" s="25"/>
      <c r="O21" s="78"/>
      <c r="P21" s="78"/>
      <c r="Q21" s="31"/>
      <c r="R21" s="31"/>
      <c r="S21" s="31"/>
      <c r="T21" s="31"/>
      <c r="U21" s="25"/>
      <c r="V21" s="31"/>
      <c r="W21" s="7"/>
    </row>
    <row r="22" ht="12.75" customHeight="1">
      <c r="A22" s="79">
        <v>16.0</v>
      </c>
      <c r="B22" s="84"/>
      <c r="C22" s="87" t="s">
        <v>231</v>
      </c>
      <c r="D22" s="25" t="s">
        <v>232</v>
      </c>
      <c r="E22" s="25" t="s">
        <v>233</v>
      </c>
      <c r="F22" s="22" t="s">
        <v>234</v>
      </c>
      <c r="G22" s="28" t="s">
        <v>235</v>
      </c>
      <c r="H22" s="85" t="s">
        <v>236</v>
      </c>
      <c r="I22" s="25" t="s">
        <v>237</v>
      </c>
      <c r="J22" s="83" t="str">
        <f>HYPERLINK("http://www.gov.ph/directory/local-government-units/ilocos-norte/www.pasuquin.gov.ph","www.pasuquin.gov.ph")</f>
        <v>www.pasuquin.gov.ph</v>
      </c>
      <c r="K22" s="25" t="s">
        <v>13</v>
      </c>
      <c r="L22" s="25"/>
      <c r="M22" s="25"/>
      <c r="N22" s="25"/>
      <c r="O22" s="78"/>
      <c r="P22" s="78"/>
      <c r="Q22" s="31"/>
      <c r="R22" s="31"/>
      <c r="S22" s="31"/>
      <c r="T22" s="31"/>
      <c r="U22" s="25"/>
      <c r="V22" s="31"/>
      <c r="W22" s="7"/>
    </row>
    <row r="23" ht="12.75" customHeight="1">
      <c r="A23" s="79">
        <v>17.0</v>
      </c>
      <c r="B23" s="84"/>
      <c r="C23" s="87" t="s">
        <v>238</v>
      </c>
      <c r="D23" s="25" t="s">
        <v>239</v>
      </c>
      <c r="E23" s="25" t="s">
        <v>192</v>
      </c>
      <c r="F23" s="22" t="s">
        <v>240</v>
      </c>
      <c r="G23" s="28" t="s">
        <v>241</v>
      </c>
      <c r="H23" s="85"/>
      <c r="I23" s="85" t="s">
        <v>242</v>
      </c>
      <c r="J23" s="83" t="str">
        <f>HYPERLINK("http://www.gov.ph/directory/local-government-units/ilocos-norte/www.pinili.gov.ph","www.pinili.gov.ph")</f>
        <v>www.pinili.gov.ph</v>
      </c>
      <c r="K23" s="25" t="s">
        <v>13</v>
      </c>
      <c r="L23" s="25"/>
      <c r="M23" s="25"/>
      <c r="N23" s="25"/>
      <c r="O23" s="78"/>
      <c r="P23" s="78"/>
      <c r="Q23" s="31"/>
      <c r="R23" s="31"/>
      <c r="S23" s="31"/>
      <c r="T23" s="31"/>
      <c r="U23" s="25"/>
      <c r="V23" s="31"/>
      <c r="W23" s="7"/>
    </row>
    <row r="24" ht="12.75" customHeight="1">
      <c r="A24" s="79">
        <v>18.0</v>
      </c>
      <c r="B24" s="84"/>
      <c r="C24" s="87" t="s">
        <v>243</v>
      </c>
      <c r="D24" s="25" t="s">
        <v>244</v>
      </c>
      <c r="E24" s="25" t="s">
        <v>245</v>
      </c>
      <c r="F24" s="22" t="s">
        <v>246</v>
      </c>
      <c r="G24" s="28" t="s">
        <v>247</v>
      </c>
      <c r="H24" s="85" t="s">
        <v>248</v>
      </c>
      <c r="I24" s="85"/>
      <c r="J24" s="83"/>
      <c r="K24" s="25" t="s">
        <v>13</v>
      </c>
      <c r="L24" s="25"/>
      <c r="M24" s="25"/>
      <c r="N24" s="25"/>
      <c r="O24" s="78"/>
      <c r="P24" s="78"/>
      <c r="Q24" s="31"/>
      <c r="R24" s="31"/>
      <c r="S24" s="31"/>
      <c r="T24" s="31"/>
      <c r="U24" s="25"/>
      <c r="V24" s="31"/>
      <c r="W24" s="7"/>
    </row>
    <row r="25" ht="39.0" customHeight="1">
      <c r="A25" s="79">
        <v>19.0</v>
      </c>
      <c r="B25" s="84"/>
      <c r="C25" s="87" t="s">
        <v>249</v>
      </c>
      <c r="D25" s="25" t="s">
        <v>250</v>
      </c>
      <c r="E25" s="25" t="s">
        <v>251</v>
      </c>
      <c r="F25" s="22" t="s">
        <v>252</v>
      </c>
      <c r="G25" s="25" t="s">
        <v>253</v>
      </c>
      <c r="H25" s="25" t="s">
        <v>254</v>
      </c>
      <c r="I25" s="25" t="s">
        <v>255</v>
      </c>
      <c r="J25" s="83" t="str">
        <f>HYPERLINK("http://www.gov.ph/directory/local-government-units/ilocos-norte/www.sannicolasilocosnorte.gov.ph","www.sannicolasilocosnorte.gov.ph")</f>
        <v>www.sannicolasilocosnorte.gov.ph</v>
      </c>
      <c r="K25" s="25" t="s">
        <v>13</v>
      </c>
      <c r="L25" s="25" t="s">
        <v>256</v>
      </c>
      <c r="M25" s="25"/>
      <c r="N25" s="25"/>
      <c r="O25" s="78"/>
      <c r="P25" s="78"/>
      <c r="Q25" s="31"/>
      <c r="R25" s="31"/>
      <c r="S25" s="31"/>
      <c r="T25" s="31"/>
      <c r="U25" s="25"/>
      <c r="V25" s="31"/>
      <c r="W25" s="7"/>
    </row>
    <row r="26" ht="12.75" customHeight="1">
      <c r="A26" s="79">
        <v>20.0</v>
      </c>
      <c r="B26" s="84"/>
      <c r="C26" s="87" t="s">
        <v>257</v>
      </c>
      <c r="D26" s="25" t="s">
        <v>258</v>
      </c>
      <c r="E26" s="25" t="s">
        <v>192</v>
      </c>
      <c r="F26" s="22" t="s">
        <v>259</v>
      </c>
      <c r="G26" s="25" t="s">
        <v>260</v>
      </c>
      <c r="H26" s="25" t="s">
        <v>260</v>
      </c>
      <c r="I26" s="85" t="s">
        <v>261</v>
      </c>
      <c r="J26" s="83"/>
      <c r="K26" s="25" t="s">
        <v>13</v>
      </c>
      <c r="L26" s="25"/>
      <c r="M26" s="25"/>
      <c r="N26" s="25"/>
      <c r="O26" s="78"/>
      <c r="P26" s="78"/>
      <c r="Q26" s="31"/>
      <c r="R26" s="31"/>
      <c r="S26" s="31"/>
      <c r="T26" s="31"/>
      <c r="U26" s="25"/>
      <c r="V26" s="31"/>
      <c r="W26" s="7"/>
    </row>
    <row r="27" ht="12.75" customHeight="1">
      <c r="A27" s="79">
        <v>21.0</v>
      </c>
      <c r="B27" s="84"/>
      <c r="C27" s="87" t="s">
        <v>262</v>
      </c>
      <c r="D27" s="25" t="s">
        <v>263</v>
      </c>
      <c r="E27" s="25" t="s">
        <v>264</v>
      </c>
      <c r="F27" s="22" t="s">
        <v>265</v>
      </c>
      <c r="G27" s="28" t="s">
        <v>266</v>
      </c>
      <c r="H27" s="25" t="s">
        <v>267</v>
      </c>
      <c r="I27" s="85"/>
      <c r="J27" s="83" t="str">
        <f>HYPERLINK("http://www.gov.ph/directory/local-government-units/ilocos-norte/www.solsona.gov.ph","www.solsona.gov.ph")</f>
        <v>www.solsona.gov.ph</v>
      </c>
      <c r="K27" s="25" t="s">
        <v>13</v>
      </c>
      <c r="L27" s="25"/>
      <c r="M27" s="25"/>
      <c r="N27" s="25"/>
      <c r="O27" s="78"/>
      <c r="P27" s="78"/>
      <c r="Q27" s="31"/>
      <c r="R27" s="31"/>
      <c r="S27" s="31"/>
      <c r="T27" s="31"/>
      <c r="U27" s="25"/>
      <c r="V27" s="31"/>
      <c r="W27" s="7"/>
    </row>
    <row r="28" ht="12.75" customHeight="1">
      <c r="A28" s="79">
        <v>22.0</v>
      </c>
      <c r="B28" s="84"/>
      <c r="C28" s="87" t="s">
        <v>268</v>
      </c>
      <c r="D28" s="25" t="s">
        <v>269</v>
      </c>
      <c r="E28" s="25" t="s">
        <v>192</v>
      </c>
      <c r="F28" s="22" t="s">
        <v>270</v>
      </c>
      <c r="G28" s="25" t="s">
        <v>271</v>
      </c>
      <c r="H28" s="25" t="s">
        <v>272</v>
      </c>
      <c r="I28" s="85"/>
      <c r="J28" s="83" t="str">
        <f>HYPERLINK("http://www.gov.ph/directory/local-government-units/ilocos-norte/www.vintar.gov.ph","www.vintar.gov.ph")</f>
        <v>www.vintar.gov.ph</v>
      </c>
      <c r="K28" s="25" t="s">
        <v>13</v>
      </c>
      <c r="L28" s="25"/>
      <c r="M28" s="25"/>
      <c r="N28" s="25"/>
      <c r="O28" s="78"/>
      <c r="P28" s="78"/>
      <c r="Q28" s="31"/>
      <c r="R28" s="31"/>
      <c r="S28" s="31"/>
      <c r="T28" s="31"/>
      <c r="U28" s="25"/>
      <c r="V28" s="31"/>
      <c r="W28" s="7"/>
    </row>
    <row r="29" ht="20.25" customHeight="1">
      <c r="A29" s="79"/>
      <c r="B29" s="89"/>
      <c r="C29" s="90" t="s">
        <v>273</v>
      </c>
      <c r="D29" s="91" t="s">
        <v>274</v>
      </c>
      <c r="E29" s="91" t="s">
        <v>275</v>
      </c>
      <c r="F29" s="92" t="s">
        <v>276</v>
      </c>
      <c r="G29" s="93" t="s">
        <v>277</v>
      </c>
      <c r="H29" s="91" t="s">
        <v>278</v>
      </c>
      <c r="I29" s="91"/>
      <c r="J29" s="94" t="str">
        <f>HYPERLINK("http://www.ilocossur.gov.ph/","www.ilocossur.gov.ph")</f>
        <v>www.ilocossur.gov.ph</v>
      </c>
      <c r="K29" s="91" t="s">
        <v>143</v>
      </c>
      <c r="L29" s="91" t="s">
        <v>279</v>
      </c>
      <c r="M29" s="91"/>
      <c r="N29" s="95"/>
      <c r="O29" s="96"/>
      <c r="P29" s="96"/>
      <c r="Q29" s="97"/>
      <c r="R29" s="97"/>
      <c r="S29" s="97"/>
      <c r="T29" s="97"/>
      <c r="U29" s="95"/>
      <c r="V29" s="97"/>
      <c r="W29" s="7"/>
    </row>
    <row r="30" ht="12.75" customHeight="1">
      <c r="A30" s="79">
        <v>1.0</v>
      </c>
      <c r="B30" s="80"/>
      <c r="C30" s="87" t="s">
        <v>280</v>
      </c>
      <c r="D30" s="25" t="s">
        <v>281</v>
      </c>
      <c r="E30" s="25" t="s">
        <v>251</v>
      </c>
      <c r="F30" s="22" t="s">
        <v>282</v>
      </c>
      <c r="G30" s="25" t="s">
        <v>283</v>
      </c>
      <c r="H30" s="25"/>
      <c r="I30" s="28" t="s">
        <v>284</v>
      </c>
      <c r="J30" s="83" t="str">
        <f>HYPERLINK("http://www.gov.ph/directory/local-government-units/ilocos-sur/www.alilem.gov.ph","www.alilem.gov.ph")</f>
        <v>www.alilem.gov.ph</v>
      </c>
      <c r="K30" s="25" t="s">
        <v>13</v>
      </c>
      <c r="L30" s="25"/>
      <c r="M30" s="25"/>
      <c r="N30" s="25"/>
      <c r="O30" s="78"/>
      <c r="P30" s="78"/>
      <c r="Q30" s="31"/>
      <c r="R30" s="31"/>
      <c r="S30" s="31"/>
      <c r="T30" s="31"/>
      <c r="U30" s="25"/>
      <c r="V30" s="31"/>
      <c r="W30" s="7"/>
    </row>
    <row r="31" ht="12.75" customHeight="1">
      <c r="A31" s="79">
        <v>2.0</v>
      </c>
      <c r="B31" s="84"/>
      <c r="C31" s="87" t="s">
        <v>285</v>
      </c>
      <c r="D31" s="25" t="s">
        <v>286</v>
      </c>
      <c r="E31" s="25" t="s">
        <v>287</v>
      </c>
      <c r="F31" s="22" t="s">
        <v>288</v>
      </c>
      <c r="G31" s="28" t="s">
        <v>289</v>
      </c>
      <c r="H31" s="25" t="s">
        <v>290</v>
      </c>
      <c r="I31" s="25"/>
      <c r="J31" s="83"/>
      <c r="K31" s="25" t="s">
        <v>13</v>
      </c>
      <c r="L31" s="25"/>
      <c r="M31" s="25"/>
      <c r="N31" s="25"/>
      <c r="O31" s="78"/>
      <c r="P31" s="78"/>
      <c r="Q31" s="31"/>
      <c r="R31" s="31"/>
      <c r="S31" s="31"/>
      <c r="T31" s="31"/>
      <c r="U31" s="25"/>
      <c r="V31" s="31"/>
      <c r="W31" s="7"/>
    </row>
    <row r="32" ht="12.75" customHeight="1">
      <c r="A32" s="79">
        <v>3.0</v>
      </c>
      <c r="B32" s="84"/>
      <c r="C32" s="87" t="s">
        <v>291</v>
      </c>
      <c r="D32" s="25" t="s">
        <v>244</v>
      </c>
      <c r="E32" s="25" t="s">
        <v>192</v>
      </c>
      <c r="F32" s="22" t="s">
        <v>292</v>
      </c>
      <c r="G32" s="28" t="s">
        <v>293</v>
      </c>
      <c r="H32" s="25" t="s">
        <v>294</v>
      </c>
      <c r="I32" s="25"/>
      <c r="J32" s="83"/>
      <c r="K32" s="25" t="s">
        <v>13</v>
      </c>
      <c r="L32" s="25"/>
      <c r="M32" s="25"/>
      <c r="N32" s="25"/>
      <c r="O32" s="78"/>
      <c r="P32" s="78"/>
      <c r="Q32" s="31"/>
      <c r="R32" s="31"/>
      <c r="S32" s="31"/>
      <c r="T32" s="31"/>
      <c r="U32" s="25"/>
      <c r="V32" s="31"/>
      <c r="W32" s="7"/>
    </row>
    <row r="33" ht="12.75" customHeight="1">
      <c r="A33" s="79">
        <v>4.0</v>
      </c>
      <c r="B33" s="98"/>
      <c r="C33" s="87" t="s">
        <v>181</v>
      </c>
      <c r="D33" s="25" t="s">
        <v>295</v>
      </c>
      <c r="E33" s="25" t="s">
        <v>138</v>
      </c>
      <c r="F33" s="22" t="s">
        <v>296</v>
      </c>
      <c r="G33" s="28" t="s">
        <v>297</v>
      </c>
      <c r="H33" s="25"/>
      <c r="I33" s="85" t="s">
        <v>298</v>
      </c>
      <c r="J33" s="83"/>
      <c r="K33" s="25" t="s">
        <v>13</v>
      </c>
      <c r="L33" s="25"/>
      <c r="M33" s="25"/>
      <c r="N33" s="25"/>
      <c r="O33" s="78"/>
      <c r="P33" s="78"/>
      <c r="Q33" s="31"/>
      <c r="R33" s="31"/>
      <c r="S33" s="31"/>
      <c r="T33" s="31"/>
      <c r="U33" s="25"/>
      <c r="V33" s="31"/>
      <c r="W33" s="7"/>
    </row>
    <row r="34" ht="26.25" customHeight="1">
      <c r="A34" s="79">
        <v>5.0</v>
      </c>
      <c r="B34" s="84"/>
      <c r="C34" s="87" t="s">
        <v>299</v>
      </c>
      <c r="D34" s="25" t="s">
        <v>300</v>
      </c>
      <c r="E34" s="25" t="s">
        <v>245</v>
      </c>
      <c r="F34" s="22" t="s">
        <v>301</v>
      </c>
      <c r="G34" s="28" t="s">
        <v>302</v>
      </c>
      <c r="H34" s="25"/>
      <c r="I34" s="85" t="s">
        <v>303</v>
      </c>
      <c r="J34" s="83" t="str">
        <f>HYPERLINK("http://www.gov.ph/directory/local-government-units/ilocos-sur/www.cabugao.gov.ph","www.cabugao.gov.ph")</f>
        <v>www.cabugao.gov.ph</v>
      </c>
      <c r="K34" s="25" t="s">
        <v>13</v>
      </c>
      <c r="L34" s="25"/>
      <c r="M34" s="25"/>
      <c r="N34" s="25"/>
      <c r="O34" s="78"/>
      <c r="P34" s="78"/>
      <c r="Q34" s="31"/>
      <c r="R34" s="31"/>
      <c r="S34" s="31"/>
      <c r="T34" s="31"/>
      <c r="U34" s="25"/>
      <c r="V34" s="31"/>
      <c r="W34" s="7"/>
    </row>
    <row r="35" ht="26.25" customHeight="1">
      <c r="A35" s="79">
        <v>6.0</v>
      </c>
      <c r="B35" s="84"/>
      <c r="C35" s="99" t="s">
        <v>304</v>
      </c>
      <c r="D35" s="25" t="s">
        <v>305</v>
      </c>
      <c r="E35" s="25" t="s">
        <v>306</v>
      </c>
      <c r="F35" s="22" t="s">
        <v>276</v>
      </c>
      <c r="G35" s="25" t="s">
        <v>307</v>
      </c>
      <c r="H35" s="25" t="s">
        <v>308</v>
      </c>
      <c r="I35" s="85"/>
      <c r="J35" s="83" t="str">
        <f>HYPERLINK("http://www.gov.ph/directory/local-government-units/ilocos-sur/www.candoncity.gov.ph","www.candoncity.gov.ph")</f>
        <v>www.candoncity.gov.ph</v>
      </c>
      <c r="K35" s="25" t="s">
        <v>13</v>
      </c>
      <c r="L35" s="25"/>
      <c r="M35" s="25"/>
      <c r="N35" s="25"/>
      <c r="O35" s="78"/>
      <c r="P35" s="78"/>
      <c r="Q35" s="31"/>
      <c r="R35" s="31"/>
      <c r="S35" s="31"/>
      <c r="T35" s="31"/>
      <c r="U35" s="25"/>
      <c r="V35" s="31"/>
      <c r="W35" s="7"/>
    </row>
    <row r="36" ht="12.75" customHeight="1">
      <c r="A36" s="79">
        <v>7.0</v>
      </c>
      <c r="B36" s="84"/>
      <c r="C36" s="87" t="s">
        <v>309</v>
      </c>
      <c r="D36" s="25" t="s">
        <v>310</v>
      </c>
      <c r="E36" s="25" t="s">
        <v>245</v>
      </c>
      <c r="F36" s="100" t="s">
        <v>311</v>
      </c>
      <c r="G36" s="28" t="s">
        <v>312</v>
      </c>
      <c r="H36" s="25"/>
      <c r="I36" s="25"/>
      <c r="J36" s="25"/>
      <c r="K36" s="25" t="s">
        <v>13</v>
      </c>
      <c r="L36" s="25"/>
      <c r="M36" s="25"/>
      <c r="N36" s="25"/>
      <c r="O36" s="78"/>
      <c r="P36" s="78"/>
      <c r="Q36" s="31"/>
      <c r="R36" s="31"/>
      <c r="S36" s="31"/>
      <c r="T36" s="31"/>
      <c r="U36" s="25"/>
      <c r="V36" s="31"/>
      <c r="W36" s="7"/>
    </row>
    <row r="37" ht="12.75" customHeight="1">
      <c r="A37" s="79">
        <v>8.0</v>
      </c>
      <c r="B37" s="84"/>
      <c r="C37" s="87" t="s">
        <v>313</v>
      </c>
      <c r="D37" s="25" t="s">
        <v>314</v>
      </c>
      <c r="E37" s="25" t="s">
        <v>170</v>
      </c>
      <c r="F37" s="22" t="s">
        <v>315</v>
      </c>
      <c r="G37" s="25" t="s">
        <v>316</v>
      </c>
      <c r="H37" s="25"/>
      <c r="I37" s="85" t="s">
        <v>317</v>
      </c>
      <c r="J37" s="83" t="str">
        <f>HYPERLINK("http://www.gov.ph/directory/local-government-units/ilocos-sur/www.cervantes.gov.ph","www.cervantes.gov.ph")</f>
        <v>www.cervantes.gov.ph</v>
      </c>
      <c r="K37" s="25" t="s">
        <v>13</v>
      </c>
      <c r="L37" s="25"/>
      <c r="M37" s="25"/>
      <c r="N37" s="25"/>
      <c r="O37" s="78"/>
      <c r="P37" s="78"/>
      <c r="Q37" s="31"/>
      <c r="R37" s="31"/>
      <c r="S37" s="31"/>
      <c r="T37" s="31"/>
      <c r="U37" s="25"/>
      <c r="V37" s="31"/>
      <c r="W37" s="7"/>
    </row>
    <row r="38" ht="12.75" customHeight="1">
      <c r="A38" s="79">
        <v>9.0</v>
      </c>
      <c r="B38" s="84"/>
      <c r="C38" s="87" t="s">
        <v>318</v>
      </c>
      <c r="D38" s="25" t="s">
        <v>319</v>
      </c>
      <c r="E38" s="25" t="s">
        <v>320</v>
      </c>
      <c r="F38" s="22" t="s">
        <v>321</v>
      </c>
      <c r="G38" s="28" t="s">
        <v>322</v>
      </c>
      <c r="H38" s="25"/>
      <c r="I38" s="85" t="s">
        <v>323</v>
      </c>
      <c r="J38" s="83"/>
      <c r="K38" s="25" t="s">
        <v>13</v>
      </c>
      <c r="L38" s="25"/>
      <c r="M38" s="25"/>
      <c r="N38" s="25"/>
      <c r="O38" s="78"/>
      <c r="P38" s="78"/>
      <c r="Q38" s="31"/>
      <c r="R38" s="31"/>
      <c r="S38" s="31"/>
      <c r="T38" s="31"/>
      <c r="U38" s="25"/>
      <c r="V38" s="31"/>
      <c r="W38" s="7"/>
    </row>
    <row r="39" ht="12.75" customHeight="1">
      <c r="A39" s="79">
        <v>10.0</v>
      </c>
      <c r="B39" s="84"/>
      <c r="C39" s="87" t="s">
        <v>324</v>
      </c>
      <c r="D39" s="25" t="s">
        <v>325</v>
      </c>
      <c r="E39" s="25" t="s">
        <v>153</v>
      </c>
      <c r="F39" s="22" t="s">
        <v>326</v>
      </c>
      <c r="G39" s="25"/>
      <c r="H39" s="25"/>
      <c r="I39" s="85"/>
      <c r="J39" s="83" t="str">
        <f>HYPERLINK("http://www.gov.ph/directory/local-government-units/ilocos-sur/www.gdelpilar.gov.ph","www.gdelpilar.gov.ph")</f>
        <v>www.gdelpilar.gov.ph</v>
      </c>
      <c r="K39" s="25" t="s">
        <v>13</v>
      </c>
      <c r="L39" s="25"/>
      <c r="M39" s="25"/>
      <c r="N39" s="25"/>
      <c r="O39" s="78"/>
      <c r="P39" s="78"/>
      <c r="Q39" s="31"/>
      <c r="R39" s="31"/>
      <c r="S39" s="31"/>
      <c r="T39" s="31"/>
      <c r="U39" s="25"/>
      <c r="V39" s="31"/>
      <c r="W39" s="7"/>
    </row>
    <row r="40" ht="12.75" customHeight="1">
      <c r="A40" s="79"/>
      <c r="B40" s="84"/>
      <c r="C40" s="101" t="s">
        <v>327</v>
      </c>
      <c r="D40" s="28" t="s">
        <v>328</v>
      </c>
      <c r="E40" s="28" t="s">
        <v>159</v>
      </c>
      <c r="F40" s="100" t="s">
        <v>329</v>
      </c>
      <c r="G40" s="28" t="s">
        <v>330</v>
      </c>
      <c r="H40" s="25"/>
      <c r="I40" s="82" t="s">
        <v>331</v>
      </c>
      <c r="J40" s="83"/>
      <c r="K40" s="25"/>
      <c r="L40" s="25"/>
      <c r="M40" s="25"/>
      <c r="N40" s="25"/>
      <c r="O40" s="78"/>
      <c r="P40" s="78"/>
      <c r="Q40" s="31"/>
      <c r="R40" s="31"/>
      <c r="S40" s="31"/>
      <c r="T40" s="31"/>
      <c r="U40" s="25"/>
      <c r="V40" s="31"/>
      <c r="W40" s="7"/>
    </row>
    <row r="41" ht="12.75" customHeight="1">
      <c r="A41" s="79">
        <v>11.0</v>
      </c>
      <c r="B41" s="84"/>
      <c r="C41" s="87" t="s">
        <v>332</v>
      </c>
      <c r="D41" s="25" t="s">
        <v>333</v>
      </c>
      <c r="E41" s="25" t="s">
        <v>212</v>
      </c>
      <c r="F41" s="22" t="s">
        <v>334</v>
      </c>
      <c r="G41" s="28" t="s">
        <v>335</v>
      </c>
      <c r="H41" s="25"/>
      <c r="I41" s="85"/>
      <c r="J41" s="83"/>
      <c r="K41" s="25" t="s">
        <v>13</v>
      </c>
      <c r="L41" s="25"/>
      <c r="M41" s="25"/>
      <c r="N41" s="25"/>
      <c r="O41" s="78"/>
      <c r="P41" s="78"/>
      <c r="Q41" s="31"/>
      <c r="R41" s="31"/>
      <c r="S41" s="31"/>
      <c r="T41" s="31"/>
      <c r="U41" s="25"/>
      <c r="V41" s="31"/>
      <c r="W41" s="7"/>
    </row>
    <row r="42" ht="12.75" customHeight="1">
      <c r="A42" s="79">
        <v>12.0</v>
      </c>
      <c r="B42" s="84"/>
      <c r="C42" s="87" t="s">
        <v>336</v>
      </c>
      <c r="D42" s="25" t="s">
        <v>337</v>
      </c>
      <c r="E42" s="25" t="s">
        <v>159</v>
      </c>
      <c r="F42" s="22" t="s">
        <v>338</v>
      </c>
      <c r="G42" s="25" t="s">
        <v>339</v>
      </c>
      <c r="H42" s="25"/>
      <c r="I42" s="85"/>
      <c r="J42" s="83"/>
      <c r="K42" s="25" t="s">
        <v>13</v>
      </c>
      <c r="L42" s="25"/>
      <c r="M42" s="25"/>
      <c r="N42" s="25"/>
      <c r="O42" s="78"/>
      <c r="P42" s="78"/>
      <c r="Q42" s="31"/>
      <c r="R42" s="31"/>
      <c r="S42" s="31"/>
      <c r="T42" s="31"/>
      <c r="U42" s="25"/>
      <c r="V42" s="31"/>
      <c r="W42" s="7"/>
    </row>
    <row r="43" ht="12.75" customHeight="1">
      <c r="A43" s="79">
        <v>13.0</v>
      </c>
      <c r="B43" s="84"/>
      <c r="C43" s="87" t="s">
        <v>340</v>
      </c>
      <c r="D43" s="25" t="s">
        <v>341</v>
      </c>
      <c r="E43" s="25" t="s">
        <v>245</v>
      </c>
      <c r="F43" s="22" t="s">
        <v>342</v>
      </c>
      <c r="G43" s="25" t="s">
        <v>343</v>
      </c>
      <c r="H43" s="25"/>
      <c r="I43" s="85"/>
      <c r="J43" s="83"/>
      <c r="K43" s="25" t="s">
        <v>13</v>
      </c>
      <c r="L43" s="25"/>
      <c r="M43" s="25"/>
      <c r="N43" s="25"/>
      <c r="O43" s="78"/>
      <c r="P43" s="78"/>
      <c r="Q43" s="31"/>
      <c r="R43" s="31"/>
      <c r="S43" s="31"/>
      <c r="T43" s="31"/>
      <c r="U43" s="25"/>
      <c r="V43" s="31"/>
      <c r="W43" s="7"/>
    </row>
    <row r="44" ht="12.75" customHeight="1">
      <c r="A44" s="79">
        <v>14.0</v>
      </c>
      <c r="B44" s="80"/>
      <c r="C44" s="87" t="s">
        <v>344</v>
      </c>
      <c r="D44" s="25" t="s">
        <v>345</v>
      </c>
      <c r="E44" s="25" t="s">
        <v>264</v>
      </c>
      <c r="F44" s="22" t="s">
        <v>346</v>
      </c>
      <c r="G44" s="102" t="s">
        <v>347</v>
      </c>
      <c r="H44" s="25"/>
      <c r="I44" s="85"/>
      <c r="J44" s="83"/>
      <c r="K44" s="25" t="s">
        <v>13</v>
      </c>
      <c r="L44" s="25"/>
      <c r="M44" s="25"/>
      <c r="N44" s="25"/>
      <c r="O44" s="78"/>
      <c r="P44" s="78"/>
      <c r="Q44" s="31"/>
      <c r="R44" s="31"/>
      <c r="S44" s="31"/>
      <c r="T44" s="31"/>
      <c r="U44" s="25"/>
      <c r="V44" s="31"/>
      <c r="W44" s="7"/>
    </row>
    <row r="45" ht="12.75" customHeight="1">
      <c r="A45" s="79">
        <v>15.0</v>
      </c>
      <c r="B45" s="84"/>
      <c r="C45" s="87" t="s">
        <v>348</v>
      </c>
      <c r="D45" s="25" t="s">
        <v>349</v>
      </c>
      <c r="E45" s="25" t="s">
        <v>192</v>
      </c>
      <c r="F45" s="22" t="s">
        <v>350</v>
      </c>
      <c r="G45" s="103" t="s">
        <v>351</v>
      </c>
      <c r="H45" s="25"/>
      <c r="I45" s="83" t="str">
        <f>HYPERLINK("mailto:mayorsoffice2711@yahoo.com","mayorsoffice2711@yahoo.com")</f>
        <v>mayorsoffice2711@yahoo.com</v>
      </c>
      <c r="J45" s="83"/>
      <c r="K45" s="25" t="s">
        <v>13</v>
      </c>
      <c r="L45" s="25"/>
      <c r="M45" s="25"/>
      <c r="N45" s="25"/>
      <c r="O45" s="78"/>
      <c r="P45" s="78"/>
      <c r="Q45" s="31"/>
      <c r="R45" s="31"/>
      <c r="S45" s="31"/>
      <c r="T45" s="31"/>
      <c r="U45" s="25"/>
      <c r="V45" s="31"/>
      <c r="W45" s="7"/>
    </row>
    <row r="46" ht="12.75" customHeight="1">
      <c r="A46" s="79">
        <v>16.0</v>
      </c>
      <c r="B46" s="84"/>
      <c r="C46" s="87" t="s">
        <v>352</v>
      </c>
      <c r="D46" s="25" t="s">
        <v>353</v>
      </c>
      <c r="E46" s="25" t="s">
        <v>212</v>
      </c>
      <c r="F46" s="22" t="s">
        <v>354</v>
      </c>
      <c r="G46" s="103" t="s">
        <v>355</v>
      </c>
      <c r="H46" s="25"/>
      <c r="I46" s="83"/>
      <c r="J46" s="83"/>
      <c r="K46" s="25" t="s">
        <v>13</v>
      </c>
      <c r="L46" s="25"/>
      <c r="M46" s="25"/>
      <c r="N46" s="25"/>
      <c r="O46" s="78"/>
      <c r="P46" s="78"/>
      <c r="Q46" s="31"/>
      <c r="R46" s="31"/>
      <c r="S46" s="31"/>
      <c r="T46" s="31"/>
      <c r="U46" s="25"/>
      <c r="V46" s="31"/>
      <c r="W46" s="7"/>
    </row>
    <row r="47" ht="12.75" customHeight="1">
      <c r="A47" s="79">
        <v>17.0</v>
      </c>
      <c r="B47" s="84"/>
      <c r="C47" s="87" t="s">
        <v>356</v>
      </c>
      <c r="D47" s="25" t="s">
        <v>357</v>
      </c>
      <c r="E47" s="25" t="s">
        <v>212</v>
      </c>
      <c r="F47" s="22" t="s">
        <v>358</v>
      </c>
      <c r="G47" s="103" t="s">
        <v>359</v>
      </c>
      <c r="H47" s="25"/>
      <c r="I47" s="83" t="str">
        <f>HYPERLINK("mailto:cae513@yahoo.com","cae513@yahoo.com")</f>
        <v>cae513@yahoo.com</v>
      </c>
      <c r="J47" s="83" t="s">
        <v>360</v>
      </c>
      <c r="K47" s="25" t="s">
        <v>13</v>
      </c>
      <c r="L47" s="25"/>
      <c r="M47" s="25"/>
      <c r="N47" s="25"/>
      <c r="O47" s="78"/>
      <c r="P47" s="78"/>
      <c r="Q47" s="31"/>
      <c r="R47" s="31"/>
      <c r="S47" s="31"/>
      <c r="T47" s="31"/>
      <c r="U47" s="25"/>
      <c r="V47" s="31"/>
      <c r="W47" s="7"/>
    </row>
    <row r="48" ht="12.75" customHeight="1">
      <c r="A48" s="79">
        <v>18.0</v>
      </c>
      <c r="B48" s="84"/>
      <c r="C48" s="87" t="s">
        <v>361</v>
      </c>
      <c r="D48" s="25" t="s">
        <v>362</v>
      </c>
      <c r="E48" s="25" t="s">
        <v>363</v>
      </c>
      <c r="F48" s="22" t="s">
        <v>364</v>
      </c>
      <c r="G48" s="103" t="s">
        <v>365</v>
      </c>
      <c r="H48" s="25"/>
      <c r="I48" s="83"/>
      <c r="J48" s="83"/>
      <c r="K48" s="25" t="s">
        <v>13</v>
      </c>
      <c r="L48" s="25"/>
      <c r="M48" s="25"/>
      <c r="N48" s="25"/>
      <c r="O48" s="78"/>
      <c r="P48" s="78"/>
      <c r="Q48" s="31"/>
      <c r="R48" s="31"/>
      <c r="S48" s="31"/>
      <c r="T48" s="31"/>
      <c r="U48" s="25"/>
      <c r="V48" s="31"/>
      <c r="W48" s="7"/>
    </row>
    <row r="49" ht="12.75" customHeight="1">
      <c r="A49" s="79">
        <v>19.0</v>
      </c>
      <c r="B49" s="84"/>
      <c r="C49" s="87" t="s">
        <v>366</v>
      </c>
      <c r="D49" s="25" t="s">
        <v>314</v>
      </c>
      <c r="E49" s="25" t="s">
        <v>204</v>
      </c>
      <c r="F49" s="22" t="s">
        <v>367</v>
      </c>
      <c r="G49" s="103" t="s">
        <v>368</v>
      </c>
      <c r="H49" s="25"/>
      <c r="I49" s="83"/>
      <c r="J49" s="83"/>
      <c r="K49" s="25" t="s">
        <v>13</v>
      </c>
      <c r="L49" s="25"/>
      <c r="M49" s="25"/>
      <c r="N49" s="25"/>
      <c r="O49" s="78"/>
      <c r="P49" s="78"/>
      <c r="Q49" s="31"/>
      <c r="R49" s="31"/>
      <c r="S49" s="31"/>
      <c r="T49" s="31"/>
      <c r="U49" s="25"/>
      <c r="V49" s="31"/>
      <c r="W49" s="7"/>
    </row>
    <row r="50" ht="12.75" customHeight="1">
      <c r="A50" s="79">
        <v>20.0</v>
      </c>
      <c r="B50" s="84"/>
      <c r="C50" s="87" t="s">
        <v>369</v>
      </c>
      <c r="D50" s="25" t="s">
        <v>269</v>
      </c>
      <c r="E50" s="25" t="s">
        <v>153</v>
      </c>
      <c r="F50" s="22" t="s">
        <v>370</v>
      </c>
      <c r="G50" s="102" t="s">
        <v>371</v>
      </c>
      <c r="H50" s="25"/>
      <c r="I50" s="83"/>
      <c r="J50" s="83"/>
      <c r="K50" s="25" t="s">
        <v>13</v>
      </c>
      <c r="L50" s="25"/>
      <c r="M50" s="25"/>
      <c r="N50" s="25"/>
      <c r="O50" s="78"/>
      <c r="P50" s="78"/>
      <c r="Q50" s="31"/>
      <c r="R50" s="31"/>
      <c r="S50" s="31"/>
      <c r="T50" s="31"/>
      <c r="U50" s="25"/>
      <c r="V50" s="31"/>
      <c r="W50" s="7"/>
    </row>
    <row r="51" ht="12.75" customHeight="1">
      <c r="A51" s="79">
        <v>21.0</v>
      </c>
      <c r="B51" s="84"/>
      <c r="C51" s="87" t="s">
        <v>372</v>
      </c>
      <c r="D51" s="25" t="s">
        <v>373</v>
      </c>
      <c r="E51" s="25" t="s">
        <v>251</v>
      </c>
      <c r="F51" s="22" t="s">
        <v>374</v>
      </c>
      <c r="G51" s="103" t="s">
        <v>375</v>
      </c>
      <c r="H51" s="25" t="s">
        <v>376</v>
      </c>
      <c r="I51" s="83"/>
      <c r="J51" s="83" t="str">
        <f>HYPERLINK("http://www.gov.ph/directory/local-government-units/ilocos-sur/www.santa.gov.ph","www.santa.gov.ph")</f>
        <v>www.santa.gov.ph</v>
      </c>
      <c r="K51" s="25" t="s">
        <v>13</v>
      </c>
      <c r="L51" s="25"/>
      <c r="M51" s="25"/>
      <c r="N51" s="25"/>
      <c r="O51" s="78"/>
      <c r="P51" s="78"/>
      <c r="Q51" s="31"/>
      <c r="R51" s="31"/>
      <c r="S51" s="31"/>
      <c r="T51" s="31"/>
      <c r="U51" s="25"/>
      <c r="V51" s="31"/>
      <c r="W51" s="7"/>
    </row>
    <row r="52" ht="12.75" customHeight="1">
      <c r="A52" s="79">
        <v>22.0</v>
      </c>
      <c r="B52" s="84"/>
      <c r="C52" s="87" t="s">
        <v>377</v>
      </c>
      <c r="D52" s="25" t="s">
        <v>378</v>
      </c>
      <c r="E52" s="25" t="s">
        <v>198</v>
      </c>
      <c r="F52" s="22" t="s">
        <v>379</v>
      </c>
      <c r="G52" s="103" t="s">
        <v>380</v>
      </c>
      <c r="H52" s="25"/>
      <c r="I52" s="83"/>
      <c r="J52" s="83"/>
      <c r="K52" s="25" t="s">
        <v>13</v>
      </c>
      <c r="L52" s="25"/>
      <c r="M52" s="25"/>
      <c r="N52" s="25"/>
      <c r="O52" s="78"/>
      <c r="P52" s="78"/>
      <c r="Q52" s="31"/>
      <c r="R52" s="31"/>
      <c r="S52" s="31"/>
      <c r="T52" s="31"/>
      <c r="U52" s="25"/>
      <c r="V52" s="31"/>
      <c r="W52" s="7"/>
    </row>
    <row r="53" ht="12.75" customHeight="1">
      <c r="A53" s="79">
        <v>23.0</v>
      </c>
      <c r="B53" s="84"/>
      <c r="C53" s="87" t="s">
        <v>381</v>
      </c>
      <c r="D53" s="25" t="s">
        <v>382</v>
      </c>
      <c r="E53" s="25" t="s">
        <v>233</v>
      </c>
      <c r="F53" s="22" t="s">
        <v>383</v>
      </c>
      <c r="G53" s="102" t="s">
        <v>384</v>
      </c>
      <c r="H53" s="25"/>
      <c r="I53" s="83"/>
      <c r="J53" s="83" t="str">
        <f>HYPERLINK("http://www.gov.ph/directory/local-government-units/ilocos-sur/www.sigayilocossur.com.ph","www.sigayilocossur.com.ph")</f>
        <v>www.sigayilocossur.com.ph</v>
      </c>
      <c r="K53" s="25" t="s">
        <v>13</v>
      </c>
      <c r="L53" s="25"/>
      <c r="M53" s="25"/>
      <c r="N53" s="25"/>
      <c r="O53" s="78"/>
      <c r="P53" s="78"/>
      <c r="Q53" s="31"/>
      <c r="R53" s="31"/>
      <c r="S53" s="31"/>
      <c r="T53" s="31"/>
      <c r="U53" s="25"/>
      <c r="V53" s="31"/>
      <c r="W53" s="7"/>
    </row>
    <row r="54" ht="12.75" customHeight="1">
      <c r="A54" s="79">
        <v>24.0</v>
      </c>
      <c r="B54" s="84"/>
      <c r="C54" s="87" t="s">
        <v>385</v>
      </c>
      <c r="D54" s="28" t="s">
        <v>386</v>
      </c>
      <c r="E54" s="25" t="s">
        <v>320</v>
      </c>
      <c r="F54" s="22" t="s">
        <v>387</v>
      </c>
      <c r="G54" s="102" t="s">
        <v>388</v>
      </c>
      <c r="H54" s="25" t="s">
        <v>389</v>
      </c>
      <c r="I54" s="83"/>
      <c r="J54" s="83"/>
      <c r="K54" s="25" t="s">
        <v>13</v>
      </c>
      <c r="L54" s="25"/>
      <c r="M54" s="25"/>
      <c r="N54" s="25"/>
      <c r="O54" s="78"/>
      <c r="P54" s="78"/>
      <c r="Q54" s="31"/>
      <c r="R54" s="31"/>
      <c r="S54" s="31"/>
      <c r="T54" s="31"/>
      <c r="U54" s="25"/>
      <c r="V54" s="31"/>
      <c r="W54" s="7"/>
    </row>
    <row r="55" ht="12.75" customHeight="1">
      <c r="A55" s="79">
        <v>25.0</v>
      </c>
      <c r="B55" s="84"/>
      <c r="C55" s="87" t="s">
        <v>390</v>
      </c>
      <c r="D55" s="25" t="s">
        <v>391</v>
      </c>
      <c r="E55" s="25" t="s">
        <v>138</v>
      </c>
      <c r="F55" s="22" t="s">
        <v>392</v>
      </c>
      <c r="G55" s="102" t="s">
        <v>393</v>
      </c>
      <c r="H55" s="25" t="s">
        <v>394</v>
      </c>
      <c r="I55" s="83"/>
      <c r="J55" s="83" t="str">
        <f>HYPERLINK("http://www.gov.ph/directory/local-government-units/ilocos-sur/www.sta.catalina.org","www.sta.catalina.org")</f>
        <v>www.sta.catalina.org</v>
      </c>
      <c r="K55" s="25" t="s">
        <v>13</v>
      </c>
      <c r="L55" s="25"/>
      <c r="M55" s="25"/>
      <c r="N55" s="25"/>
      <c r="O55" s="78"/>
      <c r="P55" s="78"/>
      <c r="Q55" s="31"/>
      <c r="R55" s="31"/>
      <c r="S55" s="31"/>
      <c r="T55" s="31"/>
      <c r="U55" s="25"/>
      <c r="V55" s="31"/>
      <c r="W55" s="7"/>
    </row>
    <row r="56" ht="12.75" customHeight="1">
      <c r="A56" s="79">
        <v>26.0</v>
      </c>
      <c r="B56" s="84"/>
      <c r="C56" s="101" t="s">
        <v>395</v>
      </c>
      <c r="D56" s="25" t="s">
        <v>396</v>
      </c>
      <c r="E56" s="25" t="s">
        <v>397</v>
      </c>
      <c r="F56" s="22" t="s">
        <v>398</v>
      </c>
      <c r="G56" s="102" t="s">
        <v>399</v>
      </c>
      <c r="H56" s="25"/>
      <c r="I56" s="83"/>
      <c r="J56" s="83"/>
      <c r="K56" s="25" t="s">
        <v>13</v>
      </c>
      <c r="L56" s="25"/>
      <c r="M56" s="25"/>
      <c r="N56" s="25"/>
      <c r="O56" s="78"/>
      <c r="P56" s="78"/>
      <c r="Q56" s="31"/>
      <c r="R56" s="31"/>
      <c r="S56" s="31"/>
      <c r="T56" s="31"/>
      <c r="U56" s="25"/>
      <c r="V56" s="31"/>
      <c r="W56" s="7"/>
    </row>
    <row r="57" ht="12.75" customHeight="1">
      <c r="A57" s="79">
        <v>27.0</v>
      </c>
      <c r="B57" s="80"/>
      <c r="C57" s="101" t="s">
        <v>400</v>
      </c>
      <c r="D57" s="25" t="s">
        <v>401</v>
      </c>
      <c r="E57" s="25" t="s">
        <v>402</v>
      </c>
      <c r="F57" s="100" t="s">
        <v>403</v>
      </c>
      <c r="G57" s="103" t="s">
        <v>404</v>
      </c>
      <c r="H57" s="25"/>
      <c r="I57" s="83"/>
      <c r="J57" s="83"/>
      <c r="K57" s="25" t="s">
        <v>13</v>
      </c>
      <c r="L57" s="25"/>
      <c r="M57" s="25"/>
      <c r="N57" s="25"/>
      <c r="O57" s="78"/>
      <c r="P57" s="78"/>
      <c r="Q57" s="31"/>
      <c r="R57" s="31"/>
      <c r="S57" s="31"/>
      <c r="T57" s="31"/>
      <c r="U57" s="25"/>
      <c r="V57" s="31"/>
      <c r="W57" s="7"/>
    </row>
    <row r="58" ht="12.75" customHeight="1">
      <c r="A58" s="79">
        <v>28.0</v>
      </c>
      <c r="B58" s="84"/>
      <c r="C58" s="101" t="s">
        <v>405</v>
      </c>
      <c r="D58" s="28" t="s">
        <v>406</v>
      </c>
      <c r="E58" s="25" t="s">
        <v>153</v>
      </c>
      <c r="F58" s="22" t="s">
        <v>407</v>
      </c>
      <c r="G58" s="103" t="s">
        <v>408</v>
      </c>
      <c r="H58" s="25" t="s">
        <v>409</v>
      </c>
      <c r="I58" s="83"/>
      <c r="J58" s="83" t="str">
        <f>HYPERLINK("http://www.gov.ph/directory/local-government-units/ilocos-sur/www.santamariailocossur.gov.ph","www.santamariailocossur.gov.ph")</f>
        <v>www.santamariailocossur.gov.ph</v>
      </c>
      <c r="K58" s="25" t="s">
        <v>13</v>
      </c>
      <c r="L58" s="25"/>
      <c r="M58" s="25"/>
      <c r="N58" s="25"/>
      <c r="O58" s="78"/>
      <c r="P58" s="78"/>
      <c r="Q58" s="31"/>
      <c r="R58" s="31"/>
      <c r="S58" s="31"/>
      <c r="T58" s="31"/>
      <c r="U58" s="25"/>
      <c r="V58" s="31"/>
      <c r="W58" s="7"/>
    </row>
    <row r="59" ht="12.75" customHeight="1">
      <c r="A59" s="79">
        <v>29.0</v>
      </c>
      <c r="B59" s="84"/>
      <c r="C59" s="87" t="s">
        <v>410</v>
      </c>
      <c r="D59" s="25" t="s">
        <v>411</v>
      </c>
      <c r="E59" s="25" t="s">
        <v>147</v>
      </c>
      <c r="F59" s="22" t="s">
        <v>412</v>
      </c>
      <c r="G59" s="103" t="s">
        <v>413</v>
      </c>
      <c r="H59" s="25"/>
      <c r="I59" s="83"/>
      <c r="J59" s="83" t="str">
        <f>HYPERLINK("http://www.gov.ph/directory/local-government-units/ilocos-sur/www.stodomingo.gov.ph","www.stodomingo.gov.ph")</f>
        <v>www.stodomingo.gov.ph</v>
      </c>
      <c r="K59" s="25" t="s">
        <v>13</v>
      </c>
      <c r="L59" s="25"/>
      <c r="M59" s="25"/>
      <c r="N59" s="25"/>
      <c r="O59" s="78"/>
      <c r="P59" s="78"/>
      <c r="Q59" s="31"/>
      <c r="R59" s="31"/>
      <c r="S59" s="31"/>
      <c r="T59" s="31"/>
      <c r="U59" s="25"/>
      <c r="V59" s="31"/>
      <c r="W59" s="7"/>
    </row>
    <row r="60" ht="12.75" customHeight="1">
      <c r="A60" s="79">
        <v>30.0</v>
      </c>
      <c r="B60" s="84"/>
      <c r="C60" s="87" t="s">
        <v>414</v>
      </c>
      <c r="D60" s="25" t="s">
        <v>415</v>
      </c>
      <c r="E60" s="25" t="s">
        <v>153</v>
      </c>
      <c r="F60" s="22" t="s">
        <v>416</v>
      </c>
      <c r="G60" s="102" t="s">
        <v>417</v>
      </c>
      <c r="H60" s="25"/>
      <c r="I60" s="85" t="s">
        <v>418</v>
      </c>
      <c r="J60" s="83"/>
      <c r="K60" s="25" t="s">
        <v>13</v>
      </c>
      <c r="L60" s="25"/>
      <c r="M60" s="25"/>
      <c r="N60" s="25"/>
      <c r="O60" s="78"/>
      <c r="P60" s="78"/>
      <c r="Q60" s="31"/>
      <c r="R60" s="31"/>
      <c r="S60" s="31"/>
      <c r="T60" s="31"/>
      <c r="U60" s="25"/>
      <c r="V60" s="31"/>
      <c r="W60" s="7"/>
    </row>
    <row r="61" ht="12.75" customHeight="1">
      <c r="A61" s="79">
        <v>31.0</v>
      </c>
      <c r="B61" s="84"/>
      <c r="C61" s="87" t="s">
        <v>419</v>
      </c>
      <c r="D61" s="25" t="s">
        <v>244</v>
      </c>
      <c r="E61" s="25" t="s">
        <v>320</v>
      </c>
      <c r="F61" s="22" t="s">
        <v>420</v>
      </c>
      <c r="G61" s="103" t="s">
        <v>421</v>
      </c>
      <c r="H61" s="25"/>
      <c r="I61" s="85" t="s">
        <v>422</v>
      </c>
      <c r="J61" s="83"/>
      <c r="K61" s="25" t="s">
        <v>13</v>
      </c>
      <c r="L61" s="25"/>
      <c r="M61" s="25"/>
      <c r="N61" s="25"/>
      <c r="O61" s="78"/>
      <c r="P61" s="78"/>
      <c r="Q61" s="31"/>
      <c r="R61" s="31"/>
      <c r="S61" s="31"/>
      <c r="T61" s="31"/>
      <c r="U61" s="25"/>
      <c r="V61" s="31"/>
      <c r="W61" s="7"/>
    </row>
    <row r="62" ht="12.75" customHeight="1">
      <c r="A62" s="79">
        <v>32.0</v>
      </c>
      <c r="B62" s="84"/>
      <c r="C62" s="87" t="s">
        <v>423</v>
      </c>
      <c r="D62" s="25" t="s">
        <v>269</v>
      </c>
      <c r="E62" s="25" t="s">
        <v>204</v>
      </c>
      <c r="F62" s="22" t="s">
        <v>424</v>
      </c>
      <c r="G62" s="102" t="s">
        <v>425</v>
      </c>
      <c r="H62" s="25" t="s">
        <v>426</v>
      </c>
      <c r="I62" s="85"/>
      <c r="J62" s="83" t="str">
        <f>HYPERLINK("http://www.gov.ph/directory/local-government-units/ilocos-sur/www.tagudin.gov.ph","www.tagudin.gov.ph")</f>
        <v>www.tagudin.gov.ph</v>
      </c>
      <c r="K62" s="25" t="s">
        <v>13</v>
      </c>
      <c r="L62" s="25"/>
      <c r="M62" s="25"/>
      <c r="N62" s="25"/>
      <c r="O62" s="78"/>
      <c r="P62" s="78"/>
      <c r="Q62" s="31"/>
      <c r="R62" s="31"/>
      <c r="S62" s="31"/>
      <c r="T62" s="31"/>
      <c r="U62" s="25"/>
      <c r="V62" s="31"/>
      <c r="W62" s="7"/>
    </row>
    <row r="63" ht="12.75" customHeight="1">
      <c r="A63" s="79">
        <v>33.0</v>
      </c>
      <c r="B63" s="104"/>
      <c r="C63" s="86" t="s">
        <v>427</v>
      </c>
      <c r="D63" s="25" t="s">
        <v>428</v>
      </c>
      <c r="E63" s="25" t="s">
        <v>245</v>
      </c>
      <c r="F63" s="22" t="s">
        <v>429</v>
      </c>
      <c r="G63" s="25" t="s">
        <v>430</v>
      </c>
      <c r="H63" s="25"/>
      <c r="I63" s="25" t="s">
        <v>431</v>
      </c>
      <c r="J63" s="25"/>
      <c r="K63" s="25" t="s">
        <v>13</v>
      </c>
      <c r="L63" s="25"/>
      <c r="M63" s="25"/>
      <c r="N63" s="25"/>
      <c r="O63" s="78"/>
      <c r="P63" s="78"/>
      <c r="Q63" s="31"/>
      <c r="R63" s="31"/>
      <c r="S63" s="31"/>
      <c r="T63" s="31"/>
      <c r="U63" s="25"/>
      <c r="V63" s="31"/>
      <c r="W63" s="7"/>
    </row>
    <row r="64" ht="26.25" customHeight="1">
      <c r="A64" s="72"/>
      <c r="B64" s="89"/>
      <c r="C64" s="90" t="s">
        <v>432</v>
      </c>
      <c r="D64" s="91" t="s">
        <v>433</v>
      </c>
      <c r="E64" s="91" t="s">
        <v>153</v>
      </c>
      <c r="F64" s="92" t="s">
        <v>434</v>
      </c>
      <c r="G64" s="91" t="s">
        <v>435</v>
      </c>
      <c r="H64" s="91" t="s">
        <v>436</v>
      </c>
      <c r="I64" s="91" t="s">
        <v>437</v>
      </c>
      <c r="J64" s="105" t="str">
        <f>HYPERLINK("http://www.gov.ph/directory/local-government-units/la-union/www.launion.gov.ph","www.launion.gov.ph")</f>
        <v>www.launion.gov.ph</v>
      </c>
      <c r="K64" s="91" t="s">
        <v>143</v>
      </c>
      <c r="L64" s="91" t="s">
        <v>438</v>
      </c>
      <c r="M64" s="91"/>
      <c r="N64" s="95"/>
      <c r="O64" s="96"/>
      <c r="P64" s="96"/>
      <c r="Q64" s="97"/>
      <c r="R64" s="97"/>
      <c r="S64" s="97"/>
      <c r="T64" s="97"/>
      <c r="U64" s="95"/>
      <c r="V64" s="97"/>
      <c r="W64" s="7"/>
    </row>
    <row r="65" ht="12.75" customHeight="1">
      <c r="A65" s="79">
        <v>1.0</v>
      </c>
      <c r="B65" s="80"/>
      <c r="C65" s="87" t="s">
        <v>439</v>
      </c>
      <c r="D65" s="25" t="s">
        <v>440</v>
      </c>
      <c r="E65" s="25" t="s">
        <v>441</v>
      </c>
      <c r="F65" s="22" t="s">
        <v>442</v>
      </c>
      <c r="G65" s="28" t="s">
        <v>443</v>
      </c>
      <c r="H65" s="25"/>
      <c r="I65" s="25"/>
      <c r="J65" s="83" t="str">
        <f>HYPERLINK("http://www.gov.ph/directory/local-government-units/la-union/www.agoolaunion.gov.ph","www.agoolaunion.gov.ph")</f>
        <v>www.agoolaunion.gov.ph</v>
      </c>
      <c r="K65" s="25" t="s">
        <v>13</v>
      </c>
      <c r="L65" s="25"/>
      <c r="M65" s="25"/>
      <c r="N65" s="25"/>
      <c r="O65" s="78"/>
      <c r="P65" s="78"/>
      <c r="Q65" s="31"/>
      <c r="R65" s="31"/>
      <c r="S65" s="31"/>
      <c r="T65" s="31"/>
      <c r="U65" s="25"/>
      <c r="V65" s="31"/>
      <c r="W65" s="7"/>
    </row>
    <row r="66" ht="12.75" customHeight="1">
      <c r="A66" s="79">
        <v>2.0</v>
      </c>
      <c r="B66" s="84"/>
      <c r="C66" s="87" t="s">
        <v>444</v>
      </c>
      <c r="D66" s="25" t="s">
        <v>146</v>
      </c>
      <c r="E66" s="25" t="s">
        <v>445</v>
      </c>
      <c r="F66" s="22" t="s">
        <v>446</v>
      </c>
      <c r="G66" s="25" t="s">
        <v>447</v>
      </c>
      <c r="H66" s="25"/>
      <c r="I66" s="25"/>
      <c r="J66" s="83"/>
      <c r="K66" s="25" t="s">
        <v>13</v>
      </c>
      <c r="L66" s="25"/>
      <c r="M66" s="25"/>
      <c r="N66" s="25"/>
      <c r="O66" s="78"/>
      <c r="P66" s="78"/>
      <c r="Q66" s="31"/>
      <c r="R66" s="31"/>
      <c r="S66" s="31"/>
      <c r="T66" s="31"/>
      <c r="U66" s="25"/>
      <c r="V66" s="31"/>
      <c r="W66" s="7"/>
    </row>
    <row r="67" ht="12.75" customHeight="1">
      <c r="A67" s="79">
        <v>3.0</v>
      </c>
      <c r="B67" s="84"/>
      <c r="C67" s="87" t="s">
        <v>448</v>
      </c>
      <c r="D67" s="25" t="s">
        <v>449</v>
      </c>
      <c r="E67" s="25" t="s">
        <v>264</v>
      </c>
      <c r="F67" s="22" t="s">
        <v>450</v>
      </c>
      <c r="G67" s="28" t="s">
        <v>451</v>
      </c>
      <c r="H67" s="25"/>
      <c r="I67" s="25"/>
      <c r="J67" s="83"/>
      <c r="K67" s="25" t="s">
        <v>13</v>
      </c>
      <c r="L67" s="25"/>
      <c r="M67" s="25"/>
      <c r="N67" s="25"/>
      <c r="O67" s="78"/>
      <c r="P67" s="78"/>
      <c r="Q67" s="31"/>
      <c r="R67" s="31"/>
      <c r="S67" s="31"/>
      <c r="T67" s="31"/>
      <c r="U67" s="25"/>
      <c r="V67" s="31"/>
      <c r="W67" s="7"/>
    </row>
    <row r="68" ht="12.75" customHeight="1">
      <c r="A68" s="79">
        <v>4.0</v>
      </c>
      <c r="B68" s="84"/>
      <c r="C68" s="87" t="s">
        <v>452</v>
      </c>
      <c r="D68" s="25" t="s">
        <v>353</v>
      </c>
      <c r="E68" s="25" t="s">
        <v>233</v>
      </c>
      <c r="F68" s="22" t="s">
        <v>453</v>
      </c>
      <c r="G68" s="28" t="s">
        <v>454</v>
      </c>
      <c r="H68" s="25"/>
      <c r="I68" s="25"/>
      <c r="J68" s="83"/>
      <c r="K68" s="25" t="s">
        <v>13</v>
      </c>
      <c r="L68" s="25"/>
      <c r="M68" s="25"/>
      <c r="N68" s="25"/>
      <c r="O68" s="78"/>
      <c r="P68" s="78"/>
      <c r="Q68" s="31"/>
      <c r="R68" s="31"/>
      <c r="S68" s="31"/>
      <c r="T68" s="31"/>
      <c r="U68" s="25"/>
      <c r="V68" s="31"/>
      <c r="W68" s="7"/>
    </row>
    <row r="69" ht="12.75" customHeight="1">
      <c r="A69" s="79">
        <v>5.0</v>
      </c>
      <c r="B69" s="84"/>
      <c r="C69" s="87" t="s">
        <v>455</v>
      </c>
      <c r="D69" s="25" t="s">
        <v>456</v>
      </c>
      <c r="E69" s="25" t="s">
        <v>445</v>
      </c>
      <c r="F69" s="22" t="s">
        <v>457</v>
      </c>
      <c r="G69" s="28" t="s">
        <v>458</v>
      </c>
      <c r="H69" s="25"/>
      <c r="I69" s="25"/>
      <c r="J69" s="83" t="str">
        <f>HYPERLINK("http://www.gov.ph/directory/local-government-units/la-union/www.balaoan.gov.ph"," www.balaoan.gov.ph")</f>
        <v> www.balaoan.gov.ph</v>
      </c>
      <c r="K69" s="25" t="s">
        <v>13</v>
      </c>
      <c r="L69" s="25"/>
      <c r="M69" s="25"/>
      <c r="N69" s="25"/>
      <c r="O69" s="78"/>
      <c r="P69" s="78"/>
      <c r="Q69" s="31"/>
      <c r="R69" s="31"/>
      <c r="S69" s="31"/>
      <c r="T69" s="31"/>
      <c r="U69" s="25"/>
      <c r="V69" s="31"/>
      <c r="W69" s="7"/>
    </row>
    <row r="70" ht="12.75" customHeight="1">
      <c r="A70" s="79">
        <v>6.0</v>
      </c>
      <c r="B70" s="84"/>
      <c r="C70" s="87" t="s">
        <v>459</v>
      </c>
      <c r="D70" s="25" t="s">
        <v>460</v>
      </c>
      <c r="E70" s="25" t="s">
        <v>461</v>
      </c>
      <c r="F70" s="22" t="s">
        <v>462</v>
      </c>
      <c r="G70" s="25" t="s">
        <v>463</v>
      </c>
      <c r="H70" s="25"/>
      <c r="I70" s="25"/>
      <c r="J70" s="83" t="str">
        <f>HYPERLINK("http://www.bangar.gov.ph/","www.bangar.gov.ph")</f>
        <v>www.bangar.gov.ph</v>
      </c>
      <c r="K70" s="25" t="s">
        <v>13</v>
      </c>
      <c r="L70" s="25"/>
      <c r="M70" s="25"/>
      <c r="N70" s="25"/>
      <c r="O70" s="78"/>
      <c r="P70" s="78"/>
      <c r="Q70" s="31"/>
      <c r="R70" s="31"/>
      <c r="S70" s="31"/>
      <c r="T70" s="31"/>
      <c r="U70" s="25"/>
      <c r="V70" s="31"/>
      <c r="W70" s="7"/>
    </row>
    <row r="71" ht="26.25" customHeight="1">
      <c r="A71" s="79">
        <v>7.0</v>
      </c>
      <c r="B71" s="84"/>
      <c r="C71" s="87" t="s">
        <v>464</v>
      </c>
      <c r="D71" s="25" t="s">
        <v>465</v>
      </c>
      <c r="E71" s="25" t="s">
        <v>251</v>
      </c>
      <c r="F71" s="22" t="s">
        <v>466</v>
      </c>
      <c r="G71" s="28" t="s">
        <v>467</v>
      </c>
      <c r="H71" s="25" t="s">
        <v>468</v>
      </c>
      <c r="I71" s="25"/>
      <c r="J71" s="25" t="s">
        <v>469</v>
      </c>
      <c r="K71" s="25" t="s">
        <v>13</v>
      </c>
      <c r="L71" s="25"/>
      <c r="M71" s="25"/>
      <c r="N71" s="25"/>
      <c r="O71" s="78"/>
      <c r="P71" s="78"/>
      <c r="Q71" s="31"/>
      <c r="R71" s="31"/>
      <c r="S71" s="31"/>
      <c r="T71" s="31"/>
      <c r="U71" s="25"/>
      <c r="V71" s="31"/>
      <c r="W71" s="7"/>
    </row>
    <row r="72" ht="12.75" customHeight="1">
      <c r="A72" s="79">
        <v>8.0</v>
      </c>
      <c r="B72" s="84"/>
      <c r="C72" s="87" t="s">
        <v>181</v>
      </c>
      <c r="D72" s="25" t="s">
        <v>269</v>
      </c>
      <c r="E72" s="25" t="s">
        <v>320</v>
      </c>
      <c r="F72" s="22" t="s">
        <v>470</v>
      </c>
      <c r="G72" s="28" t="s">
        <v>471</v>
      </c>
      <c r="H72" s="25"/>
      <c r="I72" s="25"/>
      <c r="J72" s="83" t="str">
        <f>HYPERLINK("http://www.burgoslaunion.gov.ph/","www.burgoslaunion.gov.ph")</f>
        <v>www.burgoslaunion.gov.ph</v>
      </c>
      <c r="K72" s="25" t="s">
        <v>13</v>
      </c>
      <c r="L72" s="25"/>
      <c r="M72" s="25"/>
      <c r="N72" s="25"/>
      <c r="O72" s="78"/>
      <c r="P72" s="78"/>
      <c r="Q72" s="31"/>
      <c r="R72" s="31"/>
      <c r="S72" s="31"/>
      <c r="T72" s="31"/>
      <c r="U72" s="25"/>
      <c r="V72" s="31"/>
      <c r="W72" s="7"/>
    </row>
    <row r="73" ht="12.75" customHeight="1">
      <c r="A73" s="79">
        <v>9.0</v>
      </c>
      <c r="B73" s="84"/>
      <c r="C73" s="87" t="s">
        <v>472</v>
      </c>
      <c r="D73" s="25" t="s">
        <v>473</v>
      </c>
      <c r="E73" s="25" t="s">
        <v>251</v>
      </c>
      <c r="F73" s="22" t="s">
        <v>474</v>
      </c>
      <c r="G73" s="25" t="s">
        <v>475</v>
      </c>
      <c r="H73" s="25"/>
      <c r="I73" s="25"/>
      <c r="J73" s="83" t="str">
        <f>HYPERLINK("http://www.caba.gov.ph/","www.caba.gov.ph")</f>
        <v>www.caba.gov.ph</v>
      </c>
      <c r="K73" s="25" t="s">
        <v>13</v>
      </c>
      <c r="L73" s="25"/>
      <c r="M73" s="25"/>
      <c r="N73" s="25"/>
      <c r="O73" s="78"/>
      <c r="P73" s="78"/>
      <c r="Q73" s="31"/>
      <c r="R73" s="31"/>
      <c r="S73" s="31"/>
      <c r="T73" s="31"/>
      <c r="U73" s="25"/>
      <c r="V73" s="31"/>
      <c r="W73" s="7"/>
    </row>
    <row r="74" ht="12.75" customHeight="1">
      <c r="A74" s="79">
        <v>10.0</v>
      </c>
      <c r="B74" s="84"/>
      <c r="C74" s="87" t="s">
        <v>476</v>
      </c>
      <c r="D74" s="25" t="s">
        <v>477</v>
      </c>
      <c r="E74" s="25" t="s">
        <v>478</v>
      </c>
      <c r="F74" s="22" t="s">
        <v>479</v>
      </c>
      <c r="G74" s="28" t="s">
        <v>480</v>
      </c>
      <c r="H74" s="25"/>
      <c r="I74" s="25"/>
      <c r="J74" s="83"/>
      <c r="K74" s="25" t="s">
        <v>13</v>
      </c>
      <c r="L74" s="25"/>
      <c r="M74" s="25"/>
      <c r="N74" s="25"/>
      <c r="O74" s="78"/>
      <c r="P74" s="78"/>
      <c r="Q74" s="31"/>
      <c r="R74" s="31"/>
      <c r="S74" s="31"/>
      <c r="T74" s="31"/>
      <c r="U74" s="25"/>
      <c r="V74" s="31"/>
      <c r="W74" s="7"/>
    </row>
    <row r="75" ht="12.75" customHeight="1">
      <c r="A75" s="79">
        <v>11.0</v>
      </c>
      <c r="B75" s="84"/>
      <c r="C75" s="87" t="s">
        <v>481</v>
      </c>
      <c r="D75" s="25" t="s">
        <v>482</v>
      </c>
      <c r="E75" s="25" t="s">
        <v>483</v>
      </c>
      <c r="F75" s="22" t="s">
        <v>484</v>
      </c>
      <c r="G75" s="28" t="s">
        <v>485</v>
      </c>
      <c r="H75" s="25"/>
      <c r="I75" s="25"/>
      <c r="J75" s="83"/>
      <c r="K75" s="25" t="s">
        <v>13</v>
      </c>
      <c r="L75" s="25"/>
      <c r="M75" s="25"/>
      <c r="N75" s="25"/>
      <c r="O75" s="78"/>
      <c r="P75" s="78"/>
      <c r="Q75" s="31"/>
      <c r="R75" s="31"/>
      <c r="S75" s="31"/>
      <c r="T75" s="31"/>
      <c r="U75" s="25"/>
      <c r="V75" s="31"/>
      <c r="W75" s="7"/>
    </row>
    <row r="76" ht="12.75" customHeight="1">
      <c r="A76" s="79">
        <v>12.0</v>
      </c>
      <c r="B76" s="84"/>
      <c r="C76" s="87" t="s">
        <v>486</v>
      </c>
      <c r="D76" s="25" t="s">
        <v>487</v>
      </c>
      <c r="E76" s="25" t="s">
        <v>320</v>
      </c>
      <c r="F76" s="22" t="s">
        <v>488</v>
      </c>
      <c r="G76" s="28" t="s">
        <v>489</v>
      </c>
      <c r="H76" s="25"/>
      <c r="I76" s="25"/>
      <c r="J76" s="83" t="str">
        <f>HYPERLINK("http://www.gov.ph/directory/local-government-units/la-union/www.pugo.gov.ph","www.pugo.gov.ph")</f>
        <v>www.pugo.gov.ph</v>
      </c>
      <c r="K76" s="25" t="s">
        <v>13</v>
      </c>
      <c r="L76" s="25"/>
      <c r="M76" s="25"/>
      <c r="N76" s="25"/>
      <c r="O76" s="78"/>
      <c r="P76" s="78"/>
      <c r="Q76" s="31"/>
      <c r="R76" s="31"/>
      <c r="S76" s="31"/>
      <c r="T76" s="31"/>
      <c r="U76" s="25"/>
      <c r="V76" s="31"/>
      <c r="W76" s="7"/>
    </row>
    <row r="77" ht="12.75" customHeight="1">
      <c r="A77" s="79">
        <v>13.0</v>
      </c>
      <c r="B77" s="84"/>
      <c r="C77" s="87" t="s">
        <v>490</v>
      </c>
      <c r="D77" s="25" t="s">
        <v>491</v>
      </c>
      <c r="E77" s="25" t="s">
        <v>153</v>
      </c>
      <c r="F77" s="22" t="s">
        <v>492</v>
      </c>
      <c r="G77" s="28" t="s">
        <v>493</v>
      </c>
      <c r="H77" s="25"/>
      <c r="I77" s="25"/>
      <c r="J77" s="83" t="str">
        <f>HYPERLINK("http://www.rosario_lu.gov.ph/","www.rosario_lu.gov.ph")</f>
        <v>www.rosario_lu.gov.ph</v>
      </c>
      <c r="K77" s="25" t="s">
        <v>13</v>
      </c>
      <c r="L77" s="25"/>
      <c r="M77" s="25"/>
      <c r="N77" s="25"/>
      <c r="O77" s="78"/>
      <c r="P77" s="78"/>
      <c r="Q77" s="31"/>
      <c r="R77" s="31"/>
      <c r="S77" s="31"/>
      <c r="T77" s="31"/>
      <c r="U77" s="25"/>
      <c r="V77" s="31"/>
      <c r="W77" s="7"/>
    </row>
    <row r="78" ht="26.25" customHeight="1">
      <c r="A78" s="79">
        <v>14.0</v>
      </c>
      <c r="B78" s="80"/>
      <c r="C78" s="106" t="s">
        <v>494</v>
      </c>
      <c r="D78" s="25" t="s">
        <v>495</v>
      </c>
      <c r="E78" s="25" t="s">
        <v>153</v>
      </c>
      <c r="F78" s="22" t="s">
        <v>434</v>
      </c>
      <c r="G78" s="28" t="s">
        <v>496</v>
      </c>
      <c r="H78" s="25"/>
      <c r="I78" s="25"/>
      <c r="J78" s="25" t="s">
        <v>497</v>
      </c>
      <c r="K78" s="25" t="s">
        <v>13</v>
      </c>
      <c r="L78" s="25"/>
      <c r="M78" s="25"/>
      <c r="N78" s="25"/>
      <c r="O78" s="78"/>
      <c r="P78" s="78"/>
      <c r="Q78" s="31"/>
      <c r="R78" s="31"/>
      <c r="S78" s="31"/>
      <c r="T78" s="31"/>
      <c r="U78" s="25"/>
      <c r="V78" s="31"/>
      <c r="W78" s="7"/>
    </row>
    <row r="79" ht="12.75" customHeight="1">
      <c r="A79" s="79">
        <v>15.0</v>
      </c>
      <c r="B79" s="84"/>
      <c r="C79" s="87" t="s">
        <v>498</v>
      </c>
      <c r="D79" s="25" t="s">
        <v>499</v>
      </c>
      <c r="E79" s="25" t="s">
        <v>500</v>
      </c>
      <c r="F79" s="22" t="s">
        <v>501</v>
      </c>
      <c r="G79" s="25" t="s">
        <v>502</v>
      </c>
      <c r="H79" s="25"/>
      <c r="I79" s="25"/>
      <c r="J79" s="83"/>
      <c r="K79" s="25" t="s">
        <v>13</v>
      </c>
      <c r="L79" s="25"/>
      <c r="M79" s="25"/>
      <c r="N79" s="25"/>
      <c r="O79" s="78"/>
      <c r="P79" s="78"/>
      <c r="Q79" s="31"/>
      <c r="R79" s="31"/>
      <c r="S79" s="31"/>
      <c r="T79" s="31"/>
      <c r="U79" s="25"/>
      <c r="V79" s="31"/>
      <c r="W79" s="7"/>
    </row>
    <row r="80" ht="12.75" customHeight="1">
      <c r="A80" s="79">
        <v>16.0</v>
      </c>
      <c r="B80" s="84"/>
      <c r="C80" s="87" t="s">
        <v>366</v>
      </c>
      <c r="D80" s="25" t="s">
        <v>503</v>
      </c>
      <c r="E80" s="25" t="s">
        <v>264</v>
      </c>
      <c r="F80" s="22" t="s">
        <v>504</v>
      </c>
      <c r="G80" s="28" t="s">
        <v>505</v>
      </c>
      <c r="H80" s="25" t="s">
        <v>506</v>
      </c>
      <c r="I80" s="25"/>
      <c r="J80" s="83" t="str">
        <f>HYPERLINK("http://www.gov.ph/directory/local-government-units/la-union/www.sanjuanlaunion.gov.ph","www.sanjuanlaunion.gov.ph")</f>
        <v>www.sanjuanlaunion.gov.ph</v>
      </c>
      <c r="K80" s="25" t="s">
        <v>13</v>
      </c>
      <c r="L80" s="25"/>
      <c r="M80" s="25"/>
      <c r="N80" s="25"/>
      <c r="O80" s="78"/>
      <c r="P80" s="78"/>
      <c r="Q80" s="31"/>
      <c r="R80" s="31"/>
      <c r="S80" s="31"/>
      <c r="T80" s="31"/>
      <c r="U80" s="25"/>
      <c r="V80" s="31"/>
      <c r="W80" s="7"/>
    </row>
    <row r="81" ht="12.75" customHeight="1">
      <c r="A81" s="79">
        <v>17.0</v>
      </c>
      <c r="B81" s="84"/>
      <c r="C81" s="87" t="s">
        <v>507</v>
      </c>
      <c r="D81" s="25" t="s">
        <v>508</v>
      </c>
      <c r="E81" s="25" t="s">
        <v>153</v>
      </c>
      <c r="F81" s="22" t="s">
        <v>509</v>
      </c>
      <c r="G81" s="25" t="s">
        <v>510</v>
      </c>
      <c r="H81" s="25"/>
      <c r="I81" s="25"/>
      <c r="J81" s="83"/>
      <c r="K81" s="25" t="s">
        <v>13</v>
      </c>
      <c r="L81" s="25"/>
      <c r="M81" s="25"/>
      <c r="N81" s="25"/>
      <c r="O81" s="78"/>
      <c r="P81" s="78"/>
      <c r="Q81" s="31"/>
      <c r="R81" s="31"/>
      <c r="S81" s="31"/>
      <c r="T81" s="31"/>
      <c r="U81" s="25"/>
      <c r="V81" s="31"/>
      <c r="W81" s="7"/>
    </row>
    <row r="82" ht="12.75" customHeight="1">
      <c r="A82" s="79">
        <v>18.0</v>
      </c>
      <c r="B82" s="84"/>
      <c r="C82" s="87" t="s">
        <v>511</v>
      </c>
      <c r="D82" s="25" t="s">
        <v>512</v>
      </c>
      <c r="E82" s="25" t="s">
        <v>212</v>
      </c>
      <c r="F82" s="22" t="s">
        <v>513</v>
      </c>
      <c r="G82" s="25" t="s">
        <v>514</v>
      </c>
      <c r="H82" s="25"/>
      <c r="I82" s="25"/>
      <c r="J82" s="83" t="s">
        <v>515</v>
      </c>
      <c r="K82" s="25" t="s">
        <v>13</v>
      </c>
      <c r="L82" s="25"/>
      <c r="M82" s="25"/>
      <c r="N82" s="25"/>
      <c r="O82" s="78"/>
      <c r="P82" s="78"/>
      <c r="Q82" s="31"/>
      <c r="R82" s="31"/>
      <c r="S82" s="31"/>
      <c r="T82" s="31"/>
      <c r="U82" s="25"/>
      <c r="V82" s="31"/>
      <c r="W82" s="7"/>
    </row>
    <row r="83" ht="12.75" customHeight="1">
      <c r="A83" s="79">
        <v>19.0</v>
      </c>
      <c r="B83" s="84"/>
      <c r="C83" s="87" t="s">
        <v>516</v>
      </c>
      <c r="D83" s="25" t="s">
        <v>517</v>
      </c>
      <c r="E83" s="25" t="s">
        <v>233</v>
      </c>
      <c r="F83" s="22" t="s">
        <v>518</v>
      </c>
      <c r="G83" s="25" t="s">
        <v>519</v>
      </c>
      <c r="H83" s="25"/>
      <c r="I83" s="25" t="s">
        <v>520</v>
      </c>
      <c r="J83" s="83" t="str">
        <f>HYPERLINK("http://www.gov.ph/directory/local-government-units/la-union/www.sudipenlaunion.gov.ph","www.sudipenlaunion.gov.ph")</f>
        <v>www.sudipenlaunion.gov.ph</v>
      </c>
      <c r="K83" s="25" t="s">
        <v>13</v>
      </c>
      <c r="L83" s="25"/>
      <c r="M83" s="25"/>
      <c r="N83" s="25"/>
      <c r="O83" s="78"/>
      <c r="P83" s="78"/>
      <c r="Q83" s="31"/>
      <c r="R83" s="31"/>
      <c r="S83" s="31"/>
      <c r="T83" s="31"/>
      <c r="U83" s="25"/>
      <c r="V83" s="31"/>
      <c r="W83" s="7"/>
    </row>
    <row r="84" ht="12.75" customHeight="1">
      <c r="A84" s="8">
        <v>20.0</v>
      </c>
      <c r="B84" s="84"/>
      <c r="C84" s="87" t="s">
        <v>521</v>
      </c>
      <c r="D84" s="25" t="s">
        <v>522</v>
      </c>
      <c r="E84" s="25" t="s">
        <v>192</v>
      </c>
      <c r="F84" s="22" t="s">
        <v>450</v>
      </c>
      <c r="G84" s="25" t="s">
        <v>523</v>
      </c>
      <c r="H84" s="25"/>
      <c r="I84" s="25"/>
      <c r="J84" s="83"/>
      <c r="K84" s="25" t="s">
        <v>13</v>
      </c>
      <c r="L84" s="25"/>
      <c r="M84" s="25"/>
      <c r="N84" s="25"/>
      <c r="O84" s="78"/>
      <c r="P84" s="78"/>
      <c r="Q84" s="31"/>
      <c r="R84" s="31"/>
      <c r="S84" s="31"/>
      <c r="T84" s="31"/>
      <c r="U84" s="25"/>
      <c r="V84" s="31"/>
      <c r="W84" s="7"/>
    </row>
    <row r="85" ht="26.25" customHeight="1">
      <c r="A85" s="72"/>
      <c r="B85" s="4" t="s">
        <v>524</v>
      </c>
      <c r="C85" s="72" t="s">
        <v>525</v>
      </c>
      <c r="D85" s="107" t="s">
        <v>411</v>
      </c>
      <c r="E85" s="107" t="s">
        <v>147</v>
      </c>
      <c r="F85" s="108" t="s">
        <v>526</v>
      </c>
      <c r="G85" s="109" t="s">
        <v>527</v>
      </c>
      <c r="H85" s="107" t="s">
        <v>528</v>
      </c>
      <c r="I85" s="107" t="s">
        <v>529</v>
      </c>
      <c r="J85" s="110" t="str">
        <f>HYPERLINK("http://www.pangasinan.gov.ph/","www.pangasinan.gov.ph")</f>
        <v>www.pangasinan.gov.ph</v>
      </c>
      <c r="K85" s="107" t="s">
        <v>143</v>
      </c>
      <c r="L85" s="107" t="s">
        <v>530</v>
      </c>
      <c r="M85" s="107"/>
      <c r="N85" s="25"/>
      <c r="O85" s="78"/>
      <c r="P85" s="78"/>
      <c r="Q85" s="31"/>
      <c r="R85" s="31"/>
      <c r="S85" s="31"/>
      <c r="T85" s="31"/>
      <c r="U85" s="25"/>
      <c r="V85" s="31"/>
      <c r="W85" s="7"/>
    </row>
    <row r="86" ht="12.75" customHeight="1">
      <c r="A86" s="79">
        <v>1.0</v>
      </c>
      <c r="B86" s="80" t="s">
        <v>531</v>
      </c>
      <c r="C86" s="87" t="s">
        <v>532</v>
      </c>
      <c r="D86" s="25" t="s">
        <v>269</v>
      </c>
      <c r="E86" s="25" t="s">
        <v>170</v>
      </c>
      <c r="F86" s="22" t="s">
        <v>533</v>
      </c>
      <c r="G86" s="28" t="s">
        <v>534</v>
      </c>
      <c r="H86" s="25" t="s">
        <v>535</v>
      </c>
      <c r="I86" s="25"/>
      <c r="J86" s="103"/>
      <c r="K86" s="25" t="s">
        <v>13</v>
      </c>
      <c r="L86" s="25"/>
      <c r="M86" s="25"/>
      <c r="N86" s="25"/>
      <c r="O86" s="78"/>
      <c r="P86" s="78"/>
      <c r="Q86" s="31"/>
      <c r="R86" s="31"/>
      <c r="S86" s="31"/>
      <c r="T86" s="31"/>
      <c r="U86" s="25"/>
      <c r="V86" s="31"/>
      <c r="W86" s="7"/>
    </row>
    <row r="87" ht="12.75" customHeight="1">
      <c r="A87" s="79">
        <v>2.0</v>
      </c>
      <c r="B87" s="84" t="s">
        <v>536</v>
      </c>
      <c r="C87" s="25" t="s">
        <v>537</v>
      </c>
      <c r="D87" s="25" t="s">
        <v>239</v>
      </c>
      <c r="E87" s="25" t="s">
        <v>147</v>
      </c>
      <c r="F87" s="22" t="s">
        <v>538</v>
      </c>
      <c r="G87" s="25" t="s">
        <v>539</v>
      </c>
      <c r="H87" s="25"/>
      <c r="I87" s="103" t="str">
        <f>HYPERLINK("mailto:LGUAGUILAR_METB@yahoo.com","LGUAGUILAR_METB@yahoo.com")</f>
        <v>LGUAGUILAR_METB@yahoo.com</v>
      </c>
      <c r="J87" s="103"/>
      <c r="K87" s="25" t="s">
        <v>13</v>
      </c>
      <c r="L87" s="25"/>
      <c r="M87" s="25"/>
      <c r="N87" s="25"/>
      <c r="O87" s="78"/>
      <c r="P87" s="78"/>
      <c r="Q87" s="31"/>
      <c r="R87" s="31"/>
      <c r="S87" s="31"/>
      <c r="T87" s="31"/>
      <c r="U87" s="25"/>
      <c r="V87" s="31"/>
      <c r="W87" s="7"/>
    </row>
    <row r="88" ht="32.25" customHeight="1">
      <c r="A88" s="79">
        <v>3.0</v>
      </c>
      <c r="B88" s="84" t="s">
        <v>531</v>
      </c>
      <c r="C88" s="88" t="s">
        <v>540</v>
      </c>
      <c r="D88" s="25" t="s">
        <v>541</v>
      </c>
      <c r="E88" s="25" t="s">
        <v>402</v>
      </c>
      <c r="F88" s="22" t="s">
        <v>542</v>
      </c>
      <c r="G88" s="25" t="s">
        <v>543</v>
      </c>
      <c r="H88" s="25" t="s">
        <v>544</v>
      </c>
      <c r="I88" s="25" t="s">
        <v>545</v>
      </c>
      <c r="J88" s="83" t="str">
        <f>HYPERLINK("http://www.gov.ph/directory/local-government-units/pangasinan/www.alaminoscity.gov.ph"," www.alaminoscity.gov.ph")</f>
        <v> www.alaminoscity.gov.ph</v>
      </c>
      <c r="K88" s="25" t="s">
        <v>13</v>
      </c>
      <c r="L88" s="25" t="s">
        <v>546</v>
      </c>
      <c r="M88" s="25"/>
      <c r="N88" s="25"/>
      <c r="O88" s="78"/>
      <c r="P88" s="78"/>
      <c r="Q88" s="31"/>
      <c r="R88" s="31"/>
      <c r="S88" s="31"/>
      <c r="T88" s="31"/>
      <c r="U88" s="25"/>
      <c r="V88" s="31"/>
      <c r="W88" s="7"/>
    </row>
    <row r="89" ht="12.75" customHeight="1">
      <c r="A89" s="79">
        <v>4.0</v>
      </c>
      <c r="B89" s="84"/>
      <c r="C89" s="25" t="s">
        <v>547</v>
      </c>
      <c r="D89" s="25" t="s">
        <v>548</v>
      </c>
      <c r="E89" s="25" t="s">
        <v>204</v>
      </c>
      <c r="F89" s="22" t="s">
        <v>549</v>
      </c>
      <c r="G89" s="25" t="s">
        <v>550</v>
      </c>
      <c r="H89" s="25" t="s">
        <v>551</v>
      </c>
      <c r="I89" s="25"/>
      <c r="J89" s="83"/>
      <c r="K89" s="25" t="s">
        <v>13</v>
      </c>
      <c r="L89" s="25"/>
      <c r="M89" s="25"/>
      <c r="N89" s="25"/>
      <c r="O89" s="78"/>
      <c r="P89" s="78"/>
      <c r="Q89" s="31"/>
      <c r="R89" s="31"/>
      <c r="S89" s="31"/>
      <c r="T89" s="31"/>
      <c r="U89" s="25"/>
      <c r="V89" s="31"/>
      <c r="W89" s="7"/>
    </row>
    <row r="90" ht="12.75" customHeight="1">
      <c r="A90" s="79">
        <v>5.0</v>
      </c>
      <c r="B90" s="84"/>
      <c r="C90" s="25" t="s">
        <v>552</v>
      </c>
      <c r="D90" s="25" t="s">
        <v>217</v>
      </c>
      <c r="E90" s="25" t="s">
        <v>153</v>
      </c>
      <c r="F90" s="22" t="s">
        <v>553</v>
      </c>
      <c r="G90" s="25" t="s">
        <v>554</v>
      </c>
      <c r="H90" s="25"/>
      <c r="I90" s="25"/>
      <c r="J90" s="83"/>
      <c r="K90" s="25" t="s">
        <v>13</v>
      </c>
      <c r="L90" s="25"/>
      <c r="M90" s="25"/>
      <c r="N90" s="25"/>
      <c r="O90" s="78"/>
      <c r="P90" s="78"/>
      <c r="Q90" s="31"/>
      <c r="R90" s="31"/>
      <c r="S90" s="31"/>
      <c r="T90" s="31"/>
      <c r="U90" s="25"/>
      <c r="V90" s="31"/>
      <c r="W90" s="7"/>
    </row>
    <row r="91" ht="12.75" customHeight="1">
      <c r="A91" s="79">
        <v>6.0</v>
      </c>
      <c r="B91" s="84"/>
      <c r="C91" s="25" t="s">
        <v>555</v>
      </c>
      <c r="D91" s="25" t="s">
        <v>556</v>
      </c>
      <c r="E91" s="25" t="s">
        <v>192</v>
      </c>
      <c r="F91" s="22" t="s">
        <v>557</v>
      </c>
      <c r="G91" s="25" t="s">
        <v>558</v>
      </c>
      <c r="H91" s="25" t="s">
        <v>559</v>
      </c>
      <c r="I91" s="25"/>
      <c r="J91" s="83"/>
      <c r="K91" s="25" t="s">
        <v>13</v>
      </c>
      <c r="L91" s="25"/>
      <c r="M91" s="25"/>
      <c r="N91" s="25"/>
      <c r="O91" s="78"/>
      <c r="P91" s="78"/>
      <c r="Q91" s="31"/>
      <c r="R91" s="31"/>
      <c r="S91" s="31"/>
      <c r="T91" s="31"/>
      <c r="U91" s="25"/>
      <c r="V91" s="31"/>
      <c r="W91" s="7"/>
    </row>
    <row r="92" ht="12.75" customHeight="1">
      <c r="A92" s="79">
        <v>7.0</v>
      </c>
      <c r="B92" s="84" t="s">
        <v>531</v>
      </c>
      <c r="C92" s="25" t="s">
        <v>560</v>
      </c>
      <c r="D92" s="25" t="s">
        <v>561</v>
      </c>
      <c r="E92" s="25" t="s">
        <v>192</v>
      </c>
      <c r="F92" s="22" t="s">
        <v>562</v>
      </c>
      <c r="G92" s="25" t="s">
        <v>563</v>
      </c>
      <c r="H92" s="25"/>
      <c r="I92" s="25"/>
      <c r="J92" s="83" t="str">
        <f>HYPERLINK("http://www.gov.ph/directory/local-government-units/pangasinan/www.balungao.org","www.balungao.org")</f>
        <v>www.balungao.org</v>
      </c>
      <c r="K92" s="25" t="s">
        <v>13</v>
      </c>
      <c r="L92" s="25"/>
      <c r="M92" s="25"/>
      <c r="N92" s="25"/>
      <c r="O92" s="78"/>
      <c r="P92" s="78"/>
      <c r="Q92" s="31"/>
      <c r="R92" s="31"/>
      <c r="S92" s="31"/>
      <c r="T92" s="31"/>
      <c r="U92" s="25"/>
      <c r="V92" s="31"/>
      <c r="W92" s="7"/>
    </row>
    <row r="93" ht="12.75" customHeight="1">
      <c r="A93" s="79">
        <v>8.0</v>
      </c>
      <c r="B93" s="84" t="s">
        <v>531</v>
      </c>
      <c r="C93" s="25" t="s">
        <v>564</v>
      </c>
      <c r="D93" s="25" t="s">
        <v>565</v>
      </c>
      <c r="E93" s="25" t="s">
        <v>251</v>
      </c>
      <c r="F93" s="22" t="s">
        <v>566</v>
      </c>
      <c r="G93" s="25" t="s">
        <v>567</v>
      </c>
      <c r="H93" s="25"/>
      <c r="I93" s="25"/>
      <c r="J93" s="83" t="str">
        <f>HYPERLINK("http://www.bani.gov.ph/","www.bani.gov.ph")</f>
        <v>www.bani.gov.ph</v>
      </c>
      <c r="K93" s="25" t="s">
        <v>13</v>
      </c>
      <c r="L93" s="25"/>
      <c r="M93" s="25"/>
      <c r="N93" s="25"/>
      <c r="O93" s="78"/>
      <c r="P93" s="78"/>
      <c r="Q93" s="31"/>
      <c r="R93" s="31"/>
      <c r="S93" s="31"/>
      <c r="T93" s="31"/>
      <c r="U93" s="25"/>
      <c r="V93" s="31"/>
      <c r="W93" s="7"/>
    </row>
    <row r="94" ht="12.75" customHeight="1">
      <c r="A94" s="79">
        <v>9.0</v>
      </c>
      <c r="B94" s="84" t="s">
        <v>568</v>
      </c>
      <c r="C94" s="25" t="s">
        <v>569</v>
      </c>
      <c r="D94" s="25" t="s">
        <v>570</v>
      </c>
      <c r="E94" s="25" t="s">
        <v>571</v>
      </c>
      <c r="F94" s="22" t="s">
        <v>572</v>
      </c>
      <c r="G94" s="25" t="s">
        <v>573</v>
      </c>
      <c r="H94" s="25" t="s">
        <v>574</v>
      </c>
      <c r="I94" s="25"/>
      <c r="J94" s="83"/>
      <c r="K94" s="25" t="s">
        <v>13</v>
      </c>
      <c r="L94" s="25"/>
      <c r="M94" s="25"/>
      <c r="N94" s="25"/>
      <c r="O94" s="78"/>
      <c r="P94" s="78"/>
      <c r="Q94" s="31"/>
      <c r="R94" s="31"/>
      <c r="S94" s="31"/>
      <c r="T94" s="31"/>
      <c r="U94" s="25"/>
      <c r="V94" s="31"/>
      <c r="W94" s="7"/>
    </row>
    <row r="95" ht="12.75" customHeight="1">
      <c r="A95" s="79">
        <v>10.0</v>
      </c>
      <c r="B95" s="84" t="s">
        <v>568</v>
      </c>
      <c r="C95" s="25" t="s">
        <v>575</v>
      </c>
      <c r="D95" s="25" t="s">
        <v>576</v>
      </c>
      <c r="E95" s="25" t="s">
        <v>147</v>
      </c>
      <c r="F95" s="22" t="s">
        <v>577</v>
      </c>
      <c r="G95" s="25" t="s">
        <v>578</v>
      </c>
      <c r="H95" s="25"/>
      <c r="I95" s="25"/>
      <c r="J95" s="83" t="str">
        <f>HYPERLINK("http://www.gov.ph/directory/local-government-units/pangasinan/www.bautista.gov.ph","www.bautista.gov.ph")</f>
        <v>www.bautista.gov.ph</v>
      </c>
      <c r="K95" s="25" t="s">
        <v>13</v>
      </c>
      <c r="L95" s="25"/>
      <c r="M95" s="25"/>
      <c r="N95" s="25"/>
      <c r="O95" s="78"/>
      <c r="P95" s="78"/>
      <c r="Q95" s="31"/>
      <c r="R95" s="31"/>
      <c r="S95" s="31"/>
      <c r="T95" s="31"/>
      <c r="U95" s="25"/>
      <c r="V95" s="31"/>
      <c r="W95" s="7"/>
    </row>
    <row r="96" ht="12.75" customHeight="1">
      <c r="A96" s="79">
        <v>11.0</v>
      </c>
      <c r="B96" s="84" t="s">
        <v>568</v>
      </c>
      <c r="C96" s="25" t="s">
        <v>579</v>
      </c>
      <c r="D96" s="25" t="s">
        <v>580</v>
      </c>
      <c r="E96" s="25" t="s">
        <v>581</v>
      </c>
      <c r="F96" s="22" t="s">
        <v>582</v>
      </c>
      <c r="G96" s="25" t="s">
        <v>583</v>
      </c>
      <c r="H96" s="25"/>
      <c r="I96" s="25"/>
      <c r="J96" s="83"/>
      <c r="K96" s="25" t="s">
        <v>13</v>
      </c>
      <c r="L96" s="25"/>
      <c r="M96" s="25"/>
      <c r="N96" s="25"/>
      <c r="O96" s="78"/>
      <c r="P96" s="78"/>
      <c r="Q96" s="31"/>
      <c r="R96" s="31"/>
      <c r="S96" s="31"/>
      <c r="T96" s="31"/>
      <c r="U96" s="25"/>
      <c r="V96" s="31"/>
      <c r="W96" s="7"/>
    </row>
    <row r="97" ht="12.75" customHeight="1">
      <c r="A97" s="79">
        <v>12.0</v>
      </c>
      <c r="B97" s="84" t="s">
        <v>568</v>
      </c>
      <c r="C97" s="25" t="s">
        <v>584</v>
      </c>
      <c r="D97" s="25" t="s">
        <v>585</v>
      </c>
      <c r="E97" s="25" t="s">
        <v>187</v>
      </c>
      <c r="F97" s="22" t="s">
        <v>586</v>
      </c>
      <c r="G97" s="25" t="s">
        <v>587</v>
      </c>
      <c r="H97" s="25"/>
      <c r="I97" s="25"/>
      <c r="J97" s="83" t="str">
        <f>HYPERLINK("http://www.gov.ph/directory/local-government-units/pangasinan/www.binalonan.com.ph","www.binalonan.com.ph")</f>
        <v>www.binalonan.com.ph</v>
      </c>
      <c r="K97" s="25" t="s">
        <v>13</v>
      </c>
      <c r="L97" s="25"/>
      <c r="M97" s="25"/>
      <c r="N97" s="25"/>
      <c r="O97" s="78"/>
      <c r="P97" s="78"/>
      <c r="Q97" s="31"/>
      <c r="R97" s="31"/>
      <c r="S97" s="31"/>
      <c r="T97" s="31"/>
      <c r="U97" s="25"/>
      <c r="V97" s="31"/>
      <c r="W97" s="7"/>
    </row>
    <row r="98" ht="12.75" customHeight="1">
      <c r="A98" s="79">
        <v>13.0</v>
      </c>
      <c r="B98" s="84" t="s">
        <v>568</v>
      </c>
      <c r="C98" s="25" t="s">
        <v>588</v>
      </c>
      <c r="D98" s="25" t="s">
        <v>589</v>
      </c>
      <c r="E98" s="25" t="s">
        <v>264</v>
      </c>
      <c r="F98" s="22" t="s">
        <v>590</v>
      </c>
      <c r="G98" s="25" t="s">
        <v>591</v>
      </c>
      <c r="H98" s="25"/>
      <c r="I98" s="25"/>
      <c r="J98" s="83" t="str">
        <f>HYPERLINK("http://www.binmaley.com.ph/","www.binmaley.com.ph")</f>
        <v>www.binmaley.com.ph</v>
      </c>
      <c r="K98" s="25" t="s">
        <v>13</v>
      </c>
      <c r="L98" s="25"/>
      <c r="M98" s="25"/>
      <c r="N98" s="25"/>
      <c r="O98" s="78"/>
      <c r="P98" s="78"/>
      <c r="Q98" s="31"/>
      <c r="R98" s="31"/>
      <c r="S98" s="31"/>
      <c r="T98" s="31"/>
      <c r="U98" s="25"/>
      <c r="V98" s="31"/>
      <c r="W98" s="7"/>
    </row>
    <row r="99" ht="26.25" customHeight="1">
      <c r="A99" s="79">
        <v>14.0</v>
      </c>
      <c r="B99" s="80" t="s">
        <v>531</v>
      </c>
      <c r="C99" s="25" t="s">
        <v>592</v>
      </c>
      <c r="D99" s="25" t="s">
        <v>593</v>
      </c>
      <c r="E99" s="25" t="s">
        <v>594</v>
      </c>
      <c r="F99" s="22" t="s">
        <v>595</v>
      </c>
      <c r="G99" s="25" t="s">
        <v>596</v>
      </c>
      <c r="H99" s="25"/>
      <c r="I99" s="25"/>
      <c r="J99" s="83"/>
      <c r="K99" s="25" t="s">
        <v>13</v>
      </c>
      <c r="L99" s="25"/>
      <c r="M99" s="25"/>
      <c r="N99" s="25"/>
      <c r="O99" s="78"/>
      <c r="P99" s="78"/>
      <c r="Q99" s="31"/>
      <c r="R99" s="31"/>
      <c r="S99" s="31"/>
      <c r="T99" s="31"/>
      <c r="U99" s="25"/>
      <c r="V99" s="31"/>
      <c r="W99" s="7"/>
    </row>
    <row r="100" ht="26.25" customHeight="1">
      <c r="A100" s="79">
        <v>15.0</v>
      </c>
      <c r="B100" s="84" t="s">
        <v>531</v>
      </c>
      <c r="C100" s="25" t="s">
        <v>181</v>
      </c>
      <c r="D100" s="25" t="s">
        <v>597</v>
      </c>
      <c r="E100" s="25" t="s">
        <v>138</v>
      </c>
      <c r="F100" s="22" t="s">
        <v>598</v>
      </c>
      <c r="G100" s="25" t="s">
        <v>599</v>
      </c>
      <c r="H100" s="25" t="s">
        <v>600</v>
      </c>
      <c r="I100" s="25"/>
      <c r="J100" s="83" t="str">
        <f>HYPERLINK("http://www.burgos.cdd.edu.ph/","www.burgos.cdd.edu.ph")</f>
        <v>www.burgos.cdd.edu.ph</v>
      </c>
      <c r="K100" s="25" t="s">
        <v>13</v>
      </c>
      <c r="L100" s="25"/>
      <c r="M100" s="25"/>
      <c r="N100" s="25"/>
      <c r="O100" s="78"/>
      <c r="P100" s="78"/>
      <c r="Q100" s="31"/>
      <c r="R100" s="31"/>
      <c r="S100" s="31"/>
      <c r="T100" s="31"/>
      <c r="U100" s="25"/>
      <c r="V100" s="31"/>
      <c r="W100" s="7"/>
    </row>
    <row r="101" ht="12.75" customHeight="1">
      <c r="A101" s="79">
        <v>16.0</v>
      </c>
      <c r="B101" s="84"/>
      <c r="C101" s="25" t="s">
        <v>601</v>
      </c>
      <c r="D101" s="25" t="s">
        <v>602</v>
      </c>
      <c r="E101" s="25" t="s">
        <v>603</v>
      </c>
      <c r="F101" s="22" t="s">
        <v>604</v>
      </c>
      <c r="G101" s="111" t="s">
        <v>605</v>
      </c>
      <c r="H101" s="25"/>
      <c r="I101" s="25"/>
      <c r="J101" s="83" t="str">
        <f>HYPERLINK("http://www.calasiao.gov.ph/","www.calasiao.gov.ph")</f>
        <v>www.calasiao.gov.ph</v>
      </c>
      <c r="K101" s="25" t="s">
        <v>13</v>
      </c>
      <c r="L101" s="25"/>
      <c r="M101" s="25"/>
      <c r="N101" s="25"/>
      <c r="O101" s="78"/>
      <c r="P101" s="78"/>
      <c r="Q101" s="31"/>
      <c r="R101" s="31"/>
      <c r="S101" s="31"/>
      <c r="T101" s="31"/>
      <c r="U101" s="25"/>
      <c r="V101" s="31"/>
      <c r="W101" s="7"/>
    </row>
    <row r="102" ht="12.75" customHeight="1">
      <c r="A102" s="79">
        <v>17.0</v>
      </c>
      <c r="B102" s="84" t="s">
        <v>568</v>
      </c>
      <c r="C102" s="112" t="s">
        <v>606</v>
      </c>
      <c r="D102" s="25" t="s">
        <v>607</v>
      </c>
      <c r="E102" s="25" t="s">
        <v>147</v>
      </c>
      <c r="F102" s="22" t="s">
        <v>608</v>
      </c>
      <c r="G102" s="25" t="s">
        <v>609</v>
      </c>
      <c r="H102" s="25" t="s">
        <v>610</v>
      </c>
      <c r="I102" s="25"/>
      <c r="J102" s="83"/>
      <c r="K102" s="25" t="s">
        <v>13</v>
      </c>
      <c r="L102" s="25"/>
      <c r="M102" s="25"/>
      <c r="N102" s="25"/>
      <c r="O102" s="78"/>
      <c r="P102" s="78"/>
      <c r="Q102" s="31"/>
      <c r="R102" s="31"/>
      <c r="S102" s="31"/>
      <c r="T102" s="31"/>
      <c r="U102" s="25"/>
      <c r="V102" s="31"/>
      <c r="W102" s="7"/>
    </row>
    <row r="103" ht="12.75" customHeight="1">
      <c r="A103" s="79">
        <v>18.0</v>
      </c>
      <c r="B103" s="84" t="s">
        <v>531</v>
      </c>
      <c r="C103" s="25" t="s">
        <v>611</v>
      </c>
      <c r="D103" s="25" t="s">
        <v>612</v>
      </c>
      <c r="E103" s="25" t="s">
        <v>212</v>
      </c>
      <c r="F103" s="22" t="s">
        <v>613</v>
      </c>
      <c r="G103" s="25" t="s">
        <v>614</v>
      </c>
      <c r="H103" s="25"/>
      <c r="I103" s="25"/>
      <c r="J103" s="85" t="s">
        <v>615</v>
      </c>
      <c r="K103" s="25" t="s">
        <v>13</v>
      </c>
      <c r="L103" s="25"/>
      <c r="M103" s="25"/>
      <c r="N103" s="25"/>
      <c r="O103" s="78"/>
      <c r="P103" s="78"/>
      <c r="Q103" s="31"/>
      <c r="R103" s="31"/>
      <c r="S103" s="31"/>
      <c r="T103" s="31"/>
      <c r="U103" s="25"/>
      <c r="V103" s="31"/>
      <c r="W103" s="7"/>
    </row>
    <row r="104" ht="12.75" customHeight="1">
      <c r="A104" s="79">
        <v>19.0</v>
      </c>
      <c r="B104" s="84" t="s">
        <v>531</v>
      </c>
      <c r="C104" s="25" t="s">
        <v>616</v>
      </c>
      <c r="D104" s="25" t="s">
        <v>617</v>
      </c>
      <c r="E104" s="25" t="s">
        <v>363</v>
      </c>
      <c r="F104" s="22" t="s">
        <v>618</v>
      </c>
      <c r="G104" s="25" t="s">
        <v>619</v>
      </c>
      <c r="H104" s="25"/>
      <c r="I104" s="25"/>
      <c r="J104" s="83" t="str">
        <f>HYPERLINK("http://www.gov.ph/directory/local-government-units/pangasinan/www.infantapangasinan.com","www.infantapangasinan.com")</f>
        <v>www.infantapangasinan.com</v>
      </c>
      <c r="K104" s="25" t="s">
        <v>13</v>
      </c>
      <c r="L104" s="25"/>
      <c r="M104" s="25"/>
      <c r="N104" s="25"/>
      <c r="O104" s="78"/>
      <c r="P104" s="78"/>
      <c r="Q104" s="31"/>
      <c r="R104" s="31"/>
      <c r="S104" s="31"/>
      <c r="T104" s="31"/>
      <c r="U104" s="25"/>
      <c r="V104" s="31"/>
      <c r="W104" s="7"/>
    </row>
    <row r="105" ht="12.75" customHeight="1">
      <c r="A105" s="79">
        <v>20.0</v>
      </c>
      <c r="B105" s="84" t="s">
        <v>531</v>
      </c>
      <c r="C105" s="25" t="s">
        <v>620</v>
      </c>
      <c r="D105" s="25" t="s">
        <v>580</v>
      </c>
      <c r="E105" s="25" t="s">
        <v>445</v>
      </c>
      <c r="F105" s="22" t="s">
        <v>582</v>
      </c>
      <c r="G105" s="25" t="s">
        <v>621</v>
      </c>
      <c r="H105" s="25" t="s">
        <v>622</v>
      </c>
      <c r="I105" s="25"/>
      <c r="J105" s="83"/>
      <c r="K105" s="25" t="s">
        <v>13</v>
      </c>
      <c r="L105" s="25"/>
      <c r="M105" s="25"/>
      <c r="N105" s="25"/>
      <c r="O105" s="78"/>
      <c r="P105" s="78"/>
      <c r="Q105" s="31"/>
      <c r="R105" s="31"/>
      <c r="S105" s="31"/>
      <c r="T105" s="31"/>
      <c r="U105" s="25"/>
      <c r="V105" s="31"/>
      <c r="W105" s="7"/>
    </row>
    <row r="106" ht="12.75" customHeight="1">
      <c r="A106" s="79">
        <v>21.0</v>
      </c>
      <c r="B106" s="4" t="s">
        <v>531</v>
      </c>
      <c r="C106" s="25" t="s">
        <v>623</v>
      </c>
      <c r="D106" s="25" t="s">
        <v>624</v>
      </c>
      <c r="E106" s="25" t="s">
        <v>233</v>
      </c>
      <c r="F106" s="22" t="s">
        <v>625</v>
      </c>
      <c r="G106" s="25" t="s">
        <v>626</v>
      </c>
      <c r="H106" s="25" t="s">
        <v>627</v>
      </c>
      <c r="I106" s="25"/>
      <c r="J106" s="83" t="str">
        <f>HYPERLINK("http://www.gov.ph/directory/local-government-units/pangasinan/www.laoac.gov.ph","www.laoac.gov.ph")</f>
        <v>www.laoac.gov.ph</v>
      </c>
      <c r="K106" s="25" t="s">
        <v>13</v>
      </c>
      <c r="L106" s="25"/>
      <c r="M106" s="25"/>
      <c r="N106" s="25"/>
      <c r="O106" s="78"/>
      <c r="P106" s="78"/>
      <c r="Q106" s="31"/>
      <c r="R106" s="31"/>
      <c r="S106" s="31"/>
      <c r="T106" s="31"/>
      <c r="U106" s="25"/>
      <c r="V106" s="31"/>
      <c r="W106" s="7"/>
    </row>
    <row r="107" ht="12.75" customHeight="1">
      <c r="A107" s="79">
        <v>22.0</v>
      </c>
      <c r="B107" s="4" t="s">
        <v>628</v>
      </c>
      <c r="C107" s="112" t="s">
        <v>629</v>
      </c>
      <c r="D107" s="25" t="s">
        <v>630</v>
      </c>
      <c r="E107" s="25" t="s">
        <v>187</v>
      </c>
      <c r="F107" s="22" t="s">
        <v>631</v>
      </c>
      <c r="G107" s="25"/>
      <c r="H107" s="25"/>
      <c r="I107" s="25"/>
      <c r="J107" s="83"/>
      <c r="K107" s="25" t="s">
        <v>13</v>
      </c>
      <c r="L107" s="25"/>
      <c r="M107" s="25"/>
      <c r="N107" s="25"/>
      <c r="O107" s="78"/>
      <c r="P107" s="78"/>
      <c r="Q107" s="31"/>
      <c r="R107" s="31"/>
      <c r="S107" s="31"/>
      <c r="T107" s="31"/>
      <c r="U107" s="25"/>
      <c r="V107" s="31"/>
      <c r="W107" s="7"/>
    </row>
    <row r="108" ht="12.75" customHeight="1">
      <c r="A108" s="79">
        <v>23.0</v>
      </c>
      <c r="B108" s="4" t="s">
        <v>531</v>
      </c>
      <c r="C108" s="25" t="s">
        <v>632</v>
      </c>
      <c r="D108" s="25" t="s">
        <v>169</v>
      </c>
      <c r="E108" s="25" t="s">
        <v>218</v>
      </c>
      <c r="F108" s="22" t="s">
        <v>633</v>
      </c>
      <c r="G108" s="25" t="s">
        <v>634</v>
      </c>
      <c r="H108" s="25" t="s">
        <v>635</v>
      </c>
      <c r="I108" s="25"/>
      <c r="J108" s="83"/>
      <c r="K108" s="25" t="s">
        <v>13</v>
      </c>
      <c r="L108" s="25"/>
      <c r="M108" s="25"/>
      <c r="N108" s="25"/>
      <c r="O108" s="78"/>
      <c r="P108" s="78"/>
      <c r="Q108" s="31"/>
      <c r="R108" s="31"/>
      <c r="S108" s="31"/>
      <c r="T108" s="31"/>
      <c r="U108" s="25"/>
      <c r="V108" s="31"/>
      <c r="W108" s="7"/>
    </row>
    <row r="109" ht="12.75" customHeight="1">
      <c r="A109" s="79">
        <v>24.0</v>
      </c>
      <c r="B109" s="4" t="s">
        <v>531</v>
      </c>
      <c r="C109" s="25" t="s">
        <v>636</v>
      </c>
      <c r="D109" s="25" t="s">
        <v>637</v>
      </c>
      <c r="E109" s="25" t="s">
        <v>153</v>
      </c>
      <c r="F109" s="22" t="s">
        <v>638</v>
      </c>
      <c r="G109" s="25" t="s">
        <v>639</v>
      </c>
      <c r="H109" s="25"/>
      <c r="I109" s="25"/>
      <c r="J109" s="83" t="str">
        <f>HYPERLINK("http://www.gov.ph/directory/local-government-units/pangasinan/www.lgumalasiqui.gov.ph","www.lgumalasiqui.gov.ph")</f>
        <v>www.lgumalasiqui.gov.ph</v>
      </c>
      <c r="K109" s="25" t="s">
        <v>13</v>
      </c>
      <c r="L109" s="25"/>
      <c r="M109" s="25"/>
      <c r="N109" s="25"/>
      <c r="O109" s="78"/>
      <c r="P109" s="78"/>
      <c r="Q109" s="31"/>
      <c r="R109" s="31"/>
      <c r="S109" s="31"/>
      <c r="T109" s="31"/>
      <c r="U109" s="25"/>
      <c r="V109" s="31"/>
      <c r="W109" s="7"/>
    </row>
    <row r="110" ht="26.25" customHeight="1">
      <c r="A110" s="79">
        <v>25.0</v>
      </c>
      <c r="B110" s="4"/>
      <c r="C110" s="25" t="s">
        <v>640</v>
      </c>
      <c r="D110" s="25" t="s">
        <v>641</v>
      </c>
      <c r="E110" s="25" t="s">
        <v>642</v>
      </c>
      <c r="F110" s="22" t="s">
        <v>643</v>
      </c>
      <c r="G110" s="25" t="s">
        <v>644</v>
      </c>
      <c r="H110" s="25"/>
      <c r="I110" s="25"/>
      <c r="J110" s="83" t="str">
        <f>HYPERLINK("http://www.gov.ph/directory/local-government-units/pangasinan/www.manaoag.gov.ph","www.manaoag.gov.ph")</f>
        <v>www.manaoag.gov.ph</v>
      </c>
      <c r="K110" s="25" t="s">
        <v>13</v>
      </c>
      <c r="L110" s="25"/>
      <c r="M110" s="25"/>
      <c r="N110" s="25"/>
      <c r="O110" s="78"/>
      <c r="P110" s="78"/>
      <c r="Q110" s="31"/>
      <c r="R110" s="31"/>
      <c r="S110" s="31"/>
      <c r="T110" s="31"/>
      <c r="U110" s="25"/>
      <c r="V110" s="31"/>
      <c r="W110" s="7"/>
    </row>
    <row r="111" ht="12.75" customHeight="1">
      <c r="A111" s="79">
        <v>26.0</v>
      </c>
      <c r="B111" s="4" t="s">
        <v>531</v>
      </c>
      <c r="C111" s="25" t="s">
        <v>645</v>
      </c>
      <c r="D111" s="25" t="s">
        <v>646</v>
      </c>
      <c r="E111" s="25" t="s">
        <v>204</v>
      </c>
      <c r="F111" s="22" t="s">
        <v>647</v>
      </c>
      <c r="G111" s="25" t="s">
        <v>648</v>
      </c>
      <c r="H111" s="25" t="s">
        <v>649</v>
      </c>
      <c r="I111" s="25"/>
      <c r="J111" s="83" t="str">
        <f>HYPERLINK("http://www.mangaldan.gov.ph/","www.mangaldan.gov.ph")</f>
        <v>www.mangaldan.gov.ph</v>
      </c>
      <c r="K111" s="25" t="s">
        <v>13</v>
      </c>
      <c r="L111" s="25"/>
      <c r="M111" s="25"/>
      <c r="N111" s="25"/>
      <c r="O111" s="78"/>
      <c r="P111" s="78"/>
      <c r="Q111" s="31"/>
      <c r="R111" s="31"/>
      <c r="S111" s="31"/>
      <c r="T111" s="31"/>
      <c r="U111" s="25"/>
      <c r="V111" s="31"/>
      <c r="W111" s="7"/>
    </row>
    <row r="112" ht="12.75" customHeight="1">
      <c r="A112" s="79">
        <v>27.0</v>
      </c>
      <c r="B112" s="4" t="s">
        <v>531</v>
      </c>
      <c r="C112" s="25" t="s">
        <v>650</v>
      </c>
      <c r="D112" s="25" t="s">
        <v>651</v>
      </c>
      <c r="E112" s="25" t="s">
        <v>397</v>
      </c>
      <c r="F112" s="22" t="s">
        <v>652</v>
      </c>
      <c r="G112" s="25" t="s">
        <v>653</v>
      </c>
      <c r="H112" s="25" t="s">
        <v>654</v>
      </c>
      <c r="I112" s="25"/>
      <c r="J112" s="83"/>
      <c r="K112" s="25" t="s">
        <v>13</v>
      </c>
      <c r="L112" s="25"/>
      <c r="M112" s="25"/>
      <c r="N112" s="25"/>
      <c r="O112" s="78"/>
      <c r="P112" s="78"/>
      <c r="Q112" s="31"/>
      <c r="R112" s="31"/>
      <c r="S112" s="31"/>
      <c r="T112" s="31"/>
      <c r="U112" s="25"/>
      <c r="V112" s="31"/>
      <c r="W112" s="7"/>
    </row>
    <row r="113" ht="12.75" customHeight="1">
      <c r="A113" s="79">
        <v>28.0</v>
      </c>
      <c r="B113" s="4"/>
      <c r="C113" s="25" t="s">
        <v>655</v>
      </c>
      <c r="D113" s="25" t="s">
        <v>656</v>
      </c>
      <c r="E113" s="25" t="s">
        <v>159</v>
      </c>
      <c r="F113" s="22" t="s">
        <v>657</v>
      </c>
      <c r="G113" s="111" t="s">
        <v>658</v>
      </c>
      <c r="H113" s="25"/>
      <c r="I113" s="25"/>
      <c r="J113" s="83"/>
      <c r="K113" s="25" t="s">
        <v>13</v>
      </c>
      <c r="L113" s="25"/>
      <c r="M113" s="25"/>
      <c r="N113" s="25"/>
      <c r="O113" s="78"/>
      <c r="P113" s="78"/>
      <c r="Q113" s="31"/>
      <c r="R113" s="31"/>
      <c r="S113" s="31"/>
      <c r="T113" s="31"/>
      <c r="U113" s="25"/>
      <c r="V113" s="31"/>
      <c r="W113" s="7"/>
    </row>
    <row r="114" ht="12.75" customHeight="1">
      <c r="A114" s="79">
        <v>29.0</v>
      </c>
      <c r="B114" s="4" t="s">
        <v>531</v>
      </c>
      <c r="C114" s="25" t="s">
        <v>659</v>
      </c>
      <c r="D114" s="25" t="s">
        <v>660</v>
      </c>
      <c r="E114" s="25" t="s">
        <v>264</v>
      </c>
      <c r="F114" s="22" t="s">
        <v>661</v>
      </c>
      <c r="G114" s="25" t="s">
        <v>662</v>
      </c>
      <c r="H114" s="25"/>
      <c r="I114" s="25"/>
      <c r="J114" s="83" t="str">
        <f>HYPERLINK("http://www.gov.ph/directory/local-government-units/pangasinan/www.lgunatividad.gov.ph","www.lgunatividad.gov.ph")</f>
        <v>www.lgunatividad.gov.ph</v>
      </c>
      <c r="K114" s="25" t="s">
        <v>13</v>
      </c>
      <c r="L114" s="25"/>
      <c r="M114" s="25"/>
      <c r="N114" s="25"/>
      <c r="O114" s="78"/>
      <c r="P114" s="78"/>
      <c r="Q114" s="31"/>
      <c r="R114" s="31"/>
      <c r="S114" s="31"/>
      <c r="T114" s="31"/>
      <c r="U114" s="25"/>
      <c r="V114" s="31"/>
      <c r="W114" s="7"/>
    </row>
    <row r="115" ht="12.75" customHeight="1">
      <c r="A115" s="79">
        <v>30.0</v>
      </c>
      <c r="B115" s="4"/>
      <c r="C115" s="25" t="s">
        <v>663</v>
      </c>
      <c r="D115" s="25" t="s">
        <v>664</v>
      </c>
      <c r="E115" s="25" t="s">
        <v>603</v>
      </c>
      <c r="F115" s="22" t="s">
        <v>665</v>
      </c>
      <c r="G115" s="25" t="s">
        <v>666</v>
      </c>
      <c r="H115" s="25" t="s">
        <v>667</v>
      </c>
      <c r="I115" s="25" t="s">
        <v>668</v>
      </c>
      <c r="J115" s="83" t="str">
        <f>HYPERLINK("http://www.pozorubio.net/","www.pozorubio.net")</f>
        <v>www.pozorubio.net</v>
      </c>
      <c r="K115" s="25" t="s">
        <v>13</v>
      </c>
      <c r="L115" s="25"/>
      <c r="M115" s="25"/>
      <c r="N115" s="25"/>
      <c r="O115" s="78"/>
      <c r="P115" s="78"/>
      <c r="Q115" s="31"/>
      <c r="R115" s="31"/>
      <c r="S115" s="31"/>
      <c r="T115" s="31"/>
      <c r="U115" s="25"/>
      <c r="V115" s="31"/>
      <c r="W115" s="7"/>
    </row>
    <row r="116" ht="12.75" customHeight="1">
      <c r="A116" s="79">
        <v>31.0</v>
      </c>
      <c r="B116" s="4" t="s">
        <v>568</v>
      </c>
      <c r="C116" s="25" t="s">
        <v>669</v>
      </c>
      <c r="D116" s="25" t="s">
        <v>670</v>
      </c>
      <c r="E116" s="25" t="s">
        <v>287</v>
      </c>
      <c r="F116" s="22" t="s">
        <v>671</v>
      </c>
      <c r="G116" s="25" t="s">
        <v>672</v>
      </c>
      <c r="H116" s="25" t="s">
        <v>673</v>
      </c>
      <c r="I116" s="25"/>
      <c r="J116" s="83" t="str">
        <f>HYPERLINK("http://www.rosalespangasinan.com/","www.rosalespangasinan.com")</f>
        <v>www.rosalespangasinan.com</v>
      </c>
      <c r="K116" s="25" t="s">
        <v>13</v>
      </c>
      <c r="L116" s="25"/>
      <c r="M116" s="25"/>
      <c r="N116" s="25"/>
      <c r="O116" s="78"/>
      <c r="P116" s="78"/>
      <c r="Q116" s="31"/>
      <c r="R116" s="31"/>
      <c r="S116" s="31"/>
      <c r="T116" s="31"/>
      <c r="U116" s="25"/>
      <c r="V116" s="31"/>
      <c r="W116" s="7"/>
    </row>
    <row r="117" ht="12.75" customHeight="1">
      <c r="A117" s="79">
        <v>32.0</v>
      </c>
      <c r="B117" s="4" t="s">
        <v>568</v>
      </c>
      <c r="C117" s="113" t="s">
        <v>674</v>
      </c>
      <c r="D117" s="25" t="s">
        <v>675</v>
      </c>
      <c r="E117" s="25" t="s">
        <v>153</v>
      </c>
      <c r="F117" s="22" t="s">
        <v>676</v>
      </c>
      <c r="G117" s="25" t="s">
        <v>677</v>
      </c>
      <c r="H117" s="25" t="s">
        <v>678</v>
      </c>
      <c r="I117" s="25"/>
      <c r="J117" s="83"/>
      <c r="K117" s="25" t="s">
        <v>13</v>
      </c>
      <c r="L117" s="25"/>
      <c r="M117" s="25"/>
      <c r="N117" s="25"/>
      <c r="O117" s="78"/>
      <c r="P117" s="78"/>
      <c r="Q117" s="31"/>
      <c r="R117" s="31"/>
      <c r="S117" s="31"/>
      <c r="T117" s="31"/>
      <c r="U117" s="25"/>
      <c r="V117" s="31"/>
      <c r="W117" s="7"/>
    </row>
    <row r="118" ht="12.75" customHeight="1">
      <c r="A118" s="79">
        <v>33.0</v>
      </c>
      <c r="B118" s="4"/>
      <c r="C118" s="25" t="s">
        <v>679</v>
      </c>
      <c r="D118" s="25" t="s">
        <v>680</v>
      </c>
      <c r="E118" s="25" t="s">
        <v>320</v>
      </c>
      <c r="F118" s="22" t="s">
        <v>681</v>
      </c>
      <c r="G118" s="25" t="s">
        <v>682</v>
      </c>
      <c r="H118" s="25" t="s">
        <v>683</v>
      </c>
      <c r="I118" s="25"/>
      <c r="J118" s="83" t="str">
        <f>HYPERLINK("http://www.sanfabian.gov.ph/","www.sanfabian.gov.ph")</f>
        <v>www.sanfabian.gov.ph</v>
      </c>
      <c r="K118" s="25" t="s">
        <v>13</v>
      </c>
      <c r="L118" s="25"/>
      <c r="M118" s="25"/>
      <c r="N118" s="25"/>
      <c r="O118" s="78"/>
      <c r="P118" s="78"/>
      <c r="Q118" s="31"/>
      <c r="R118" s="31"/>
      <c r="S118" s="31"/>
      <c r="T118" s="31"/>
      <c r="U118" s="25"/>
      <c r="V118" s="31"/>
      <c r="W118" s="7"/>
    </row>
    <row r="119" ht="12.75" customHeight="1">
      <c r="A119" s="79">
        <v>34.0</v>
      </c>
      <c r="B119" s="4"/>
      <c r="C119" s="25" t="s">
        <v>684</v>
      </c>
      <c r="D119" s="25" t="s">
        <v>685</v>
      </c>
      <c r="E119" s="25" t="s">
        <v>445</v>
      </c>
      <c r="F119" s="22" t="s">
        <v>686</v>
      </c>
      <c r="G119" s="25" t="s">
        <v>687</v>
      </c>
      <c r="H119" s="7"/>
      <c r="I119" s="25"/>
      <c r="J119" s="83"/>
      <c r="K119" s="25" t="s">
        <v>13</v>
      </c>
      <c r="L119" s="25"/>
      <c r="M119" s="25"/>
      <c r="N119" s="25"/>
      <c r="O119" s="78"/>
      <c r="P119" s="78"/>
      <c r="Q119" s="31"/>
      <c r="R119" s="31"/>
      <c r="S119" s="31"/>
      <c r="T119" s="31"/>
      <c r="U119" s="25"/>
      <c r="V119" s="31"/>
      <c r="W119" s="7"/>
    </row>
    <row r="120" ht="12.75" customHeight="1">
      <c r="A120" s="79">
        <v>35.0</v>
      </c>
      <c r="B120" s="4"/>
      <c r="C120" s="25" t="s">
        <v>688</v>
      </c>
      <c r="D120" s="25" t="s">
        <v>689</v>
      </c>
      <c r="E120" s="25" t="s">
        <v>245</v>
      </c>
      <c r="F120" s="22" t="s">
        <v>690</v>
      </c>
      <c r="G120" s="25" t="s">
        <v>691</v>
      </c>
      <c r="H120" s="25" t="s">
        <v>692</v>
      </c>
      <c r="I120" s="25"/>
      <c r="J120" s="83"/>
      <c r="K120" s="25" t="s">
        <v>13</v>
      </c>
      <c r="L120" s="25"/>
      <c r="M120" s="25"/>
      <c r="N120" s="25"/>
      <c r="O120" s="78"/>
      <c r="P120" s="78"/>
      <c r="Q120" s="31"/>
      <c r="R120" s="31"/>
      <c r="S120" s="31"/>
      <c r="T120" s="31"/>
      <c r="U120" s="25"/>
      <c r="V120" s="31"/>
      <c r="W120" s="7"/>
    </row>
    <row r="121" ht="12.75" customHeight="1">
      <c r="A121" s="79">
        <v>36.0</v>
      </c>
      <c r="B121" s="4" t="s">
        <v>568</v>
      </c>
      <c r="C121" s="25" t="s">
        <v>693</v>
      </c>
      <c r="D121" s="25" t="s">
        <v>694</v>
      </c>
      <c r="E121" s="25" t="s">
        <v>251</v>
      </c>
      <c r="F121" s="22" t="s">
        <v>695</v>
      </c>
      <c r="G121" s="25" t="s">
        <v>696</v>
      </c>
      <c r="H121" s="25"/>
      <c r="I121" s="25"/>
      <c r="J121" s="83"/>
      <c r="K121" s="25" t="s">
        <v>13</v>
      </c>
      <c r="L121" s="25"/>
      <c r="M121" s="25"/>
      <c r="N121" s="25"/>
      <c r="O121" s="78"/>
      <c r="P121" s="78"/>
      <c r="Q121" s="31"/>
      <c r="R121" s="31"/>
      <c r="S121" s="31"/>
      <c r="T121" s="31"/>
      <c r="U121" s="25"/>
      <c r="V121" s="31"/>
      <c r="W121" s="7"/>
    </row>
    <row r="122" ht="26.25" customHeight="1">
      <c r="A122" s="79">
        <v>37.0</v>
      </c>
      <c r="B122" s="4" t="s">
        <v>531</v>
      </c>
      <c r="C122" s="25" t="s">
        <v>697</v>
      </c>
      <c r="D122" s="25" t="s">
        <v>169</v>
      </c>
      <c r="E122" s="25" t="s">
        <v>245</v>
      </c>
      <c r="F122" s="22" t="s">
        <v>698</v>
      </c>
      <c r="G122" s="25" t="s">
        <v>699</v>
      </c>
      <c r="H122" s="25"/>
      <c r="I122" s="25"/>
      <c r="J122" s="83" t="str">
        <f>HYPERLINK("http://www.stabarbara.gov.ph/","www.stabarbara.gov.ph")</f>
        <v>www.stabarbara.gov.ph</v>
      </c>
      <c r="K122" s="25" t="s">
        <v>13</v>
      </c>
      <c r="L122" s="25"/>
      <c r="M122" s="25"/>
      <c r="N122" s="25"/>
      <c r="O122" s="78"/>
      <c r="P122" s="78"/>
      <c r="Q122" s="31"/>
      <c r="R122" s="31"/>
      <c r="S122" s="31"/>
      <c r="T122" s="31"/>
      <c r="U122" s="25"/>
      <c r="V122" s="31"/>
      <c r="W122" s="7"/>
    </row>
    <row r="123" ht="12.75" customHeight="1">
      <c r="A123" s="79">
        <v>38.0</v>
      </c>
      <c r="B123" s="4"/>
      <c r="C123" s="25" t="s">
        <v>700</v>
      </c>
      <c r="D123" s="25" t="s">
        <v>701</v>
      </c>
      <c r="E123" s="25" t="s">
        <v>212</v>
      </c>
      <c r="F123" s="22" t="s">
        <v>702</v>
      </c>
      <c r="G123" s="25" t="s">
        <v>703</v>
      </c>
      <c r="H123" s="25"/>
      <c r="I123" s="25"/>
      <c r="J123" s="83"/>
      <c r="K123" s="25" t="s">
        <v>13</v>
      </c>
      <c r="L123" s="25"/>
      <c r="M123" s="25"/>
      <c r="N123" s="25"/>
      <c r="O123" s="78"/>
      <c r="P123" s="78"/>
      <c r="Q123" s="31"/>
      <c r="R123" s="31"/>
      <c r="S123" s="31"/>
      <c r="T123" s="31"/>
      <c r="U123" s="25"/>
      <c r="V123" s="31"/>
      <c r="W123" s="7"/>
    </row>
    <row r="124" ht="12.75" customHeight="1">
      <c r="A124" s="79">
        <v>39.0</v>
      </c>
      <c r="B124" s="4" t="s">
        <v>568</v>
      </c>
      <c r="C124" s="25" t="s">
        <v>704</v>
      </c>
      <c r="D124" s="25" t="s">
        <v>337</v>
      </c>
      <c r="E124" s="25" t="s">
        <v>245</v>
      </c>
      <c r="F124" s="22" t="s">
        <v>705</v>
      </c>
      <c r="G124" s="25" t="s">
        <v>706</v>
      </c>
      <c r="H124" s="25" t="s">
        <v>707</v>
      </c>
      <c r="I124" s="25"/>
      <c r="J124" s="83" t="str">
        <f>HYPERLINK("http://www.gov.ph/directory/local-government-units/pangasinan/www.stotomas.cdd.edu.ph","www.stotomas.cdd.edu.ph")</f>
        <v>www.stotomas.cdd.edu.ph</v>
      </c>
      <c r="K124" s="25" t="s">
        <v>13</v>
      </c>
      <c r="L124" s="25"/>
      <c r="M124" s="25"/>
      <c r="N124" s="25"/>
      <c r="O124" s="78"/>
      <c r="P124" s="78"/>
      <c r="Q124" s="31"/>
      <c r="R124" s="31"/>
      <c r="S124" s="31"/>
      <c r="T124" s="31"/>
      <c r="U124" s="25"/>
      <c r="V124" s="31"/>
      <c r="W124" s="7"/>
    </row>
    <row r="125" ht="12.75" customHeight="1">
      <c r="A125" s="79">
        <v>40.0</v>
      </c>
      <c r="B125" s="4" t="s">
        <v>568</v>
      </c>
      <c r="C125" s="25" t="s">
        <v>708</v>
      </c>
      <c r="D125" s="25" t="s">
        <v>709</v>
      </c>
      <c r="E125" s="25" t="s">
        <v>153</v>
      </c>
      <c r="F125" s="22" t="s">
        <v>710</v>
      </c>
      <c r="G125" s="25" t="s">
        <v>711</v>
      </c>
      <c r="H125" s="25" t="s">
        <v>712</v>
      </c>
      <c r="I125" s="25"/>
      <c r="J125" s="83" t="str">
        <f>HYPERLINK("http://www.gov.ph/directory/local-government-units/pangasinan/www.sisonlgu.gov.ph","www.sisonlgu.gov.ph")</f>
        <v>www.sisonlgu.gov.ph</v>
      </c>
      <c r="K125" s="25" t="s">
        <v>13</v>
      </c>
      <c r="L125" s="25"/>
      <c r="M125" s="25"/>
      <c r="N125" s="25"/>
      <c r="O125" s="78"/>
      <c r="P125" s="78"/>
      <c r="Q125" s="31"/>
      <c r="R125" s="31"/>
      <c r="S125" s="31"/>
      <c r="T125" s="31"/>
      <c r="U125" s="25"/>
      <c r="V125" s="31"/>
      <c r="W125" s="7"/>
    </row>
    <row r="126" ht="12.75" customHeight="1">
      <c r="A126" s="79">
        <v>41.0</v>
      </c>
      <c r="B126" s="4"/>
      <c r="C126" s="25" t="s">
        <v>713</v>
      </c>
      <c r="D126" s="25" t="s">
        <v>714</v>
      </c>
      <c r="E126" s="25" t="s">
        <v>715</v>
      </c>
      <c r="F126" s="22" t="s">
        <v>716</v>
      </c>
      <c r="G126" s="25" t="s">
        <v>717</v>
      </c>
      <c r="H126" s="25"/>
      <c r="I126" s="25"/>
      <c r="J126" s="83"/>
      <c r="K126" s="25" t="s">
        <v>13</v>
      </c>
      <c r="L126" s="25"/>
      <c r="M126" s="25"/>
      <c r="N126" s="25"/>
      <c r="O126" s="78"/>
      <c r="P126" s="78"/>
      <c r="Q126" s="31"/>
      <c r="R126" s="31"/>
      <c r="S126" s="31"/>
      <c r="T126" s="31"/>
      <c r="U126" s="25"/>
      <c r="V126" s="31"/>
      <c r="W126" s="7"/>
    </row>
    <row r="127" ht="12.75" customHeight="1">
      <c r="A127" s="79">
        <v>42.0</v>
      </c>
      <c r="B127" s="4" t="s">
        <v>568</v>
      </c>
      <c r="C127" s="25" t="s">
        <v>718</v>
      </c>
      <c r="D127" s="25" t="s">
        <v>719</v>
      </c>
      <c r="E127" s="25" t="s">
        <v>233</v>
      </c>
      <c r="F127" s="22" t="s">
        <v>720</v>
      </c>
      <c r="G127" s="25" t="s">
        <v>721</v>
      </c>
      <c r="H127" s="25"/>
      <c r="I127" s="25"/>
      <c r="J127" s="83"/>
      <c r="K127" s="25" t="s">
        <v>13</v>
      </c>
      <c r="L127" s="25"/>
      <c r="M127" s="25"/>
      <c r="N127" s="25"/>
      <c r="O127" s="78"/>
      <c r="P127" s="78"/>
      <c r="Q127" s="31"/>
      <c r="R127" s="31"/>
      <c r="S127" s="31"/>
      <c r="T127" s="31"/>
      <c r="U127" s="25"/>
      <c r="V127" s="31"/>
      <c r="W127" s="7"/>
    </row>
    <row r="128" ht="12.75" customHeight="1">
      <c r="A128" s="79">
        <v>43.0</v>
      </c>
      <c r="B128" s="4"/>
      <c r="C128" s="25" t="s">
        <v>722</v>
      </c>
      <c r="D128" s="25" t="s">
        <v>723</v>
      </c>
      <c r="E128" s="25" t="s">
        <v>251</v>
      </c>
      <c r="F128" s="22" t="s">
        <v>724</v>
      </c>
      <c r="G128" s="25" t="s">
        <v>725</v>
      </c>
      <c r="H128" s="25" t="s">
        <v>726</v>
      </c>
      <c r="I128" s="25"/>
      <c r="J128" s="83"/>
      <c r="K128" s="25" t="s">
        <v>13</v>
      </c>
      <c r="L128" s="25"/>
      <c r="M128" s="25"/>
      <c r="N128" s="25"/>
      <c r="O128" s="78"/>
      <c r="P128" s="78"/>
      <c r="Q128" s="31"/>
      <c r="R128" s="31"/>
      <c r="S128" s="31"/>
      <c r="T128" s="31"/>
      <c r="U128" s="25"/>
      <c r="V128" s="31"/>
      <c r="W128" s="7"/>
    </row>
    <row r="129" ht="12.75" customHeight="1">
      <c r="A129" s="79">
        <v>44.0</v>
      </c>
      <c r="B129" s="4" t="s">
        <v>568</v>
      </c>
      <c r="C129" s="25" t="s">
        <v>727</v>
      </c>
      <c r="D129" s="25" t="s">
        <v>728</v>
      </c>
      <c r="E129" s="25" t="s">
        <v>204</v>
      </c>
      <c r="F129" s="22" t="s">
        <v>729</v>
      </c>
      <c r="G129" s="25" t="s">
        <v>730</v>
      </c>
      <c r="H129" s="25" t="s">
        <v>731</v>
      </c>
      <c r="I129" s="25"/>
      <c r="J129" s="83"/>
      <c r="K129" s="25" t="s">
        <v>13</v>
      </c>
      <c r="L129" s="25"/>
      <c r="M129" s="25"/>
      <c r="N129" s="25"/>
      <c r="O129" s="78"/>
      <c r="P129" s="78"/>
      <c r="Q129" s="31"/>
      <c r="R129" s="31"/>
      <c r="S129" s="31"/>
      <c r="T129" s="31"/>
      <c r="U129" s="25"/>
      <c r="V129" s="31"/>
      <c r="W129" s="7"/>
    </row>
    <row r="130" ht="26.25" customHeight="1">
      <c r="A130" s="79">
        <v>45.0</v>
      </c>
      <c r="B130" s="4" t="s">
        <v>628</v>
      </c>
      <c r="C130" s="114" t="s">
        <v>732</v>
      </c>
      <c r="D130" s="25" t="s">
        <v>733</v>
      </c>
      <c r="E130" s="25" t="s">
        <v>198</v>
      </c>
      <c r="F130" s="22" t="s">
        <v>734</v>
      </c>
      <c r="G130" s="25" t="s">
        <v>735</v>
      </c>
      <c r="H130" s="25"/>
      <c r="I130" s="25" t="s">
        <v>736</v>
      </c>
      <c r="J130" s="115" t="str">
        <f>HYPERLINK("http://www.gov.ph/directory/local-government-units/pangasinan/www.urdaneta-city.gov.ph","www.urdaneta-city.gov.ph")</f>
        <v>www.urdaneta-city.gov.ph</v>
      </c>
      <c r="K130" s="25" t="s">
        <v>13</v>
      </c>
      <c r="L130" s="25" t="s">
        <v>737</v>
      </c>
      <c r="M130" s="25"/>
      <c r="N130" s="25"/>
      <c r="O130" s="78"/>
      <c r="P130" s="78"/>
      <c r="Q130" s="31"/>
      <c r="R130" s="31"/>
      <c r="S130" s="31"/>
      <c r="T130" s="31"/>
      <c r="U130" s="25"/>
      <c r="V130" s="31"/>
      <c r="W130" s="7"/>
    </row>
    <row r="131" ht="12.75" customHeight="1">
      <c r="A131" s="116">
        <v>46.0</v>
      </c>
      <c r="B131" s="4" t="s">
        <v>568</v>
      </c>
      <c r="C131" s="25" t="s">
        <v>738</v>
      </c>
      <c r="D131" s="25" t="s">
        <v>739</v>
      </c>
      <c r="E131" s="25" t="s">
        <v>192</v>
      </c>
      <c r="F131" s="22" t="s">
        <v>740</v>
      </c>
      <c r="G131" s="25" t="s">
        <v>741</v>
      </c>
      <c r="H131" s="25"/>
      <c r="I131" s="25"/>
      <c r="J131" s="81"/>
      <c r="K131" s="25" t="s">
        <v>13</v>
      </c>
      <c r="L131" s="25"/>
      <c r="M131" s="25"/>
      <c r="N131" s="25"/>
      <c r="O131" s="78"/>
      <c r="P131" s="78"/>
      <c r="Q131" s="31"/>
      <c r="R131" s="31"/>
      <c r="S131" s="31"/>
      <c r="T131" s="31"/>
      <c r="U131" s="25"/>
      <c r="V131" s="31"/>
      <c r="W131" s="7"/>
    </row>
    <row r="132" ht="12.0" customHeight="1">
      <c r="A132" s="72"/>
      <c r="B132" s="67" t="s">
        <v>742</v>
      </c>
      <c r="C132" s="68"/>
      <c r="D132" s="107"/>
      <c r="E132" s="107"/>
      <c r="F132" s="108"/>
      <c r="G132" s="107"/>
      <c r="H132" s="107"/>
      <c r="I132" s="107"/>
      <c r="J132" s="117"/>
      <c r="K132" s="107"/>
      <c r="L132" s="107"/>
      <c r="M132" s="107"/>
      <c r="N132" s="25"/>
      <c r="O132" s="78"/>
      <c r="P132" s="78"/>
      <c r="Q132" s="31"/>
      <c r="R132" s="31"/>
      <c r="S132" s="31"/>
      <c r="T132" s="31"/>
      <c r="U132" s="25"/>
      <c r="V132" s="31"/>
      <c r="W132" s="7"/>
    </row>
    <row r="133" ht="26.25" customHeight="1">
      <c r="A133" s="118"/>
      <c r="B133" s="8"/>
      <c r="C133" s="118" t="s">
        <v>743</v>
      </c>
      <c r="D133" s="65" t="s">
        <v>744</v>
      </c>
      <c r="E133" s="65" t="s">
        <v>745</v>
      </c>
      <c r="F133" s="119" t="s">
        <v>746</v>
      </c>
      <c r="G133" s="65" t="s">
        <v>747</v>
      </c>
      <c r="H133" s="65"/>
      <c r="I133" s="65" t="s">
        <v>748</v>
      </c>
      <c r="J133" s="120" t="str">
        <f>HYPERLINK("http://www.cagayan.gov.ph/","www.cagayan.gov.ph")</f>
        <v>www.cagayan.gov.ph</v>
      </c>
      <c r="K133" s="65" t="s">
        <v>143</v>
      </c>
      <c r="L133" s="65" t="s">
        <v>749</v>
      </c>
      <c r="M133" s="65"/>
      <c r="N133" s="25"/>
      <c r="O133" s="78"/>
      <c r="P133" s="78"/>
      <c r="Q133" s="31"/>
      <c r="R133" s="31"/>
      <c r="S133" s="31"/>
      <c r="T133" s="31"/>
      <c r="U133" s="25"/>
      <c r="V133" s="31"/>
      <c r="W133" s="7"/>
    </row>
    <row r="134" ht="12.75" customHeight="1">
      <c r="A134" s="79">
        <v>1.0</v>
      </c>
      <c r="B134" s="4" t="s">
        <v>750</v>
      </c>
      <c r="C134" s="25" t="s">
        <v>751</v>
      </c>
      <c r="D134" s="25" t="s">
        <v>752</v>
      </c>
      <c r="E134" s="25" t="s">
        <v>251</v>
      </c>
      <c r="F134" s="22" t="s">
        <v>753</v>
      </c>
      <c r="G134" s="25" t="s">
        <v>754</v>
      </c>
      <c r="H134" s="25"/>
      <c r="I134" s="85" t="s">
        <v>755</v>
      </c>
      <c r="J134" s="103"/>
      <c r="K134" s="25" t="s">
        <v>13</v>
      </c>
      <c r="L134" s="25"/>
      <c r="M134" s="25"/>
      <c r="N134" s="25"/>
      <c r="O134" s="78"/>
      <c r="P134" s="78"/>
      <c r="Q134" s="31"/>
      <c r="R134" s="31"/>
      <c r="S134" s="31"/>
      <c r="T134" s="31"/>
      <c r="U134" s="25"/>
      <c r="V134" s="31"/>
      <c r="W134" s="7"/>
    </row>
    <row r="135" ht="12.75" customHeight="1">
      <c r="A135" s="79">
        <v>2.0</v>
      </c>
      <c r="B135" s="4" t="s">
        <v>750</v>
      </c>
      <c r="C135" s="25" t="s">
        <v>547</v>
      </c>
      <c r="D135" s="25" t="s">
        <v>756</v>
      </c>
      <c r="E135" s="25" t="s">
        <v>165</v>
      </c>
      <c r="F135" s="22" t="s">
        <v>746</v>
      </c>
      <c r="G135" s="25" t="s">
        <v>757</v>
      </c>
      <c r="H135" s="25"/>
      <c r="I135" s="103" t="str">
        <f>HYPERLINK("mailto:criselda.antonio@yahoo.com","criselda.antonio@yahoo.com")</f>
        <v>criselda.antonio@yahoo.com</v>
      </c>
      <c r="J135" s="103"/>
      <c r="K135" s="25" t="s">
        <v>13</v>
      </c>
      <c r="L135" s="25"/>
      <c r="M135" s="25"/>
      <c r="N135" s="25"/>
      <c r="O135" s="78"/>
      <c r="P135" s="78"/>
      <c r="Q135" s="31"/>
      <c r="R135" s="31"/>
      <c r="S135" s="31"/>
      <c r="T135" s="31"/>
      <c r="U135" s="25"/>
      <c r="V135" s="31"/>
      <c r="W135" s="7"/>
    </row>
    <row r="136" ht="12.75" customHeight="1">
      <c r="A136" s="79">
        <v>3.0</v>
      </c>
      <c r="B136" s="4" t="s">
        <v>750</v>
      </c>
      <c r="C136" s="25" t="s">
        <v>758</v>
      </c>
      <c r="D136" s="25" t="s">
        <v>759</v>
      </c>
      <c r="E136" s="25" t="s">
        <v>153</v>
      </c>
      <c r="F136" s="22" t="s">
        <v>760</v>
      </c>
      <c r="G136" s="25" t="s">
        <v>761</v>
      </c>
      <c r="H136" s="25"/>
      <c r="I136" s="85" t="s">
        <v>762</v>
      </c>
      <c r="J136" s="103"/>
      <c r="K136" s="25" t="s">
        <v>13</v>
      </c>
      <c r="L136" s="25"/>
      <c r="M136" s="25"/>
      <c r="N136" s="25"/>
      <c r="O136" s="78"/>
      <c r="P136" s="78"/>
      <c r="Q136" s="31"/>
      <c r="R136" s="31"/>
      <c r="S136" s="31"/>
      <c r="T136" s="31"/>
      <c r="U136" s="25"/>
      <c r="V136" s="31"/>
      <c r="W136" s="7"/>
    </row>
    <row r="137" ht="12.75" customHeight="1">
      <c r="A137" s="79">
        <v>4.0</v>
      </c>
      <c r="B137" s="4"/>
      <c r="C137" s="25" t="s">
        <v>763</v>
      </c>
      <c r="D137" s="25" t="s">
        <v>764</v>
      </c>
      <c r="E137" s="25" t="s">
        <v>233</v>
      </c>
      <c r="F137" s="22" t="s">
        <v>572</v>
      </c>
      <c r="G137" s="25" t="s">
        <v>765</v>
      </c>
      <c r="H137" s="25"/>
      <c r="I137" s="103" t="str">
        <f>HYPERLINK("mailto:nick_deleon09@yahoo.com","nick_deleon09@yahoo.com")</f>
        <v>nick_deleon09@yahoo.com</v>
      </c>
      <c r="J137" s="103"/>
      <c r="K137" s="25" t="s">
        <v>13</v>
      </c>
      <c r="L137" s="25"/>
      <c r="M137" s="25"/>
      <c r="N137" s="25"/>
      <c r="O137" s="78"/>
      <c r="P137" s="78"/>
      <c r="Q137" s="31"/>
      <c r="R137" s="31"/>
      <c r="S137" s="31"/>
      <c r="T137" s="31"/>
      <c r="U137" s="25"/>
      <c r="V137" s="31"/>
      <c r="W137" s="7"/>
    </row>
    <row r="138" ht="12.75" customHeight="1">
      <c r="A138" s="79">
        <v>5.0</v>
      </c>
      <c r="B138" s="4" t="s">
        <v>531</v>
      </c>
      <c r="C138" s="25" t="s">
        <v>766</v>
      </c>
      <c r="D138" s="25" t="s">
        <v>767</v>
      </c>
      <c r="E138" s="25" t="s">
        <v>233</v>
      </c>
      <c r="F138" s="22" t="s">
        <v>768</v>
      </c>
      <c r="G138" s="25" t="s">
        <v>769</v>
      </c>
      <c r="H138" s="25"/>
      <c r="I138" s="103" t="str">
        <f>HYPERLINK("mailto:lguappariphil@yahoo.com","lguappariphil@yahoo.com")</f>
        <v>lguappariphil@yahoo.com</v>
      </c>
      <c r="J138" s="103"/>
      <c r="K138" s="25" t="s">
        <v>13</v>
      </c>
      <c r="L138" s="25"/>
      <c r="M138" s="25"/>
      <c r="N138" s="25"/>
      <c r="O138" s="78"/>
      <c r="P138" s="78"/>
      <c r="Q138" s="31"/>
      <c r="R138" s="31"/>
      <c r="S138" s="31"/>
      <c r="T138" s="31"/>
      <c r="U138" s="25"/>
      <c r="V138" s="31"/>
      <c r="W138" s="7"/>
    </row>
    <row r="139" ht="12.75" customHeight="1">
      <c r="A139" s="79">
        <v>6.0</v>
      </c>
      <c r="B139" s="4" t="s">
        <v>531</v>
      </c>
      <c r="C139" s="25" t="s">
        <v>770</v>
      </c>
      <c r="D139" s="25" t="s">
        <v>771</v>
      </c>
      <c r="E139" s="25" t="s">
        <v>153</v>
      </c>
      <c r="F139" s="22" t="s">
        <v>772</v>
      </c>
      <c r="G139" s="121" t="s">
        <v>773</v>
      </c>
      <c r="H139" s="25"/>
      <c r="I139" s="103" t="str">
        <f>HYPERLINK("mailto:baggaocagayan@gmail.com","baggaocagayan@gmail.com")</f>
        <v>baggaocagayan@gmail.com</v>
      </c>
      <c r="J139" s="103"/>
      <c r="K139" s="25" t="s">
        <v>13</v>
      </c>
      <c r="L139" s="25"/>
      <c r="M139" s="25"/>
      <c r="N139" s="25"/>
      <c r="O139" s="78"/>
      <c r="P139" s="78"/>
      <c r="Q139" s="31"/>
      <c r="R139" s="31"/>
      <c r="S139" s="31"/>
      <c r="T139" s="31"/>
      <c r="U139" s="25"/>
      <c r="V139" s="31"/>
      <c r="W139" s="7"/>
    </row>
    <row r="140" ht="12.75" customHeight="1">
      <c r="A140" s="79">
        <v>7.0</v>
      </c>
      <c r="B140" s="4" t="s">
        <v>531</v>
      </c>
      <c r="C140" s="25" t="s">
        <v>774</v>
      </c>
      <c r="D140" s="25" t="s">
        <v>775</v>
      </c>
      <c r="E140" s="25" t="s">
        <v>204</v>
      </c>
      <c r="F140" s="22" t="s">
        <v>776</v>
      </c>
      <c r="G140" s="121" t="s">
        <v>777</v>
      </c>
      <c r="H140" s="25"/>
      <c r="I140" s="103"/>
      <c r="J140" s="103"/>
      <c r="K140" s="25" t="s">
        <v>13</v>
      </c>
      <c r="L140" s="25"/>
      <c r="M140" s="25"/>
      <c r="N140" s="25"/>
      <c r="O140" s="78"/>
      <c r="P140" s="78"/>
      <c r="Q140" s="31"/>
      <c r="R140" s="31"/>
      <c r="S140" s="31"/>
      <c r="T140" s="31"/>
      <c r="U140" s="25"/>
      <c r="V140" s="31"/>
      <c r="W140" s="7"/>
    </row>
    <row r="141" ht="12.75" customHeight="1">
      <c r="A141" s="79">
        <v>8.0</v>
      </c>
      <c r="B141" s="4" t="s">
        <v>531</v>
      </c>
      <c r="C141" s="25" t="s">
        <v>778</v>
      </c>
      <c r="D141" s="25" t="s">
        <v>779</v>
      </c>
      <c r="E141" s="25" t="s">
        <v>159</v>
      </c>
      <c r="F141" s="22" t="s">
        <v>780</v>
      </c>
      <c r="G141" s="121" t="s">
        <v>781</v>
      </c>
      <c r="H141" s="25"/>
      <c r="I141" s="103" t="str">
        <f>HYPERLINK("mailto:lgubuguey@ymail.com","lgubuguey@ymail.com")</f>
        <v>lgubuguey@ymail.com</v>
      </c>
      <c r="J141" s="103"/>
      <c r="K141" s="25" t="s">
        <v>13</v>
      </c>
      <c r="L141" s="25"/>
      <c r="M141" s="25"/>
      <c r="N141" s="25"/>
      <c r="O141" s="78"/>
      <c r="P141" s="78"/>
      <c r="Q141" s="31"/>
      <c r="R141" s="31"/>
      <c r="S141" s="31"/>
      <c r="T141" s="31"/>
      <c r="U141" s="25"/>
      <c r="V141" s="31"/>
      <c r="W141" s="7"/>
    </row>
    <row r="142" ht="12.75" customHeight="1">
      <c r="A142" s="79">
        <v>9.0</v>
      </c>
      <c r="B142" s="4" t="s">
        <v>531</v>
      </c>
      <c r="C142" s="25" t="s">
        <v>782</v>
      </c>
      <c r="D142" s="25" t="s">
        <v>783</v>
      </c>
      <c r="E142" s="25" t="s">
        <v>159</v>
      </c>
      <c r="F142" s="22" t="s">
        <v>784</v>
      </c>
      <c r="G142" s="121" t="s">
        <v>785</v>
      </c>
      <c r="H142" s="25"/>
      <c r="I142" s="103"/>
      <c r="J142" s="103"/>
      <c r="K142" s="25" t="s">
        <v>13</v>
      </c>
      <c r="L142" s="25"/>
      <c r="M142" s="25"/>
      <c r="N142" s="25"/>
      <c r="O142" s="78"/>
      <c r="P142" s="78"/>
      <c r="Q142" s="31"/>
      <c r="R142" s="31"/>
      <c r="S142" s="31"/>
      <c r="T142" s="31"/>
      <c r="U142" s="25"/>
      <c r="V142" s="31"/>
      <c r="W142" s="7"/>
    </row>
    <row r="143" ht="12.75" customHeight="1">
      <c r="A143" s="79">
        <v>10.0</v>
      </c>
      <c r="B143" s="4" t="s">
        <v>531</v>
      </c>
      <c r="C143" s="25" t="s">
        <v>786</v>
      </c>
      <c r="D143" s="25" t="s">
        <v>495</v>
      </c>
      <c r="E143" s="25" t="s">
        <v>170</v>
      </c>
      <c r="F143" s="22" t="s">
        <v>787</v>
      </c>
      <c r="G143" s="121" t="s">
        <v>788</v>
      </c>
      <c r="H143" s="25"/>
      <c r="I143" s="103"/>
      <c r="J143" s="83" t="str">
        <f>HYPERLINK("http://www.gov.ph/directory/local-government-units/cagayan/www.claveria-cagayan.gov.ph","www.claveria-cagayan.gov.ph")</f>
        <v>www.claveria-cagayan.gov.ph</v>
      </c>
      <c r="K143" s="25" t="s">
        <v>13</v>
      </c>
      <c r="L143" s="25"/>
      <c r="M143" s="25"/>
      <c r="N143" s="25"/>
      <c r="O143" s="78"/>
      <c r="P143" s="78"/>
      <c r="Q143" s="31"/>
      <c r="R143" s="31"/>
      <c r="S143" s="31"/>
      <c r="T143" s="31"/>
      <c r="U143" s="25"/>
      <c r="V143" s="31"/>
      <c r="W143" s="7"/>
    </row>
    <row r="144" ht="12.75" customHeight="1">
      <c r="A144" s="79">
        <v>11.0</v>
      </c>
      <c r="B144" s="4" t="s">
        <v>531</v>
      </c>
      <c r="C144" s="25" t="s">
        <v>789</v>
      </c>
      <c r="D144" s="25" t="s">
        <v>790</v>
      </c>
      <c r="E144" s="25" t="s">
        <v>745</v>
      </c>
      <c r="F144" s="22" t="s">
        <v>791</v>
      </c>
      <c r="G144" s="121" t="s">
        <v>792</v>
      </c>
      <c r="H144" s="25"/>
      <c r="I144" s="103"/>
      <c r="J144" s="83"/>
      <c r="K144" s="25" t="s">
        <v>13</v>
      </c>
      <c r="L144" s="25"/>
      <c r="M144" s="25"/>
      <c r="N144" s="25"/>
      <c r="O144" s="78"/>
      <c r="P144" s="78"/>
      <c r="Q144" s="31"/>
      <c r="R144" s="31"/>
      <c r="S144" s="31"/>
      <c r="T144" s="31"/>
      <c r="U144" s="25"/>
      <c r="V144" s="31"/>
      <c r="W144" s="7"/>
    </row>
    <row r="145" ht="12.75" customHeight="1">
      <c r="A145" s="79">
        <v>12.0</v>
      </c>
      <c r="B145" s="4"/>
      <c r="C145" s="25" t="s">
        <v>793</v>
      </c>
      <c r="D145" s="25" t="s">
        <v>794</v>
      </c>
      <c r="E145" s="25" t="s">
        <v>153</v>
      </c>
      <c r="F145" s="22" t="s">
        <v>795</v>
      </c>
      <c r="G145" s="121" t="s">
        <v>796</v>
      </c>
      <c r="H145" s="25"/>
      <c r="I145" s="85" t="s">
        <v>797</v>
      </c>
      <c r="J145" s="83"/>
      <c r="K145" s="25" t="s">
        <v>13</v>
      </c>
      <c r="L145" s="25"/>
      <c r="M145" s="25"/>
      <c r="N145" s="25"/>
      <c r="O145" s="78"/>
      <c r="P145" s="78"/>
      <c r="Q145" s="31"/>
      <c r="R145" s="31"/>
      <c r="S145" s="31"/>
      <c r="T145" s="31"/>
      <c r="U145" s="25"/>
      <c r="V145" s="31"/>
      <c r="W145" s="7"/>
    </row>
    <row r="146" ht="12.75" customHeight="1">
      <c r="A146" s="79">
        <v>13.0</v>
      </c>
      <c r="B146" s="4"/>
      <c r="C146" s="25" t="s">
        <v>798</v>
      </c>
      <c r="D146" s="25" t="s">
        <v>169</v>
      </c>
      <c r="E146" s="25" t="s">
        <v>402</v>
      </c>
      <c r="F146" s="22" t="s">
        <v>799</v>
      </c>
      <c r="G146" s="121" t="s">
        <v>800</v>
      </c>
      <c r="H146" s="25"/>
      <c r="I146" s="83" t="str">
        <f>HYPERLINK("mailto:cfpj2010@yahoo.com","cfpj2010@yahoo.com")</f>
        <v>cfpj2010@yahoo.com</v>
      </c>
      <c r="J146" s="83"/>
      <c r="K146" s="25" t="s">
        <v>13</v>
      </c>
      <c r="L146" s="25"/>
      <c r="M146" s="25"/>
      <c r="N146" s="25"/>
      <c r="O146" s="78"/>
      <c r="P146" s="78"/>
      <c r="Q146" s="31"/>
      <c r="R146" s="31"/>
      <c r="S146" s="31"/>
      <c r="T146" s="31"/>
      <c r="U146" s="25"/>
      <c r="V146" s="31"/>
      <c r="W146" s="7"/>
    </row>
    <row r="147" ht="12.75" customHeight="1">
      <c r="A147" s="79">
        <v>14.0</v>
      </c>
      <c r="B147" s="4" t="s">
        <v>531</v>
      </c>
      <c r="C147" s="25" t="s">
        <v>801</v>
      </c>
      <c r="D147" s="25" t="s">
        <v>802</v>
      </c>
      <c r="E147" s="25" t="s">
        <v>264</v>
      </c>
      <c r="F147" s="22" t="s">
        <v>803</v>
      </c>
      <c r="G147" s="121" t="s">
        <v>804</v>
      </c>
      <c r="H147" s="25"/>
      <c r="I147" s="85"/>
      <c r="J147" s="83" t="str">
        <f>HYPERLINK("http://www.gov.ph/directory/local-government-units/cagayan/www.iguig-cagayan.gov.ph","www.iguig-cagayan.gov.ph")</f>
        <v>www.iguig-cagayan.gov.ph</v>
      </c>
      <c r="K147" s="25" t="s">
        <v>13</v>
      </c>
      <c r="L147" s="25"/>
      <c r="M147" s="25"/>
      <c r="N147" s="25"/>
      <c r="O147" s="78"/>
      <c r="P147" s="78"/>
      <c r="Q147" s="31"/>
      <c r="R147" s="31"/>
      <c r="S147" s="31"/>
      <c r="T147" s="31"/>
      <c r="U147" s="25"/>
      <c r="V147" s="31"/>
      <c r="W147" s="7"/>
    </row>
    <row r="148" ht="12.75" customHeight="1">
      <c r="A148" s="79">
        <v>15.0</v>
      </c>
      <c r="B148" s="4" t="s">
        <v>531</v>
      </c>
      <c r="C148" s="25" t="s">
        <v>805</v>
      </c>
      <c r="D148" s="25" t="s">
        <v>806</v>
      </c>
      <c r="E148" s="25" t="s">
        <v>153</v>
      </c>
      <c r="F148" s="22" t="s">
        <v>807</v>
      </c>
      <c r="G148" s="121" t="s">
        <v>808</v>
      </c>
      <c r="H148" s="25"/>
      <c r="I148" s="85"/>
      <c r="J148" s="83"/>
      <c r="K148" s="25" t="s">
        <v>13</v>
      </c>
      <c r="L148" s="25"/>
      <c r="M148" s="25"/>
      <c r="N148" s="25"/>
      <c r="O148" s="78"/>
      <c r="P148" s="78"/>
      <c r="Q148" s="31"/>
      <c r="R148" s="31"/>
      <c r="S148" s="31"/>
      <c r="T148" s="31"/>
      <c r="U148" s="25"/>
      <c r="V148" s="31"/>
      <c r="W148" s="7"/>
    </row>
    <row r="149" ht="12.75" customHeight="1">
      <c r="A149" s="79">
        <v>16.0</v>
      </c>
      <c r="B149" s="4" t="s">
        <v>531</v>
      </c>
      <c r="C149" s="25" t="s">
        <v>809</v>
      </c>
      <c r="D149" s="25" t="s">
        <v>810</v>
      </c>
      <c r="E149" s="25" t="s">
        <v>212</v>
      </c>
      <c r="F149" s="22" t="s">
        <v>811</v>
      </c>
      <c r="G149" s="121" t="s">
        <v>812</v>
      </c>
      <c r="H149" s="25"/>
      <c r="I149" s="85" t="s">
        <v>813</v>
      </c>
      <c r="J149" s="83"/>
      <c r="K149" s="25" t="s">
        <v>13</v>
      </c>
      <c r="L149" s="25"/>
      <c r="M149" s="25"/>
      <c r="N149" s="25"/>
      <c r="O149" s="78"/>
      <c r="P149" s="78"/>
      <c r="Q149" s="31"/>
      <c r="R149" s="31"/>
      <c r="S149" s="31"/>
      <c r="T149" s="31"/>
      <c r="U149" s="25"/>
      <c r="V149" s="31"/>
      <c r="W149" s="7"/>
    </row>
    <row r="150" ht="12.75" customHeight="1">
      <c r="A150" s="79">
        <v>17.0</v>
      </c>
      <c r="B150" s="4" t="s">
        <v>568</v>
      </c>
      <c r="C150" s="25" t="s">
        <v>814</v>
      </c>
      <c r="D150" s="25" t="s">
        <v>815</v>
      </c>
      <c r="E150" s="25" t="s">
        <v>251</v>
      </c>
      <c r="F150" s="22" t="s">
        <v>816</v>
      </c>
      <c r="G150" s="121" t="s">
        <v>817</v>
      </c>
      <c r="H150" s="25"/>
      <c r="I150" s="85"/>
      <c r="J150" s="83" t="str">
        <f>HYPERLINK("http://www.gov.ph/directory/local-government-units/cagayan/www.pamplona-cagayan.gov.ph"," www.pamplona-cagayan.gov.ph")</f>
        <v> www.pamplona-cagayan.gov.ph</v>
      </c>
      <c r="K150" s="25" t="s">
        <v>13</v>
      </c>
      <c r="L150" s="25"/>
      <c r="M150" s="25"/>
      <c r="N150" s="25"/>
      <c r="O150" s="78"/>
      <c r="P150" s="78"/>
      <c r="Q150" s="31"/>
      <c r="R150" s="31"/>
      <c r="S150" s="31"/>
      <c r="T150" s="31"/>
      <c r="U150" s="25"/>
      <c r="V150" s="31"/>
      <c r="W150" s="7"/>
    </row>
    <row r="151" ht="26.25" customHeight="1">
      <c r="A151" s="79">
        <v>18.0</v>
      </c>
      <c r="B151" s="4"/>
      <c r="C151" s="25" t="s">
        <v>818</v>
      </c>
      <c r="D151" s="25" t="s">
        <v>819</v>
      </c>
      <c r="E151" s="25" t="s">
        <v>483</v>
      </c>
      <c r="F151" s="22" t="s">
        <v>820</v>
      </c>
      <c r="G151" s="121" t="s">
        <v>821</v>
      </c>
      <c r="H151" s="111" t="s">
        <v>822</v>
      </c>
      <c r="I151" s="85" t="s">
        <v>823</v>
      </c>
      <c r="J151" s="83" t="str">
        <f>HYPERLINK("http://www.gov.ph/directory/local-government-units/cagayan/www.penablanca-cagayan.gov.ph","www.penablanca-cagayan.gov.ph")</f>
        <v>www.penablanca-cagayan.gov.ph</v>
      </c>
      <c r="K151" s="25" t="s">
        <v>13</v>
      </c>
      <c r="L151" s="25"/>
      <c r="M151" s="25"/>
      <c r="N151" s="25"/>
      <c r="O151" s="78"/>
      <c r="P151" s="78"/>
      <c r="Q151" s="31"/>
      <c r="R151" s="31"/>
      <c r="S151" s="31"/>
      <c r="T151" s="31"/>
      <c r="U151" s="25"/>
      <c r="V151" s="31"/>
      <c r="W151" s="7"/>
    </row>
    <row r="152" ht="12.75" customHeight="1">
      <c r="A152" s="79">
        <v>19.0</v>
      </c>
      <c r="B152" s="4" t="s">
        <v>531</v>
      </c>
      <c r="C152" s="25" t="s">
        <v>824</v>
      </c>
      <c r="D152" s="25" t="s">
        <v>825</v>
      </c>
      <c r="E152" s="25" t="s">
        <v>445</v>
      </c>
      <c r="F152" s="22" t="s">
        <v>826</v>
      </c>
      <c r="G152" s="121" t="s">
        <v>827</v>
      </c>
      <c r="H152" s="25"/>
      <c r="I152" s="83" t="str">
        <f>HYPERLINK("mailto:halasamira10@gmail.com","halasamira10@gmail.com")</f>
        <v>halasamira10@gmail.com</v>
      </c>
      <c r="J152" s="83"/>
      <c r="K152" s="25" t="s">
        <v>13</v>
      </c>
      <c r="L152" s="25"/>
      <c r="M152" s="25"/>
      <c r="N152" s="25"/>
      <c r="O152" s="78"/>
      <c r="P152" s="78"/>
      <c r="Q152" s="31"/>
      <c r="R152" s="31"/>
      <c r="S152" s="31"/>
      <c r="T152" s="31"/>
      <c r="U152" s="25"/>
      <c r="V152" s="31"/>
      <c r="W152" s="7"/>
    </row>
    <row r="153" ht="12.75" customHeight="1">
      <c r="A153" s="79">
        <v>20.0</v>
      </c>
      <c r="B153" s="4" t="s">
        <v>531</v>
      </c>
      <c r="C153" s="25" t="s">
        <v>828</v>
      </c>
      <c r="D153" s="25" t="s">
        <v>829</v>
      </c>
      <c r="E153" s="25" t="s">
        <v>212</v>
      </c>
      <c r="F153" s="22" t="s">
        <v>830</v>
      </c>
      <c r="G153" s="121"/>
      <c r="H153" s="25"/>
      <c r="I153" s="83"/>
      <c r="J153" s="83" t="str">
        <f>HYPERLINK("http://www.gov.ph/directory/local-government-units/cagayan/www.rizal-cagayan.gov.ph","www.rizal-cagayan.gov.ph")</f>
        <v>www.rizal-cagayan.gov.ph</v>
      </c>
      <c r="K153" s="25" t="s">
        <v>13</v>
      </c>
      <c r="L153" s="25"/>
      <c r="M153" s="25"/>
      <c r="N153" s="25"/>
      <c r="O153" s="78"/>
      <c r="P153" s="78"/>
      <c r="Q153" s="31"/>
      <c r="R153" s="31"/>
      <c r="S153" s="31"/>
      <c r="T153" s="31"/>
      <c r="U153" s="25"/>
      <c r="V153" s="31"/>
      <c r="W153" s="7"/>
    </row>
    <row r="154" ht="12.75" customHeight="1">
      <c r="A154" s="79">
        <v>21.0</v>
      </c>
      <c r="B154" s="4" t="s">
        <v>568</v>
      </c>
      <c r="C154" s="25" t="s">
        <v>831</v>
      </c>
      <c r="D154" s="25" t="s">
        <v>832</v>
      </c>
      <c r="E154" s="25" t="s">
        <v>320</v>
      </c>
      <c r="F154" s="22" t="s">
        <v>833</v>
      </c>
      <c r="G154" s="121" t="s">
        <v>834</v>
      </c>
      <c r="H154" s="25"/>
      <c r="I154" s="83"/>
      <c r="J154" s="83" t="str">
        <f>HYPERLINK("http://www.gov.ph/directory/local-government-units/cagayan/www.sanchezmira-cagayan.gov.ph"," www.sanchezmira-cagayan.gov.ph")</f>
        <v> www.sanchezmira-cagayan.gov.ph</v>
      </c>
      <c r="K154" s="25" t="s">
        <v>13</v>
      </c>
      <c r="L154" s="25"/>
      <c r="M154" s="25"/>
      <c r="N154" s="25"/>
      <c r="O154" s="78"/>
      <c r="P154" s="78"/>
      <c r="Q154" s="31"/>
      <c r="R154" s="31"/>
      <c r="S154" s="31"/>
      <c r="T154" s="31"/>
      <c r="U154" s="25"/>
      <c r="V154" s="31"/>
      <c r="W154" s="7"/>
    </row>
    <row r="155" ht="12.75" customHeight="1">
      <c r="A155" s="79">
        <v>22.0</v>
      </c>
      <c r="B155" s="4"/>
      <c r="C155" s="25" t="s">
        <v>835</v>
      </c>
      <c r="D155" s="25" t="s">
        <v>836</v>
      </c>
      <c r="E155" s="25" t="s">
        <v>837</v>
      </c>
      <c r="F155" s="22" t="s">
        <v>838</v>
      </c>
      <c r="G155" s="121" t="s">
        <v>839</v>
      </c>
      <c r="H155" s="25"/>
      <c r="I155" s="85" t="s">
        <v>840</v>
      </c>
      <c r="J155" s="83"/>
      <c r="K155" s="25" t="s">
        <v>13</v>
      </c>
      <c r="L155" s="25"/>
      <c r="M155" s="25"/>
      <c r="N155" s="25"/>
      <c r="O155" s="78"/>
      <c r="P155" s="78"/>
      <c r="Q155" s="31"/>
      <c r="R155" s="31"/>
      <c r="S155" s="31"/>
      <c r="T155" s="31"/>
      <c r="U155" s="25"/>
      <c r="V155" s="31"/>
      <c r="W155" s="7"/>
    </row>
    <row r="156" ht="12.75" customHeight="1">
      <c r="A156" s="79">
        <v>23.0</v>
      </c>
      <c r="B156" s="4" t="s">
        <v>568</v>
      </c>
      <c r="C156" s="25" t="s">
        <v>841</v>
      </c>
      <c r="D156" s="25" t="s">
        <v>842</v>
      </c>
      <c r="E156" s="25" t="s">
        <v>212</v>
      </c>
      <c r="F156" s="22" t="s">
        <v>843</v>
      </c>
      <c r="G156" s="85" t="s">
        <v>844</v>
      </c>
      <c r="H156" s="25"/>
      <c r="I156" s="83" t="str">
        <f>HYPERLINK("mailto:sta.ana_datgov@yahoo.com","sta.ana_datgov@yahoo.com")</f>
        <v>sta.ana_datgov@yahoo.com</v>
      </c>
      <c r="J156" s="83"/>
      <c r="K156" s="25" t="s">
        <v>13</v>
      </c>
      <c r="L156" s="25"/>
      <c r="M156" s="25"/>
      <c r="N156" s="25"/>
      <c r="O156" s="78"/>
      <c r="P156" s="78"/>
      <c r="Q156" s="31"/>
      <c r="R156" s="31"/>
      <c r="S156" s="31"/>
      <c r="T156" s="31"/>
      <c r="U156" s="25"/>
      <c r="V156" s="31"/>
      <c r="W156" s="7"/>
    </row>
    <row r="157" ht="12.75" customHeight="1">
      <c r="A157" s="79">
        <v>24.0</v>
      </c>
      <c r="B157" s="4" t="s">
        <v>531</v>
      </c>
      <c r="C157" s="25" t="s">
        <v>845</v>
      </c>
      <c r="D157" s="25" t="s">
        <v>846</v>
      </c>
      <c r="E157" s="25" t="s">
        <v>212</v>
      </c>
      <c r="F157" s="22" t="s">
        <v>234</v>
      </c>
      <c r="G157" s="85" t="s">
        <v>847</v>
      </c>
      <c r="H157" s="25"/>
      <c r="I157" s="83"/>
      <c r="J157" s="83"/>
      <c r="K157" s="25" t="s">
        <v>13</v>
      </c>
      <c r="L157" s="25"/>
      <c r="M157" s="25"/>
      <c r="N157" s="25"/>
      <c r="O157" s="78"/>
      <c r="P157" s="78"/>
      <c r="Q157" s="31"/>
      <c r="R157" s="31"/>
      <c r="S157" s="31"/>
      <c r="T157" s="31"/>
      <c r="U157" s="25"/>
      <c r="V157" s="31"/>
      <c r="W157" s="7"/>
    </row>
    <row r="158" ht="12.75" customHeight="1">
      <c r="A158" s="79">
        <v>25.0</v>
      </c>
      <c r="B158" s="4" t="s">
        <v>531</v>
      </c>
      <c r="C158" s="25" t="s">
        <v>848</v>
      </c>
      <c r="D158" s="25" t="s">
        <v>849</v>
      </c>
      <c r="E158" s="25" t="s">
        <v>153</v>
      </c>
      <c r="F158" s="22" t="s">
        <v>183</v>
      </c>
      <c r="G158" s="85" t="s">
        <v>850</v>
      </c>
      <c r="H158" s="25"/>
      <c r="I158" s="83"/>
      <c r="J158" s="83"/>
      <c r="K158" s="25" t="s">
        <v>13</v>
      </c>
      <c r="L158" s="25"/>
      <c r="M158" s="25"/>
      <c r="N158" s="25"/>
      <c r="O158" s="78"/>
      <c r="P158" s="78"/>
      <c r="Q158" s="31"/>
      <c r="R158" s="31"/>
      <c r="S158" s="31"/>
      <c r="T158" s="31"/>
      <c r="U158" s="25"/>
      <c r="V158" s="31"/>
      <c r="W158" s="7"/>
    </row>
    <row r="159" ht="12.75" customHeight="1">
      <c r="A159" s="79">
        <v>26.0</v>
      </c>
      <c r="B159" s="4" t="s">
        <v>531</v>
      </c>
      <c r="C159" s="25" t="s">
        <v>851</v>
      </c>
      <c r="D159" s="25" t="s">
        <v>852</v>
      </c>
      <c r="E159" s="25" t="s">
        <v>138</v>
      </c>
      <c r="F159" s="22" t="s">
        <v>853</v>
      </c>
      <c r="G159" s="85" t="s">
        <v>850</v>
      </c>
      <c r="H159" s="25"/>
      <c r="I159" s="83"/>
      <c r="J159" s="83"/>
      <c r="K159" s="25" t="s">
        <v>13</v>
      </c>
      <c r="L159" s="25"/>
      <c r="M159" s="25"/>
      <c r="N159" s="25"/>
      <c r="O159" s="78"/>
      <c r="P159" s="78"/>
      <c r="Q159" s="31"/>
      <c r="R159" s="31"/>
      <c r="S159" s="31"/>
      <c r="T159" s="31"/>
      <c r="U159" s="25"/>
      <c r="V159" s="31"/>
      <c r="W159" s="7"/>
    </row>
    <row r="160" ht="12.75" customHeight="1">
      <c r="A160" s="79">
        <v>27.0</v>
      </c>
      <c r="B160" s="4" t="s">
        <v>531</v>
      </c>
      <c r="C160" s="25" t="s">
        <v>854</v>
      </c>
      <c r="D160" s="25" t="s">
        <v>855</v>
      </c>
      <c r="E160" s="25" t="s">
        <v>170</v>
      </c>
      <c r="F160" s="22" t="s">
        <v>856</v>
      </c>
      <c r="G160" s="85" t="s">
        <v>857</v>
      </c>
      <c r="H160" s="25"/>
      <c r="I160" s="85" t="s">
        <v>858</v>
      </c>
      <c r="J160" s="83"/>
      <c r="K160" s="25" t="s">
        <v>13</v>
      </c>
      <c r="L160" s="25"/>
      <c r="M160" s="25"/>
      <c r="N160" s="25"/>
      <c r="O160" s="78"/>
      <c r="P160" s="78"/>
      <c r="Q160" s="31"/>
      <c r="R160" s="31"/>
      <c r="S160" s="31"/>
      <c r="T160" s="31"/>
      <c r="U160" s="25"/>
      <c r="V160" s="31"/>
      <c r="W160" s="7"/>
    </row>
    <row r="161" ht="12.75" customHeight="1">
      <c r="A161" s="116">
        <v>28.0</v>
      </c>
      <c r="B161" s="4"/>
      <c r="C161" s="112" t="s">
        <v>859</v>
      </c>
      <c r="D161" s="25" t="s">
        <v>860</v>
      </c>
      <c r="E161" s="25" t="s">
        <v>251</v>
      </c>
      <c r="F161" s="22" t="s">
        <v>861</v>
      </c>
      <c r="G161" s="103" t="s">
        <v>862</v>
      </c>
      <c r="H161" s="25"/>
      <c r="I161" s="25"/>
      <c r="J161" s="103" t="str">
        <f>HYPERLINK("http://www.tuguegaraocity.gov.ph/","www.tuguegaraocity.gov.ph")</f>
        <v>www.tuguegaraocity.gov.ph</v>
      </c>
      <c r="K161" s="25" t="s">
        <v>13</v>
      </c>
      <c r="L161" s="25"/>
      <c r="M161" s="25"/>
      <c r="N161" s="25"/>
      <c r="O161" s="78"/>
      <c r="P161" s="78"/>
      <c r="Q161" s="31"/>
      <c r="R161" s="31"/>
      <c r="S161" s="31"/>
      <c r="T161" s="31"/>
      <c r="U161" s="25"/>
      <c r="V161" s="31"/>
      <c r="W161" s="7"/>
    </row>
    <row r="162" ht="13.5" customHeight="1">
      <c r="A162" s="79"/>
      <c r="B162" s="89"/>
      <c r="C162" s="73" t="s">
        <v>863</v>
      </c>
      <c r="D162" s="122" t="s">
        <v>864</v>
      </c>
      <c r="E162" s="122" t="s">
        <v>233</v>
      </c>
      <c r="F162" s="123" t="s">
        <v>865</v>
      </c>
      <c r="G162" s="124" t="s">
        <v>866</v>
      </c>
      <c r="H162" s="122"/>
      <c r="I162" s="122"/>
      <c r="J162" s="124"/>
      <c r="K162" s="122" t="s">
        <v>143</v>
      </c>
      <c r="L162" s="122"/>
      <c r="M162" s="122"/>
      <c r="N162" s="95"/>
      <c r="O162" s="96"/>
      <c r="P162" s="96"/>
      <c r="Q162" s="97"/>
      <c r="R162" s="97"/>
      <c r="S162" s="97"/>
      <c r="T162" s="97"/>
      <c r="U162" s="95"/>
      <c r="V162" s="97"/>
      <c r="W162" s="7"/>
    </row>
    <row r="163" ht="12.75" customHeight="1">
      <c r="A163" s="79">
        <v>1.0</v>
      </c>
      <c r="B163" s="4" t="s">
        <v>628</v>
      </c>
      <c r="C163" s="112" t="s">
        <v>867</v>
      </c>
      <c r="D163" s="25" t="s">
        <v>868</v>
      </c>
      <c r="E163" s="25" t="s">
        <v>153</v>
      </c>
      <c r="F163" s="22" t="s">
        <v>869</v>
      </c>
      <c r="G163" s="103" t="s">
        <v>870</v>
      </c>
      <c r="H163" s="25"/>
      <c r="I163" s="25"/>
      <c r="J163" s="103"/>
      <c r="K163" s="25" t="s">
        <v>13</v>
      </c>
      <c r="L163" s="25"/>
      <c r="M163" s="25"/>
      <c r="N163" s="25"/>
      <c r="O163" s="78"/>
      <c r="P163" s="78"/>
      <c r="Q163" s="31"/>
      <c r="R163" s="31"/>
      <c r="S163" s="31"/>
      <c r="T163" s="31"/>
      <c r="U163" s="25"/>
      <c r="V163" s="31"/>
      <c r="W163" s="7"/>
    </row>
    <row r="164" ht="12.75" customHeight="1">
      <c r="A164" s="79">
        <v>2.0</v>
      </c>
      <c r="B164" s="4"/>
      <c r="C164" s="25" t="s">
        <v>871</v>
      </c>
      <c r="D164" s="25" t="s">
        <v>872</v>
      </c>
      <c r="E164" s="25" t="s">
        <v>153</v>
      </c>
      <c r="F164" s="22" t="s">
        <v>873</v>
      </c>
      <c r="G164" s="121" t="s">
        <v>874</v>
      </c>
      <c r="H164" s="25"/>
      <c r="I164" s="25"/>
      <c r="J164" s="103"/>
      <c r="K164" s="25" t="s">
        <v>13</v>
      </c>
      <c r="L164" s="25"/>
      <c r="M164" s="25"/>
      <c r="N164" s="25"/>
      <c r="O164" s="78"/>
      <c r="P164" s="78"/>
      <c r="Q164" s="31"/>
      <c r="R164" s="31"/>
      <c r="S164" s="31"/>
      <c r="T164" s="31"/>
      <c r="U164" s="25"/>
      <c r="V164" s="31"/>
      <c r="W164" s="7"/>
    </row>
    <row r="165" ht="12.75" customHeight="1">
      <c r="A165" s="79">
        <v>3.0</v>
      </c>
      <c r="B165" s="4"/>
      <c r="C165" s="25" t="s">
        <v>875</v>
      </c>
      <c r="D165" s="25" t="s">
        <v>876</v>
      </c>
      <c r="E165" s="25" t="s">
        <v>204</v>
      </c>
      <c r="F165" s="22" t="s">
        <v>877</v>
      </c>
      <c r="G165" s="103"/>
      <c r="H165" s="25"/>
      <c r="I165" s="25"/>
      <c r="J165" s="103"/>
      <c r="K165" s="25" t="s">
        <v>13</v>
      </c>
      <c r="L165" s="25"/>
      <c r="M165" s="25"/>
      <c r="N165" s="25"/>
      <c r="O165" s="78"/>
      <c r="P165" s="78"/>
      <c r="Q165" s="31"/>
      <c r="R165" s="31"/>
      <c r="S165" s="31"/>
      <c r="T165" s="31"/>
      <c r="U165" s="25"/>
      <c r="V165" s="31"/>
      <c r="W165" s="7"/>
    </row>
    <row r="166" ht="12.75" customHeight="1">
      <c r="A166" s="79">
        <v>4.0</v>
      </c>
      <c r="B166" s="4"/>
      <c r="C166" s="25" t="s">
        <v>878</v>
      </c>
      <c r="D166" s="25" t="s">
        <v>879</v>
      </c>
      <c r="E166" s="25" t="s">
        <v>212</v>
      </c>
      <c r="F166" s="22" t="s">
        <v>880</v>
      </c>
      <c r="G166" s="103"/>
      <c r="H166" s="25"/>
      <c r="I166" s="25"/>
      <c r="J166" s="103"/>
      <c r="K166" s="25" t="s">
        <v>13</v>
      </c>
      <c r="L166" s="25"/>
      <c r="M166" s="25"/>
      <c r="N166" s="25"/>
      <c r="O166" s="78"/>
      <c r="P166" s="78"/>
      <c r="Q166" s="31"/>
      <c r="R166" s="31"/>
      <c r="S166" s="31"/>
      <c r="T166" s="31"/>
      <c r="U166" s="25"/>
      <c r="V166" s="31"/>
      <c r="W166" s="7"/>
    </row>
    <row r="167" ht="12.75" customHeight="1">
      <c r="A167" s="79">
        <v>5.0</v>
      </c>
      <c r="B167" s="4"/>
      <c r="C167" s="25" t="s">
        <v>881</v>
      </c>
      <c r="D167" s="25" t="s">
        <v>882</v>
      </c>
      <c r="E167" s="25" t="s">
        <v>212</v>
      </c>
      <c r="F167" s="22" t="s">
        <v>883</v>
      </c>
      <c r="G167" s="103"/>
      <c r="H167" s="25"/>
      <c r="I167" s="25"/>
      <c r="J167" s="103"/>
      <c r="K167" s="25" t="s">
        <v>13</v>
      </c>
      <c r="L167" s="25"/>
      <c r="M167" s="25"/>
      <c r="N167" s="25"/>
      <c r="O167" s="78"/>
      <c r="P167" s="78"/>
      <c r="Q167" s="31"/>
      <c r="R167" s="31"/>
      <c r="S167" s="31"/>
      <c r="T167" s="31"/>
      <c r="U167" s="25"/>
      <c r="V167" s="31"/>
      <c r="W167" s="7"/>
    </row>
    <row r="168" ht="12.75" customHeight="1">
      <c r="A168" s="116">
        <v>6.0</v>
      </c>
      <c r="B168" s="4"/>
      <c r="C168" s="25" t="s">
        <v>884</v>
      </c>
      <c r="D168" s="25" t="s">
        <v>885</v>
      </c>
      <c r="E168" s="25" t="s">
        <v>320</v>
      </c>
      <c r="F168" s="22" t="s">
        <v>886</v>
      </c>
      <c r="G168" s="103"/>
      <c r="H168" s="25"/>
      <c r="I168" s="25"/>
      <c r="J168" s="103"/>
      <c r="K168" s="25" t="s">
        <v>13</v>
      </c>
      <c r="L168" s="25"/>
      <c r="M168" s="25"/>
      <c r="N168" s="25"/>
      <c r="O168" s="78"/>
      <c r="P168" s="78"/>
      <c r="Q168" s="31"/>
      <c r="R168" s="31"/>
      <c r="S168" s="31"/>
      <c r="T168" s="31"/>
      <c r="U168" s="25"/>
      <c r="V168" s="31"/>
      <c r="W168" s="7"/>
    </row>
    <row r="169" ht="12.75" customHeight="1">
      <c r="A169" s="79"/>
      <c r="B169" s="4"/>
      <c r="C169" s="88" t="s">
        <v>887</v>
      </c>
      <c r="D169" s="74" t="s">
        <v>888</v>
      </c>
      <c r="E169" s="74" t="s">
        <v>233</v>
      </c>
      <c r="F169" s="75" t="s">
        <v>889</v>
      </c>
      <c r="G169" s="74" t="s">
        <v>890</v>
      </c>
      <c r="H169" s="74"/>
      <c r="I169" s="125" t="s">
        <v>891</v>
      </c>
      <c r="J169" s="77" t="str">
        <f>HYPERLINK("http://www.gov.ph/directory/local-government-units/isabela/www.isabelaprov.gov.ph","www.isabelaprov.gov.ph")</f>
        <v>www.isabelaprov.gov.ph</v>
      </c>
      <c r="K169" s="74" t="s">
        <v>143</v>
      </c>
      <c r="L169" s="74" t="s">
        <v>892</v>
      </c>
      <c r="M169" s="74"/>
      <c r="N169" s="25"/>
      <c r="O169" s="78"/>
      <c r="P169" s="78"/>
      <c r="Q169" s="31"/>
      <c r="R169" s="31"/>
      <c r="S169" s="31"/>
      <c r="T169" s="31"/>
      <c r="U169" s="25"/>
      <c r="V169" s="31"/>
      <c r="W169" s="7"/>
    </row>
    <row r="170" ht="12.75" customHeight="1">
      <c r="A170" s="79">
        <v>1.0</v>
      </c>
      <c r="B170" s="4"/>
      <c r="C170" s="25" t="s">
        <v>893</v>
      </c>
      <c r="D170" s="25" t="s">
        <v>894</v>
      </c>
      <c r="E170" s="25" t="s">
        <v>264</v>
      </c>
      <c r="F170" s="22" t="s">
        <v>895</v>
      </c>
      <c r="G170" s="25" t="s">
        <v>896</v>
      </c>
      <c r="H170" s="25" t="s">
        <v>897</v>
      </c>
      <c r="I170" s="126"/>
      <c r="J170" s="25"/>
      <c r="K170" s="25" t="s">
        <v>13</v>
      </c>
      <c r="L170" s="25"/>
      <c r="M170" s="25"/>
      <c r="N170" s="25"/>
      <c r="O170" s="78"/>
      <c r="P170" s="78"/>
      <c r="Q170" s="31"/>
      <c r="R170" s="31"/>
      <c r="S170" s="31"/>
      <c r="T170" s="31"/>
      <c r="U170" s="25"/>
      <c r="V170" s="31"/>
      <c r="W170" s="7"/>
    </row>
    <row r="171" ht="12.75" customHeight="1">
      <c r="A171" s="79">
        <v>2.0</v>
      </c>
      <c r="B171" s="4"/>
      <c r="C171" s="25" t="s">
        <v>898</v>
      </c>
      <c r="D171" s="25" t="s">
        <v>899</v>
      </c>
      <c r="E171" s="25" t="s">
        <v>245</v>
      </c>
      <c r="F171" s="22" t="s">
        <v>900</v>
      </c>
      <c r="G171" s="25" t="s">
        <v>901</v>
      </c>
      <c r="H171" s="25"/>
      <c r="I171" s="85" t="s">
        <v>902</v>
      </c>
      <c r="J171" s="25"/>
      <c r="K171" s="25" t="s">
        <v>13</v>
      </c>
      <c r="L171" s="25"/>
      <c r="M171" s="25"/>
      <c r="N171" s="25"/>
      <c r="O171" s="78"/>
      <c r="P171" s="78"/>
      <c r="Q171" s="31"/>
      <c r="R171" s="31"/>
      <c r="S171" s="31"/>
      <c r="T171" s="31"/>
      <c r="U171" s="25"/>
      <c r="V171" s="31"/>
      <c r="W171" s="7"/>
    </row>
    <row r="172" ht="12.75" customHeight="1">
      <c r="A172" s="79">
        <v>3.0</v>
      </c>
      <c r="B172" s="4"/>
      <c r="C172" s="25" t="s">
        <v>903</v>
      </c>
      <c r="D172" s="25" t="s">
        <v>904</v>
      </c>
      <c r="E172" s="25" t="s">
        <v>745</v>
      </c>
      <c r="F172" s="22" t="s">
        <v>905</v>
      </c>
      <c r="G172" s="25" t="s">
        <v>906</v>
      </c>
      <c r="H172" s="25"/>
      <c r="I172" s="126"/>
      <c r="J172" s="25"/>
      <c r="K172" s="25" t="s">
        <v>13</v>
      </c>
      <c r="L172" s="25"/>
      <c r="M172" s="25"/>
      <c r="N172" s="25"/>
      <c r="O172" s="78"/>
      <c r="P172" s="78"/>
      <c r="Q172" s="31"/>
      <c r="R172" s="31"/>
      <c r="S172" s="31"/>
      <c r="T172" s="31"/>
      <c r="U172" s="25"/>
      <c r="V172" s="31"/>
      <c r="W172" s="7"/>
    </row>
    <row r="173" ht="12.75" customHeight="1">
      <c r="A173" s="79">
        <v>4.0</v>
      </c>
      <c r="B173" s="4"/>
      <c r="C173" s="25" t="s">
        <v>907</v>
      </c>
      <c r="D173" s="25" t="s">
        <v>314</v>
      </c>
      <c r="E173" s="25" t="s">
        <v>198</v>
      </c>
      <c r="F173" s="22" t="s">
        <v>908</v>
      </c>
      <c r="G173" s="85" t="s">
        <v>909</v>
      </c>
      <c r="H173" s="25"/>
      <c r="I173" s="85" t="s">
        <v>910</v>
      </c>
      <c r="J173" s="25"/>
      <c r="K173" s="25" t="s">
        <v>13</v>
      </c>
      <c r="L173" s="25"/>
      <c r="M173" s="25"/>
      <c r="N173" s="25"/>
      <c r="O173" s="78"/>
      <c r="P173" s="78"/>
      <c r="Q173" s="31"/>
      <c r="R173" s="31"/>
      <c r="S173" s="31"/>
      <c r="T173" s="31"/>
      <c r="U173" s="25"/>
      <c r="V173" s="31"/>
      <c r="W173" s="7"/>
    </row>
    <row r="174" ht="12.75" customHeight="1">
      <c r="A174" s="79">
        <v>5.0</v>
      </c>
      <c r="B174" s="4"/>
      <c r="C174" s="25" t="s">
        <v>181</v>
      </c>
      <c r="D174" s="25" t="s">
        <v>503</v>
      </c>
      <c r="E174" s="25" t="s">
        <v>212</v>
      </c>
      <c r="F174" s="22" t="s">
        <v>911</v>
      </c>
      <c r="G174" s="121" t="s">
        <v>912</v>
      </c>
      <c r="H174" s="25"/>
      <c r="I174" s="126"/>
      <c r="J174" s="25"/>
      <c r="K174" s="25" t="s">
        <v>13</v>
      </c>
      <c r="L174" s="25"/>
      <c r="M174" s="25"/>
      <c r="N174" s="25"/>
      <c r="O174" s="78"/>
      <c r="P174" s="78"/>
      <c r="Q174" s="31"/>
      <c r="R174" s="31"/>
      <c r="S174" s="31"/>
      <c r="T174" s="31"/>
      <c r="U174" s="25"/>
      <c r="V174" s="31"/>
      <c r="W174" s="7"/>
    </row>
    <row r="175" ht="12.75" customHeight="1">
      <c r="A175" s="79">
        <v>6.0</v>
      </c>
      <c r="B175" s="4"/>
      <c r="C175" s="25" t="s">
        <v>913</v>
      </c>
      <c r="D175" s="25" t="s">
        <v>914</v>
      </c>
      <c r="E175" s="25" t="s">
        <v>320</v>
      </c>
      <c r="F175" s="22" t="s">
        <v>915</v>
      </c>
      <c r="G175" s="121" t="s">
        <v>916</v>
      </c>
      <c r="H175" s="25"/>
      <c r="I175" s="126"/>
      <c r="J175" s="25"/>
      <c r="K175" s="25" t="s">
        <v>13</v>
      </c>
      <c r="L175" s="25"/>
      <c r="M175" s="25"/>
      <c r="N175" s="25"/>
      <c r="O175" s="78"/>
      <c r="P175" s="78"/>
      <c r="Q175" s="31"/>
      <c r="R175" s="31"/>
      <c r="S175" s="31"/>
      <c r="T175" s="31"/>
      <c r="U175" s="25"/>
      <c r="V175" s="31"/>
      <c r="W175" s="7"/>
    </row>
    <row r="176" ht="12.75" customHeight="1">
      <c r="A176" s="79">
        <v>7.0</v>
      </c>
      <c r="B176" s="4"/>
      <c r="C176" s="25" t="s">
        <v>917</v>
      </c>
      <c r="D176" s="25" t="s">
        <v>918</v>
      </c>
      <c r="E176" s="25" t="s">
        <v>264</v>
      </c>
      <c r="F176" s="22" t="s">
        <v>905</v>
      </c>
      <c r="G176" s="121" t="s">
        <v>919</v>
      </c>
      <c r="H176" s="25"/>
      <c r="I176" s="126"/>
      <c r="J176" s="25"/>
      <c r="K176" s="25" t="s">
        <v>13</v>
      </c>
      <c r="L176" s="25"/>
      <c r="M176" s="25"/>
      <c r="N176" s="25"/>
      <c r="O176" s="78"/>
      <c r="P176" s="78"/>
      <c r="Q176" s="31"/>
      <c r="R176" s="31"/>
      <c r="S176" s="31"/>
      <c r="T176" s="31"/>
      <c r="U176" s="25"/>
      <c r="V176" s="31"/>
      <c r="W176" s="7"/>
    </row>
    <row r="177" ht="12.75" customHeight="1">
      <c r="A177" s="79">
        <v>8.0</v>
      </c>
      <c r="B177" s="48">
        <v>1.0</v>
      </c>
      <c r="C177" s="127" t="s">
        <v>920</v>
      </c>
      <c r="D177" s="25" t="s">
        <v>921</v>
      </c>
      <c r="E177" s="25" t="s">
        <v>264</v>
      </c>
      <c r="F177" s="22" t="s">
        <v>895</v>
      </c>
      <c r="G177" s="121" t="s">
        <v>922</v>
      </c>
      <c r="H177" s="25"/>
      <c r="I177" s="85" t="s">
        <v>923</v>
      </c>
      <c r="J177" s="83" t="str">
        <f>HYPERLINK("http://www.gov.ph/directory/local-government-units/isabela/www.cityofcauayan.com","www.cityofcauayan.com")</f>
        <v>www.cityofcauayan.com</v>
      </c>
      <c r="K177" s="25" t="s">
        <v>13</v>
      </c>
      <c r="L177" s="25"/>
      <c r="M177" s="25"/>
      <c r="N177" s="25"/>
      <c r="O177" s="78"/>
      <c r="P177" s="78"/>
      <c r="Q177" s="31"/>
      <c r="R177" s="31"/>
      <c r="S177" s="31"/>
      <c r="T177" s="31"/>
      <c r="U177" s="25"/>
      <c r="V177" s="31"/>
      <c r="W177" s="7"/>
    </row>
    <row r="178" ht="12.75" customHeight="1">
      <c r="A178" s="79">
        <v>9.0</v>
      </c>
      <c r="B178" s="4"/>
      <c r="C178" s="25" t="s">
        <v>924</v>
      </c>
      <c r="D178" s="25" t="s">
        <v>925</v>
      </c>
      <c r="E178" s="25" t="s">
        <v>251</v>
      </c>
      <c r="F178" s="22" t="s">
        <v>926</v>
      </c>
      <c r="G178" s="25" t="s">
        <v>927</v>
      </c>
      <c r="H178" s="25"/>
      <c r="I178" s="25"/>
      <c r="J178" s="25"/>
      <c r="K178" s="25" t="s">
        <v>13</v>
      </c>
      <c r="L178" s="25"/>
      <c r="M178" s="25"/>
      <c r="N178" s="25"/>
      <c r="O178" s="78"/>
      <c r="P178" s="78"/>
      <c r="Q178" s="31"/>
      <c r="R178" s="31"/>
      <c r="S178" s="31"/>
      <c r="T178" s="31"/>
      <c r="U178" s="25"/>
      <c r="V178" s="31"/>
      <c r="W178" s="7"/>
    </row>
    <row r="179" ht="12.75" customHeight="1">
      <c r="A179" s="79">
        <v>10.0</v>
      </c>
      <c r="B179" s="4"/>
      <c r="C179" s="25" t="s">
        <v>928</v>
      </c>
      <c r="D179" s="25" t="s">
        <v>929</v>
      </c>
      <c r="E179" s="25" t="s">
        <v>212</v>
      </c>
      <c r="F179" s="22" t="s">
        <v>930</v>
      </c>
      <c r="G179" s="25" t="s">
        <v>931</v>
      </c>
      <c r="H179" s="25"/>
      <c r="I179" s="25"/>
      <c r="J179" s="25"/>
      <c r="K179" s="25" t="s">
        <v>13</v>
      </c>
      <c r="L179" s="25"/>
      <c r="M179" s="25"/>
      <c r="N179" s="25"/>
      <c r="O179" s="78"/>
      <c r="P179" s="78"/>
      <c r="Q179" s="31"/>
      <c r="R179" s="31"/>
      <c r="S179" s="31"/>
      <c r="T179" s="31"/>
      <c r="U179" s="25"/>
      <c r="V179" s="31"/>
      <c r="W179" s="7"/>
    </row>
    <row r="180" ht="26.25" customHeight="1">
      <c r="A180" s="79">
        <v>11.0</v>
      </c>
      <c r="B180" s="4"/>
      <c r="C180" s="25" t="s">
        <v>932</v>
      </c>
      <c r="D180" s="25" t="s">
        <v>933</v>
      </c>
      <c r="E180" s="25" t="s">
        <v>934</v>
      </c>
      <c r="F180" s="22" t="s">
        <v>935</v>
      </c>
      <c r="G180" s="121" t="s">
        <v>936</v>
      </c>
      <c r="H180" s="25"/>
      <c r="I180" s="25"/>
      <c r="J180" s="25"/>
      <c r="K180" s="25" t="s">
        <v>13</v>
      </c>
      <c r="L180" s="25"/>
      <c r="M180" s="25"/>
      <c r="N180" s="25"/>
      <c r="O180" s="78"/>
      <c r="P180" s="78"/>
      <c r="Q180" s="31"/>
      <c r="R180" s="31"/>
      <c r="S180" s="31"/>
      <c r="T180" s="31"/>
      <c r="U180" s="25"/>
      <c r="V180" s="31"/>
      <c r="W180" s="7"/>
    </row>
    <row r="181" ht="12.75" customHeight="1">
      <c r="A181" s="79">
        <v>12.0</v>
      </c>
      <c r="B181" s="4"/>
      <c r="C181" s="25" t="s">
        <v>937</v>
      </c>
      <c r="D181" s="25" t="s">
        <v>938</v>
      </c>
      <c r="E181" s="25" t="s">
        <v>153</v>
      </c>
      <c r="F181" s="22" t="s">
        <v>939</v>
      </c>
      <c r="G181" s="25" t="s">
        <v>940</v>
      </c>
      <c r="H181" s="25"/>
      <c r="I181" s="25"/>
      <c r="J181" s="25"/>
      <c r="K181" s="25" t="s">
        <v>13</v>
      </c>
      <c r="L181" s="25"/>
      <c r="M181" s="25"/>
      <c r="N181" s="25"/>
      <c r="O181" s="78"/>
      <c r="P181" s="78"/>
      <c r="Q181" s="31"/>
      <c r="R181" s="31"/>
      <c r="S181" s="31"/>
      <c r="T181" s="31"/>
      <c r="U181" s="25"/>
      <c r="V181" s="31"/>
      <c r="W181" s="7"/>
    </row>
    <row r="182" ht="12.75" customHeight="1">
      <c r="A182" s="79">
        <v>13.0</v>
      </c>
      <c r="B182" s="4"/>
      <c r="C182" s="25" t="s">
        <v>941</v>
      </c>
      <c r="D182" s="25" t="s">
        <v>942</v>
      </c>
      <c r="E182" s="25" t="s">
        <v>192</v>
      </c>
      <c r="F182" s="22" t="s">
        <v>943</v>
      </c>
      <c r="G182" s="121" t="s">
        <v>944</v>
      </c>
      <c r="H182" s="25"/>
      <c r="I182" s="83" t="str">
        <f>HYPERLINK("mailto:melinda_kiat@yahoo.com","melinda_kiat@yahoo.com")</f>
        <v>melinda_kiat@yahoo.com</v>
      </c>
      <c r="J182" s="25"/>
      <c r="K182" s="25" t="s">
        <v>13</v>
      </c>
      <c r="L182" s="25"/>
      <c r="M182" s="25"/>
      <c r="N182" s="25"/>
      <c r="O182" s="78"/>
      <c r="P182" s="78"/>
      <c r="Q182" s="31"/>
      <c r="R182" s="31"/>
      <c r="S182" s="31"/>
      <c r="T182" s="31"/>
      <c r="U182" s="25"/>
      <c r="V182" s="31"/>
      <c r="W182" s="7"/>
    </row>
    <row r="183" ht="12.75" customHeight="1">
      <c r="A183" s="79">
        <v>14.0</v>
      </c>
      <c r="B183" s="4"/>
      <c r="C183" s="25" t="s">
        <v>945</v>
      </c>
      <c r="D183" s="25" t="s">
        <v>946</v>
      </c>
      <c r="E183" s="25" t="s">
        <v>159</v>
      </c>
      <c r="F183" s="22" t="s">
        <v>905</v>
      </c>
      <c r="G183" s="25" t="s">
        <v>947</v>
      </c>
      <c r="H183" s="25"/>
      <c r="I183" s="25"/>
      <c r="J183" s="25"/>
      <c r="K183" s="25" t="s">
        <v>13</v>
      </c>
      <c r="L183" s="25"/>
      <c r="M183" s="25"/>
      <c r="N183" s="25"/>
      <c r="O183" s="78"/>
      <c r="P183" s="78"/>
      <c r="Q183" s="31"/>
      <c r="R183" s="31"/>
      <c r="S183" s="31"/>
      <c r="T183" s="31"/>
      <c r="U183" s="25"/>
      <c r="V183" s="31"/>
      <c r="W183" s="7"/>
    </row>
    <row r="184" ht="12.75" customHeight="1">
      <c r="A184" s="79">
        <v>15.0</v>
      </c>
      <c r="B184" s="4"/>
      <c r="C184" s="112" t="s">
        <v>948</v>
      </c>
      <c r="D184" s="25" t="s">
        <v>949</v>
      </c>
      <c r="E184" s="25" t="s">
        <v>264</v>
      </c>
      <c r="F184" s="22" t="s">
        <v>950</v>
      </c>
      <c r="G184" s="25" t="s">
        <v>951</v>
      </c>
      <c r="H184" s="25"/>
      <c r="I184" s="25"/>
      <c r="J184" s="25"/>
      <c r="K184" s="25" t="s">
        <v>13</v>
      </c>
      <c r="L184" s="25"/>
      <c r="M184" s="25"/>
      <c r="N184" s="25"/>
      <c r="O184" s="78"/>
      <c r="P184" s="78"/>
      <c r="Q184" s="31"/>
      <c r="R184" s="31"/>
      <c r="S184" s="31"/>
      <c r="T184" s="31"/>
      <c r="U184" s="25"/>
      <c r="V184" s="31"/>
      <c r="W184" s="7"/>
    </row>
    <row r="185" ht="12.75" customHeight="1">
      <c r="A185" s="79">
        <v>16.0</v>
      </c>
      <c r="B185" s="4"/>
      <c r="C185" s="25" t="s">
        <v>952</v>
      </c>
      <c r="D185" s="25" t="s">
        <v>953</v>
      </c>
      <c r="E185" s="25" t="s">
        <v>147</v>
      </c>
      <c r="F185" s="22" t="s">
        <v>954</v>
      </c>
      <c r="G185" s="121" t="s">
        <v>955</v>
      </c>
      <c r="H185" s="25"/>
      <c r="I185" s="25"/>
      <c r="J185" s="25"/>
      <c r="K185" s="25" t="s">
        <v>13</v>
      </c>
      <c r="L185" s="25"/>
      <c r="M185" s="25"/>
      <c r="N185" s="25"/>
      <c r="O185" s="78"/>
      <c r="P185" s="78"/>
      <c r="Q185" s="31"/>
      <c r="R185" s="31"/>
      <c r="S185" s="31"/>
      <c r="T185" s="31"/>
      <c r="U185" s="25"/>
      <c r="V185" s="31"/>
      <c r="W185" s="7"/>
    </row>
    <row r="186" ht="12.75" customHeight="1">
      <c r="A186" s="79">
        <v>17.0</v>
      </c>
      <c r="B186" s="4"/>
      <c r="C186" s="25" t="s">
        <v>476</v>
      </c>
      <c r="D186" s="25" t="s">
        <v>956</v>
      </c>
      <c r="E186" s="25" t="s">
        <v>170</v>
      </c>
      <c r="F186" s="22" t="s">
        <v>957</v>
      </c>
      <c r="G186" s="121" t="s">
        <v>958</v>
      </c>
      <c r="H186" s="25"/>
      <c r="I186" s="25"/>
      <c r="J186" s="25"/>
      <c r="K186" s="25" t="s">
        <v>13</v>
      </c>
      <c r="L186" s="25"/>
      <c r="M186" s="25"/>
      <c r="N186" s="25"/>
      <c r="O186" s="78"/>
      <c r="P186" s="78"/>
      <c r="Q186" s="31"/>
      <c r="R186" s="31"/>
      <c r="S186" s="31"/>
      <c r="T186" s="31"/>
      <c r="U186" s="25"/>
      <c r="V186" s="31"/>
      <c r="W186" s="7"/>
    </row>
    <row r="187" ht="12.75" customHeight="1">
      <c r="A187" s="79">
        <v>18.0</v>
      </c>
      <c r="B187" s="4"/>
      <c r="C187" s="25" t="s">
        <v>959</v>
      </c>
      <c r="D187" s="25" t="s">
        <v>960</v>
      </c>
      <c r="E187" s="25" t="s">
        <v>159</v>
      </c>
      <c r="F187" s="22" t="s">
        <v>961</v>
      </c>
      <c r="G187" s="121" t="s">
        <v>962</v>
      </c>
      <c r="H187" s="25"/>
      <c r="I187" s="25"/>
      <c r="J187" s="25"/>
      <c r="K187" s="25" t="s">
        <v>13</v>
      </c>
      <c r="L187" s="25"/>
      <c r="M187" s="25"/>
      <c r="N187" s="25"/>
      <c r="O187" s="78"/>
      <c r="P187" s="78"/>
      <c r="Q187" s="31"/>
      <c r="R187" s="31"/>
      <c r="S187" s="31"/>
      <c r="T187" s="31"/>
      <c r="U187" s="25"/>
      <c r="V187" s="31"/>
      <c r="W187" s="7"/>
    </row>
    <row r="188" ht="12.75" customHeight="1">
      <c r="A188" s="79">
        <v>19.0</v>
      </c>
      <c r="B188" s="4"/>
      <c r="C188" s="25" t="s">
        <v>963</v>
      </c>
      <c r="D188" s="25" t="s">
        <v>964</v>
      </c>
      <c r="E188" s="25" t="s">
        <v>212</v>
      </c>
      <c r="F188" s="22" t="s">
        <v>965</v>
      </c>
      <c r="G188" s="85" t="s">
        <v>966</v>
      </c>
      <c r="H188" s="25"/>
      <c r="I188" s="25"/>
      <c r="J188" s="25"/>
      <c r="K188" s="25" t="s">
        <v>13</v>
      </c>
      <c r="L188" s="25"/>
      <c r="M188" s="25"/>
      <c r="N188" s="25"/>
      <c r="O188" s="78"/>
      <c r="P188" s="78"/>
      <c r="Q188" s="31"/>
      <c r="R188" s="31"/>
      <c r="S188" s="31"/>
      <c r="T188" s="31"/>
      <c r="U188" s="25"/>
      <c r="V188" s="31"/>
      <c r="W188" s="7"/>
    </row>
    <row r="189" ht="12.75" customHeight="1">
      <c r="A189" s="79">
        <v>20.0</v>
      </c>
      <c r="B189" s="4"/>
      <c r="C189" s="25" t="s">
        <v>481</v>
      </c>
      <c r="D189" s="25" t="s">
        <v>406</v>
      </c>
      <c r="E189" s="25" t="s">
        <v>138</v>
      </c>
      <c r="F189" s="22" t="s">
        <v>967</v>
      </c>
      <c r="G189" s="121" t="s">
        <v>968</v>
      </c>
      <c r="H189" s="25"/>
      <c r="I189" s="25"/>
      <c r="J189" s="25"/>
      <c r="K189" s="25" t="s">
        <v>13</v>
      </c>
      <c r="L189" s="25"/>
      <c r="M189" s="25"/>
      <c r="N189" s="25"/>
      <c r="O189" s="78"/>
      <c r="P189" s="78"/>
      <c r="Q189" s="31"/>
      <c r="R189" s="31"/>
      <c r="S189" s="31"/>
      <c r="T189" s="31"/>
      <c r="U189" s="25"/>
      <c r="V189" s="31"/>
      <c r="W189" s="7"/>
    </row>
    <row r="190" ht="12.75" customHeight="1">
      <c r="A190" s="79">
        <v>21.0</v>
      </c>
      <c r="B190" s="4"/>
      <c r="C190" s="25" t="s">
        <v>969</v>
      </c>
      <c r="D190" s="25" t="s">
        <v>970</v>
      </c>
      <c r="E190" s="25" t="s">
        <v>212</v>
      </c>
      <c r="F190" s="22" t="s">
        <v>971</v>
      </c>
      <c r="G190" s="121" t="s">
        <v>972</v>
      </c>
      <c r="H190" s="25"/>
      <c r="I190" s="25"/>
      <c r="J190" s="25"/>
      <c r="K190" s="25" t="s">
        <v>13</v>
      </c>
      <c r="L190" s="25"/>
      <c r="M190" s="25"/>
      <c r="N190" s="25"/>
      <c r="O190" s="78"/>
      <c r="P190" s="78"/>
      <c r="Q190" s="31"/>
      <c r="R190" s="31"/>
      <c r="S190" s="31"/>
      <c r="T190" s="31"/>
      <c r="U190" s="25"/>
      <c r="V190" s="31"/>
      <c r="W190" s="7"/>
    </row>
    <row r="191" ht="12.75" customHeight="1">
      <c r="A191" s="79">
        <v>22.0</v>
      </c>
      <c r="B191" s="4"/>
      <c r="C191" s="25" t="s">
        <v>973</v>
      </c>
      <c r="D191" s="25" t="s">
        <v>974</v>
      </c>
      <c r="E191" s="25" t="s">
        <v>306</v>
      </c>
      <c r="F191" s="22" t="s">
        <v>975</v>
      </c>
      <c r="G191" s="121" t="s">
        <v>976</v>
      </c>
      <c r="H191" s="25"/>
      <c r="I191" s="25"/>
      <c r="J191" s="25"/>
      <c r="K191" s="25" t="s">
        <v>13</v>
      </c>
      <c r="L191" s="25"/>
      <c r="M191" s="25"/>
      <c r="N191" s="25"/>
      <c r="O191" s="78"/>
      <c r="P191" s="78"/>
      <c r="Q191" s="31"/>
      <c r="R191" s="31"/>
      <c r="S191" s="31"/>
      <c r="T191" s="31"/>
      <c r="U191" s="25"/>
      <c r="V191" s="31"/>
      <c r="W191" s="7"/>
    </row>
    <row r="192" ht="12.75" customHeight="1">
      <c r="A192" s="79">
        <v>23.0</v>
      </c>
      <c r="B192" s="4"/>
      <c r="C192" s="25" t="s">
        <v>977</v>
      </c>
      <c r="D192" s="25" t="s">
        <v>978</v>
      </c>
      <c r="E192" s="25" t="s">
        <v>264</v>
      </c>
      <c r="F192" s="22" t="s">
        <v>979</v>
      </c>
      <c r="G192" s="121" t="s">
        <v>980</v>
      </c>
      <c r="H192" s="25"/>
      <c r="I192" s="85" t="s">
        <v>981</v>
      </c>
      <c r="J192" s="25"/>
      <c r="K192" s="25" t="s">
        <v>13</v>
      </c>
      <c r="L192" s="25"/>
      <c r="M192" s="25"/>
      <c r="N192" s="25"/>
      <c r="O192" s="78"/>
      <c r="P192" s="78"/>
      <c r="Q192" s="31"/>
      <c r="R192" s="31"/>
      <c r="S192" s="31"/>
      <c r="T192" s="31"/>
      <c r="U192" s="25"/>
      <c r="V192" s="31"/>
      <c r="W192" s="7"/>
    </row>
    <row r="193" ht="12.75" customHeight="1">
      <c r="A193" s="79">
        <v>24.0</v>
      </c>
      <c r="B193" s="4"/>
      <c r="C193" s="25" t="s">
        <v>982</v>
      </c>
      <c r="D193" s="25" t="s">
        <v>983</v>
      </c>
      <c r="E193" s="25" t="s">
        <v>500</v>
      </c>
      <c r="F193" s="22" t="s">
        <v>984</v>
      </c>
      <c r="G193" s="121" t="s">
        <v>985</v>
      </c>
      <c r="H193" s="25"/>
      <c r="I193" s="25"/>
      <c r="J193" s="25"/>
      <c r="K193" s="25" t="s">
        <v>13</v>
      </c>
      <c r="L193" s="25"/>
      <c r="M193" s="25"/>
      <c r="N193" s="25"/>
      <c r="O193" s="78"/>
      <c r="P193" s="78"/>
      <c r="Q193" s="31"/>
      <c r="R193" s="31"/>
      <c r="S193" s="31"/>
      <c r="T193" s="31"/>
      <c r="U193" s="25"/>
      <c r="V193" s="31"/>
      <c r="W193" s="7"/>
    </row>
    <row r="194" ht="12.75" customHeight="1">
      <c r="A194" s="79">
        <v>25.0</v>
      </c>
      <c r="B194" s="4"/>
      <c r="C194" s="25" t="s">
        <v>986</v>
      </c>
      <c r="D194" s="25" t="s">
        <v>987</v>
      </c>
      <c r="E194" s="25" t="s">
        <v>251</v>
      </c>
      <c r="F194" s="22" t="s">
        <v>988</v>
      </c>
      <c r="G194" s="121" t="s">
        <v>989</v>
      </c>
      <c r="H194" s="25"/>
      <c r="I194" s="25"/>
      <c r="J194" s="25"/>
      <c r="K194" s="25" t="s">
        <v>13</v>
      </c>
      <c r="L194" s="25"/>
      <c r="M194" s="25"/>
      <c r="N194" s="25"/>
      <c r="O194" s="78"/>
      <c r="P194" s="78"/>
      <c r="Q194" s="31"/>
      <c r="R194" s="31"/>
      <c r="S194" s="31"/>
      <c r="T194" s="31"/>
      <c r="U194" s="25"/>
      <c r="V194" s="31"/>
      <c r="W194" s="7"/>
    </row>
    <row r="195" ht="12.75" customHeight="1">
      <c r="A195" s="79">
        <v>26.0</v>
      </c>
      <c r="B195" s="4"/>
      <c r="C195" s="25" t="s">
        <v>990</v>
      </c>
      <c r="D195" s="25" t="s">
        <v>991</v>
      </c>
      <c r="E195" s="25" t="s">
        <v>153</v>
      </c>
      <c r="F195" s="22" t="s">
        <v>992</v>
      </c>
      <c r="G195" s="121" t="s">
        <v>993</v>
      </c>
      <c r="H195" s="25"/>
      <c r="I195" s="85" t="s">
        <v>994</v>
      </c>
      <c r="J195" s="25"/>
      <c r="K195" s="25" t="s">
        <v>13</v>
      </c>
      <c r="L195" s="25"/>
      <c r="M195" s="25"/>
      <c r="N195" s="25"/>
      <c r="O195" s="78"/>
      <c r="P195" s="78"/>
      <c r="Q195" s="31"/>
      <c r="R195" s="31"/>
      <c r="S195" s="31"/>
      <c r="T195" s="31"/>
      <c r="U195" s="25"/>
      <c r="V195" s="31"/>
      <c r="W195" s="7"/>
    </row>
    <row r="196" ht="12.75" customHeight="1">
      <c r="A196" s="79">
        <v>27.0</v>
      </c>
      <c r="B196" s="4"/>
      <c r="C196" s="25" t="s">
        <v>995</v>
      </c>
      <c r="D196" s="25" t="s">
        <v>996</v>
      </c>
      <c r="E196" s="25" t="s">
        <v>363</v>
      </c>
      <c r="F196" s="22" t="s">
        <v>997</v>
      </c>
      <c r="G196" s="121" t="s">
        <v>998</v>
      </c>
      <c r="H196" s="25"/>
      <c r="I196" s="85"/>
      <c r="J196" s="25"/>
      <c r="K196" s="25" t="s">
        <v>13</v>
      </c>
      <c r="L196" s="25"/>
      <c r="M196" s="25"/>
      <c r="N196" s="25"/>
      <c r="O196" s="78"/>
      <c r="P196" s="78"/>
      <c r="Q196" s="31"/>
      <c r="R196" s="31"/>
      <c r="S196" s="31"/>
      <c r="T196" s="31"/>
      <c r="U196" s="25"/>
      <c r="V196" s="31"/>
      <c r="W196" s="7"/>
    </row>
    <row r="197" ht="12.75" customHeight="1">
      <c r="A197" s="79">
        <v>28.0</v>
      </c>
      <c r="B197" s="4"/>
      <c r="C197" s="25" t="s">
        <v>999</v>
      </c>
      <c r="D197" s="25" t="s">
        <v>1000</v>
      </c>
      <c r="E197" s="25" t="s">
        <v>170</v>
      </c>
      <c r="F197" s="22" t="s">
        <v>1001</v>
      </c>
      <c r="G197" s="121" t="s">
        <v>1002</v>
      </c>
      <c r="H197" s="25"/>
      <c r="I197" s="85"/>
      <c r="J197" s="25"/>
      <c r="K197" s="25" t="s">
        <v>13</v>
      </c>
      <c r="L197" s="25"/>
      <c r="M197" s="25"/>
      <c r="N197" s="25"/>
      <c r="O197" s="78"/>
      <c r="P197" s="78"/>
      <c r="Q197" s="31"/>
      <c r="R197" s="31"/>
      <c r="S197" s="31"/>
      <c r="T197" s="31"/>
      <c r="U197" s="25"/>
      <c r="V197" s="31"/>
      <c r="W197" s="7"/>
    </row>
    <row r="198" ht="12.75" customHeight="1">
      <c r="A198" s="79">
        <v>29.0</v>
      </c>
      <c r="B198" s="4"/>
      <c r="C198" s="25" t="s">
        <v>1003</v>
      </c>
      <c r="D198" s="25" t="s">
        <v>1004</v>
      </c>
      <c r="E198" s="25" t="s">
        <v>264</v>
      </c>
      <c r="F198" s="22" t="s">
        <v>501</v>
      </c>
      <c r="G198" s="121" t="s">
        <v>1005</v>
      </c>
      <c r="H198" s="25"/>
      <c r="I198" s="85"/>
      <c r="J198" s="25"/>
      <c r="K198" s="25" t="s">
        <v>13</v>
      </c>
      <c r="L198" s="25"/>
      <c r="M198" s="25"/>
      <c r="N198" s="25"/>
      <c r="O198" s="78"/>
      <c r="P198" s="78"/>
      <c r="Q198" s="31"/>
      <c r="R198" s="31"/>
      <c r="S198" s="31"/>
      <c r="T198" s="31"/>
      <c r="U198" s="25"/>
      <c r="V198" s="31"/>
      <c r="W198" s="7"/>
    </row>
    <row r="199" ht="26.25" customHeight="1">
      <c r="A199" s="79">
        <v>30.0</v>
      </c>
      <c r="B199" s="4"/>
      <c r="C199" s="25" t="s">
        <v>688</v>
      </c>
      <c r="D199" s="25" t="s">
        <v>1006</v>
      </c>
      <c r="E199" s="25" t="s">
        <v>745</v>
      </c>
      <c r="F199" s="22" t="s">
        <v>889</v>
      </c>
      <c r="G199" s="121" t="s">
        <v>1007</v>
      </c>
      <c r="H199" s="25"/>
      <c r="I199" s="85"/>
      <c r="J199" s="25"/>
      <c r="K199" s="25" t="s">
        <v>13</v>
      </c>
      <c r="L199" s="25"/>
      <c r="M199" s="25"/>
      <c r="N199" s="25"/>
      <c r="O199" s="78"/>
      <c r="P199" s="78"/>
      <c r="Q199" s="31"/>
      <c r="R199" s="31"/>
      <c r="S199" s="31"/>
      <c r="T199" s="31"/>
      <c r="U199" s="25"/>
      <c r="V199" s="31"/>
      <c r="W199" s="7"/>
    </row>
    <row r="200" ht="12.75" customHeight="1">
      <c r="A200" s="79">
        <v>31.0</v>
      </c>
      <c r="B200" s="4"/>
      <c r="C200" s="25" t="s">
        <v>1008</v>
      </c>
      <c r="D200" s="25" t="s">
        <v>1009</v>
      </c>
      <c r="E200" s="25" t="s">
        <v>1010</v>
      </c>
      <c r="F200" s="22" t="s">
        <v>1011</v>
      </c>
      <c r="G200" s="121" t="s">
        <v>1012</v>
      </c>
      <c r="H200" s="25"/>
      <c r="I200" s="85"/>
      <c r="J200" s="25"/>
      <c r="K200" s="25" t="s">
        <v>13</v>
      </c>
      <c r="L200" s="25"/>
      <c r="M200" s="25"/>
      <c r="N200" s="25"/>
      <c r="O200" s="78"/>
      <c r="P200" s="78"/>
      <c r="Q200" s="31"/>
      <c r="R200" s="31"/>
      <c r="S200" s="31"/>
      <c r="T200" s="31"/>
      <c r="U200" s="25"/>
      <c r="V200" s="31"/>
      <c r="W200" s="7"/>
    </row>
    <row r="201" ht="12.75" customHeight="1">
      <c r="A201" s="79">
        <v>32.0</v>
      </c>
      <c r="B201" s="4"/>
      <c r="C201" s="25" t="s">
        <v>1013</v>
      </c>
      <c r="D201" s="25" t="s">
        <v>1014</v>
      </c>
      <c r="E201" s="25" t="s">
        <v>138</v>
      </c>
      <c r="F201" s="22" t="s">
        <v>1015</v>
      </c>
      <c r="G201" s="121" t="s">
        <v>1016</v>
      </c>
      <c r="H201" s="25"/>
      <c r="I201" s="85"/>
      <c r="J201" s="25"/>
      <c r="K201" s="25" t="s">
        <v>13</v>
      </c>
      <c r="L201" s="25"/>
      <c r="M201" s="25"/>
      <c r="N201" s="25"/>
      <c r="O201" s="78"/>
      <c r="P201" s="78"/>
      <c r="Q201" s="31"/>
      <c r="R201" s="31"/>
      <c r="S201" s="31"/>
      <c r="T201" s="31"/>
      <c r="U201" s="25"/>
      <c r="V201" s="31"/>
      <c r="W201" s="7"/>
    </row>
    <row r="202" ht="12.75" customHeight="1">
      <c r="A202" s="79">
        <v>33.0</v>
      </c>
      <c r="B202" s="4"/>
      <c r="C202" s="25" t="s">
        <v>1017</v>
      </c>
      <c r="D202" s="25" t="s">
        <v>1018</v>
      </c>
      <c r="E202" s="25" t="s">
        <v>147</v>
      </c>
      <c r="F202" s="22" t="s">
        <v>1019</v>
      </c>
      <c r="G202" s="121" t="s">
        <v>1020</v>
      </c>
      <c r="H202" s="25"/>
      <c r="I202" s="85"/>
      <c r="J202" s="25"/>
      <c r="K202" s="25" t="s">
        <v>13</v>
      </c>
      <c r="L202" s="25"/>
      <c r="M202" s="25"/>
      <c r="N202" s="25"/>
      <c r="O202" s="78"/>
      <c r="P202" s="78"/>
      <c r="Q202" s="31"/>
      <c r="R202" s="31"/>
      <c r="S202" s="31"/>
      <c r="T202" s="31"/>
      <c r="U202" s="25"/>
      <c r="V202" s="31"/>
      <c r="W202" s="7"/>
    </row>
    <row r="203" ht="12.75" customHeight="1">
      <c r="A203" s="79">
        <v>34.0</v>
      </c>
      <c r="B203" s="4" t="s">
        <v>568</v>
      </c>
      <c r="C203" s="88" t="s">
        <v>1021</v>
      </c>
      <c r="D203" s="25" t="s">
        <v>1022</v>
      </c>
      <c r="E203" s="25" t="s">
        <v>245</v>
      </c>
      <c r="F203" s="22" t="s">
        <v>1023</v>
      </c>
      <c r="G203" s="25" t="s">
        <v>1024</v>
      </c>
      <c r="H203" s="25"/>
      <c r="I203" s="128" t="s">
        <v>1025</v>
      </c>
      <c r="J203" s="25"/>
      <c r="K203" s="25" t="s">
        <v>13</v>
      </c>
      <c r="L203" s="25"/>
      <c r="M203" s="25"/>
      <c r="N203" s="25"/>
      <c r="O203" s="78"/>
      <c r="P203" s="78"/>
      <c r="Q203" s="31"/>
      <c r="R203" s="31"/>
      <c r="S203" s="31"/>
      <c r="T203" s="31"/>
      <c r="U203" s="25"/>
      <c r="V203" s="31"/>
      <c r="W203" s="7"/>
    </row>
    <row r="204" ht="12.75" customHeight="1">
      <c r="A204" s="79">
        <v>35.0</v>
      </c>
      <c r="B204" s="4"/>
      <c r="C204" s="25" t="s">
        <v>405</v>
      </c>
      <c r="D204" s="25" t="s">
        <v>1026</v>
      </c>
      <c r="E204" s="25" t="s">
        <v>159</v>
      </c>
      <c r="F204" s="22" t="s">
        <v>1027</v>
      </c>
      <c r="G204" s="25" t="s">
        <v>1028</v>
      </c>
      <c r="H204" s="25"/>
      <c r="I204" s="25"/>
      <c r="J204" s="25"/>
      <c r="K204" s="25" t="s">
        <v>13</v>
      </c>
      <c r="L204" s="25"/>
      <c r="M204" s="25"/>
      <c r="N204" s="25"/>
      <c r="O204" s="78"/>
      <c r="P204" s="78"/>
      <c r="Q204" s="31"/>
      <c r="R204" s="31"/>
      <c r="S204" s="31"/>
      <c r="T204" s="31"/>
      <c r="U204" s="25"/>
      <c r="V204" s="31"/>
      <c r="W204" s="7"/>
    </row>
    <row r="205" ht="15.75" customHeight="1">
      <c r="A205" s="79">
        <v>36.0</v>
      </c>
      <c r="B205" s="55"/>
      <c r="C205" s="55" t="s">
        <v>1029</v>
      </c>
      <c r="D205" s="55" t="s">
        <v>1030</v>
      </c>
      <c r="E205" s="55" t="s">
        <v>251</v>
      </c>
      <c r="F205" s="55" t="s">
        <v>1031</v>
      </c>
      <c r="G205" s="121" t="s">
        <v>1032</v>
      </c>
      <c r="H205" s="55"/>
      <c r="I205" s="55"/>
      <c r="J205" s="55"/>
      <c r="K205" s="25" t="s">
        <v>13</v>
      </c>
      <c r="L205" s="55"/>
      <c r="M205" s="55"/>
      <c r="N205" s="31"/>
      <c r="O205" s="31"/>
      <c r="P205" s="31"/>
      <c r="Q205" s="31"/>
      <c r="R205" s="31"/>
      <c r="S205" s="31"/>
      <c r="T205" s="31"/>
      <c r="U205" s="31"/>
      <c r="V205" s="31"/>
      <c r="W205" s="7"/>
    </row>
    <row r="206" ht="15.75" customHeight="1">
      <c r="A206" s="116">
        <v>37.0</v>
      </c>
      <c r="B206" s="55"/>
      <c r="C206" s="55" t="s">
        <v>1033</v>
      </c>
      <c r="D206" s="55" t="s">
        <v>593</v>
      </c>
      <c r="E206" s="55" t="s">
        <v>245</v>
      </c>
      <c r="F206" s="55" t="s">
        <v>1034</v>
      </c>
      <c r="G206" s="121" t="s">
        <v>1035</v>
      </c>
      <c r="H206" s="55"/>
      <c r="I206" s="55"/>
      <c r="J206" s="55"/>
      <c r="K206" s="25" t="s">
        <v>13</v>
      </c>
      <c r="L206" s="55"/>
      <c r="M206" s="55"/>
      <c r="N206" s="31"/>
      <c r="O206" s="31"/>
      <c r="P206" s="31"/>
      <c r="Q206" s="31"/>
      <c r="R206" s="31"/>
      <c r="S206" s="31"/>
      <c r="T206" s="31"/>
      <c r="U206" s="31"/>
      <c r="V206" s="31"/>
      <c r="W206" s="7"/>
    </row>
    <row r="207" ht="26.25" customHeight="1">
      <c r="A207" s="79"/>
      <c r="B207" s="4"/>
      <c r="C207" s="106" t="s">
        <v>1036</v>
      </c>
      <c r="D207" s="65" t="s">
        <v>1037</v>
      </c>
      <c r="E207" s="65" t="s">
        <v>138</v>
      </c>
      <c r="F207" s="119" t="s">
        <v>997</v>
      </c>
      <c r="G207" s="65" t="s">
        <v>1038</v>
      </c>
      <c r="H207" s="65" t="s">
        <v>1039</v>
      </c>
      <c r="I207" s="65" t="s">
        <v>1040</v>
      </c>
      <c r="J207" s="120" t="str">
        <f>HYPERLINK("http://www.nvizcaya.gov.ph/","www.nvizcaya.gov.ph")</f>
        <v>www.nvizcaya.gov.ph</v>
      </c>
      <c r="K207" s="65" t="s">
        <v>143</v>
      </c>
      <c r="L207" s="65" t="s">
        <v>1041</v>
      </c>
      <c r="M207" s="65"/>
      <c r="N207" s="25"/>
      <c r="O207" s="78"/>
      <c r="P207" s="78"/>
      <c r="Q207" s="31"/>
      <c r="R207" s="31"/>
      <c r="S207" s="31"/>
      <c r="T207" s="31"/>
      <c r="U207" s="25"/>
      <c r="V207" s="31"/>
      <c r="W207" s="7"/>
    </row>
    <row r="208" ht="12.75" customHeight="1">
      <c r="A208" s="79">
        <v>1.0</v>
      </c>
      <c r="B208" s="4"/>
      <c r="C208" s="25" t="s">
        <v>1042</v>
      </c>
      <c r="D208" s="25" t="s">
        <v>1043</v>
      </c>
      <c r="E208" s="25" t="s">
        <v>153</v>
      </c>
      <c r="F208" s="22" t="s">
        <v>1044</v>
      </c>
      <c r="G208" s="25" t="s">
        <v>1045</v>
      </c>
      <c r="H208" s="25"/>
      <c r="I208" s="25"/>
      <c r="J208" s="83" t="str">
        <f>HYPERLINK("http://www.gov.ph/directory/local-government-units/nueva-vizcaya/www.alfonsocastaneda.com","www.alfonsocastaneda.com")</f>
        <v>www.alfonsocastaneda.com</v>
      </c>
      <c r="K208" s="25" t="s">
        <v>13</v>
      </c>
      <c r="L208" s="25"/>
      <c r="M208" s="25"/>
      <c r="N208" s="25"/>
      <c r="O208" s="78"/>
      <c r="P208" s="78"/>
      <c r="Q208" s="31"/>
      <c r="R208" s="31"/>
      <c r="S208" s="31"/>
      <c r="T208" s="31"/>
      <c r="U208" s="25"/>
      <c r="V208" s="31"/>
      <c r="W208" s="7"/>
    </row>
    <row r="209" ht="12.75" customHeight="1">
      <c r="A209" s="79">
        <v>2.0</v>
      </c>
      <c r="B209" s="4"/>
      <c r="C209" s="25" t="s">
        <v>1046</v>
      </c>
      <c r="D209" s="25" t="s">
        <v>593</v>
      </c>
      <c r="E209" s="25" t="s">
        <v>251</v>
      </c>
      <c r="F209" s="22" t="s">
        <v>1047</v>
      </c>
      <c r="G209" s="25" t="s">
        <v>1048</v>
      </c>
      <c r="H209" s="25"/>
      <c r="I209" s="85" t="s">
        <v>1049</v>
      </c>
      <c r="J209" s="83"/>
      <c r="K209" s="25" t="s">
        <v>13</v>
      </c>
      <c r="L209" s="25"/>
      <c r="M209" s="25"/>
      <c r="N209" s="25"/>
      <c r="O209" s="78"/>
      <c r="P209" s="78"/>
      <c r="Q209" s="31"/>
      <c r="R209" s="31"/>
      <c r="S209" s="31"/>
      <c r="T209" s="31"/>
      <c r="U209" s="25"/>
      <c r="V209" s="31"/>
      <c r="W209" s="7"/>
    </row>
    <row r="210" ht="12.75" customHeight="1">
      <c r="A210" s="79">
        <v>3.0</v>
      </c>
      <c r="B210" s="4"/>
      <c r="C210" s="25" t="s">
        <v>1050</v>
      </c>
      <c r="D210" s="25" t="s">
        <v>1051</v>
      </c>
      <c r="E210" s="25" t="s">
        <v>264</v>
      </c>
      <c r="F210" s="22" t="s">
        <v>1023</v>
      </c>
      <c r="G210" s="25" t="s">
        <v>1052</v>
      </c>
      <c r="H210" s="25"/>
      <c r="I210" s="85" t="s">
        <v>1053</v>
      </c>
      <c r="J210" s="83"/>
      <c r="K210" s="25" t="s">
        <v>13</v>
      </c>
      <c r="L210" s="25"/>
      <c r="M210" s="25"/>
      <c r="N210" s="25"/>
      <c r="O210" s="78"/>
      <c r="P210" s="78"/>
      <c r="Q210" s="31"/>
      <c r="R210" s="31"/>
      <c r="S210" s="31"/>
      <c r="T210" s="31"/>
      <c r="U210" s="25"/>
      <c r="V210" s="31"/>
      <c r="W210" s="7"/>
    </row>
    <row r="211" ht="12.75" customHeight="1">
      <c r="A211" s="79">
        <v>4.0</v>
      </c>
      <c r="B211" s="4"/>
      <c r="C211" s="25" t="s">
        <v>1054</v>
      </c>
      <c r="D211" s="25" t="s">
        <v>1055</v>
      </c>
      <c r="E211" s="25" t="s">
        <v>159</v>
      </c>
      <c r="F211" s="22" t="s">
        <v>1056</v>
      </c>
      <c r="G211" s="25" t="s">
        <v>1057</v>
      </c>
      <c r="H211" s="25"/>
      <c r="I211" s="85" t="s">
        <v>1058</v>
      </c>
      <c r="J211" s="83" t="str">
        <f>HYPERLINK("http://www.gov.ph/directory/local-government-units/nueva-vizcaya/www.bagabag-nvizcaya.gov.ph","www.bagabag-nvizcaya.gov.ph")</f>
        <v>www.bagabag-nvizcaya.gov.ph</v>
      </c>
      <c r="K211" s="25" t="s">
        <v>13</v>
      </c>
      <c r="L211" s="25"/>
      <c r="M211" s="25"/>
      <c r="N211" s="25"/>
      <c r="O211" s="78"/>
      <c r="P211" s="78"/>
      <c r="Q211" s="31"/>
      <c r="R211" s="31"/>
      <c r="S211" s="31"/>
      <c r="T211" s="31"/>
      <c r="U211" s="25"/>
      <c r="V211" s="31"/>
      <c r="W211" s="7"/>
    </row>
    <row r="212" ht="12.75" customHeight="1">
      <c r="A212" s="79">
        <v>5.0</v>
      </c>
      <c r="B212" s="4"/>
      <c r="C212" s="25" t="s">
        <v>1059</v>
      </c>
      <c r="D212" s="25" t="s">
        <v>1060</v>
      </c>
      <c r="E212" s="25" t="s">
        <v>233</v>
      </c>
      <c r="F212" s="22" t="s">
        <v>1061</v>
      </c>
      <c r="G212" s="25" t="s">
        <v>1062</v>
      </c>
      <c r="H212" s="25"/>
      <c r="I212" s="85"/>
      <c r="J212" s="83" t="str">
        <f>HYPERLINK("http://www.gov.ph/directory/local-government-units/nueva-vizcaya/www.bangbang-nvizcaya.gov.ph","www.bangbang-nvizcaya.gov.ph")</f>
        <v>www.bangbang-nvizcaya.gov.ph</v>
      </c>
      <c r="K212" s="25" t="s">
        <v>13</v>
      </c>
      <c r="L212" s="25"/>
      <c r="M212" s="25"/>
      <c r="N212" s="25"/>
      <c r="O212" s="78"/>
      <c r="P212" s="78"/>
      <c r="Q212" s="31"/>
      <c r="R212" s="31"/>
      <c r="S212" s="31"/>
      <c r="T212" s="31"/>
      <c r="U212" s="25"/>
      <c r="V212" s="31"/>
      <c r="W212" s="7"/>
    </row>
    <row r="213" ht="12.75" customHeight="1">
      <c r="A213" s="79">
        <v>6.0</v>
      </c>
      <c r="B213" s="4" t="s">
        <v>568</v>
      </c>
      <c r="C213" s="25" t="s">
        <v>1063</v>
      </c>
      <c r="D213" s="25" t="s">
        <v>1064</v>
      </c>
      <c r="E213" s="25" t="s">
        <v>745</v>
      </c>
      <c r="F213" s="22" t="s">
        <v>1065</v>
      </c>
      <c r="G213" s="25" t="s">
        <v>1066</v>
      </c>
      <c r="H213" s="25"/>
      <c r="I213" s="25"/>
      <c r="J213" s="83" t="str">
        <f>HYPERLINK("http://www.gov.ph/directory/local-government-units/nueva-vizcaya/www.bayombong-nvizcaya.gov.ph"," www.bayombong-nvizcaya.gov.ph")</f>
        <v> www.bayombong-nvizcaya.gov.ph</v>
      </c>
      <c r="K213" s="25" t="s">
        <v>13</v>
      </c>
      <c r="L213" s="25"/>
      <c r="M213" s="25"/>
      <c r="N213" s="25"/>
      <c r="O213" s="78"/>
      <c r="P213" s="78"/>
      <c r="Q213" s="31"/>
      <c r="R213" s="31"/>
      <c r="S213" s="31"/>
      <c r="T213" s="31"/>
      <c r="U213" s="25"/>
      <c r="V213" s="31"/>
      <c r="W213" s="7"/>
    </row>
    <row r="214" ht="12.75" customHeight="1">
      <c r="A214" s="79">
        <v>7.0</v>
      </c>
      <c r="B214" s="4"/>
      <c r="C214" s="25" t="s">
        <v>1067</v>
      </c>
      <c r="D214" s="25" t="s">
        <v>1068</v>
      </c>
      <c r="E214" s="25" t="s">
        <v>478</v>
      </c>
      <c r="F214" s="22" t="s">
        <v>1069</v>
      </c>
      <c r="G214" s="25" t="s">
        <v>1070</v>
      </c>
      <c r="H214" s="25"/>
      <c r="I214" s="25"/>
      <c r="J214" s="83" t="str">
        <f>HYPERLINK("http://www.gov.ph/directory/local-government-units/nueva-vizcaya/www.diadi-nvizcaya.gov.ph","www.diadi-nvizcaya.gov.ph")</f>
        <v>www.diadi-nvizcaya.gov.ph</v>
      </c>
      <c r="K214" s="25" t="s">
        <v>13</v>
      </c>
      <c r="L214" s="25"/>
      <c r="M214" s="25"/>
      <c r="N214" s="25"/>
      <c r="O214" s="78"/>
      <c r="P214" s="78"/>
      <c r="Q214" s="31"/>
      <c r="R214" s="31"/>
      <c r="S214" s="31"/>
      <c r="T214" s="31"/>
      <c r="U214" s="25"/>
      <c r="V214" s="31"/>
      <c r="W214" s="7"/>
    </row>
    <row r="215" ht="12.75" customHeight="1">
      <c r="A215" s="79">
        <v>8.0</v>
      </c>
      <c r="B215" s="4"/>
      <c r="C215" s="25" t="s">
        <v>1071</v>
      </c>
      <c r="D215" s="25" t="s">
        <v>1072</v>
      </c>
      <c r="E215" s="25" t="s">
        <v>1073</v>
      </c>
      <c r="F215" s="22" t="s">
        <v>1074</v>
      </c>
      <c r="G215" s="25" t="s">
        <v>1075</v>
      </c>
      <c r="H215" s="25"/>
      <c r="I215" s="85" t="s">
        <v>1076</v>
      </c>
      <c r="J215" s="25"/>
      <c r="K215" s="25" t="s">
        <v>13</v>
      </c>
      <c r="L215" s="25"/>
      <c r="M215" s="25"/>
      <c r="N215" s="25"/>
      <c r="O215" s="78"/>
      <c r="P215" s="78"/>
      <c r="Q215" s="31"/>
      <c r="R215" s="31"/>
      <c r="S215" s="31"/>
      <c r="T215" s="31"/>
      <c r="U215" s="25"/>
      <c r="V215" s="31"/>
      <c r="W215" s="7"/>
    </row>
    <row r="216" ht="12.75" customHeight="1">
      <c r="A216" s="79">
        <v>9.0</v>
      </c>
      <c r="B216" s="4"/>
      <c r="C216" s="25" t="s">
        <v>1077</v>
      </c>
      <c r="D216" s="25" t="s">
        <v>503</v>
      </c>
      <c r="E216" s="25" t="s">
        <v>245</v>
      </c>
      <c r="F216" s="22" t="s">
        <v>1078</v>
      </c>
      <c r="G216" s="25" t="s">
        <v>1079</v>
      </c>
      <c r="H216" s="25"/>
      <c r="I216" s="25"/>
      <c r="J216" s="25"/>
      <c r="K216" s="25" t="s">
        <v>13</v>
      </c>
      <c r="L216" s="25"/>
      <c r="M216" s="25"/>
      <c r="N216" s="25"/>
      <c r="O216" s="78"/>
      <c r="P216" s="78"/>
      <c r="Q216" s="31"/>
      <c r="R216" s="31"/>
      <c r="S216" s="31"/>
      <c r="T216" s="31"/>
      <c r="U216" s="25"/>
      <c r="V216" s="31"/>
      <c r="W216" s="7"/>
    </row>
    <row r="217" ht="12.75" customHeight="1">
      <c r="A217" s="79">
        <v>10.0</v>
      </c>
      <c r="B217" s="4"/>
      <c r="C217" s="25" t="s">
        <v>1080</v>
      </c>
      <c r="D217" s="25" t="s">
        <v>597</v>
      </c>
      <c r="E217" s="25" t="s">
        <v>233</v>
      </c>
      <c r="F217" s="22" t="s">
        <v>1081</v>
      </c>
      <c r="G217" s="25" t="s">
        <v>1082</v>
      </c>
      <c r="H217" s="25"/>
      <c r="I217" s="25"/>
      <c r="J217" s="25"/>
      <c r="K217" s="25" t="s">
        <v>13</v>
      </c>
      <c r="L217" s="25"/>
      <c r="M217" s="25"/>
      <c r="N217" s="25"/>
      <c r="O217" s="78"/>
      <c r="P217" s="78"/>
      <c r="Q217" s="31"/>
      <c r="R217" s="31"/>
      <c r="S217" s="31"/>
      <c r="T217" s="31"/>
      <c r="U217" s="25"/>
      <c r="V217" s="31"/>
      <c r="W217" s="7"/>
    </row>
    <row r="218" ht="12.75" customHeight="1">
      <c r="A218" s="79">
        <v>11.0</v>
      </c>
      <c r="B218" s="4"/>
      <c r="C218" s="25" t="s">
        <v>1083</v>
      </c>
      <c r="D218" s="25" t="s">
        <v>1084</v>
      </c>
      <c r="E218" s="25" t="s">
        <v>233</v>
      </c>
      <c r="F218" s="22" t="s">
        <v>1085</v>
      </c>
      <c r="G218" s="25" t="s">
        <v>1086</v>
      </c>
      <c r="H218" s="25"/>
      <c r="I218" s="85" t="s">
        <v>1087</v>
      </c>
      <c r="J218" s="25"/>
      <c r="K218" s="25" t="s">
        <v>13</v>
      </c>
      <c r="L218" s="25"/>
      <c r="M218" s="25"/>
      <c r="N218" s="25"/>
      <c r="O218" s="78"/>
      <c r="P218" s="78"/>
      <c r="Q218" s="31"/>
      <c r="R218" s="31"/>
      <c r="S218" s="31"/>
      <c r="T218" s="31"/>
      <c r="U218" s="25"/>
      <c r="V218" s="31"/>
      <c r="W218" s="7"/>
    </row>
    <row r="219" ht="12.75" customHeight="1">
      <c r="A219" s="79">
        <v>12.0</v>
      </c>
      <c r="B219" s="4"/>
      <c r="C219" s="25" t="s">
        <v>973</v>
      </c>
      <c r="D219" s="25" t="s">
        <v>1088</v>
      </c>
      <c r="E219" s="25" t="s">
        <v>245</v>
      </c>
      <c r="F219" s="22" t="s">
        <v>1089</v>
      </c>
      <c r="G219" s="25" t="s">
        <v>1090</v>
      </c>
      <c r="H219" s="25"/>
      <c r="I219" s="25"/>
      <c r="J219" s="25"/>
      <c r="K219" s="25" t="s">
        <v>13</v>
      </c>
      <c r="L219" s="25"/>
      <c r="M219" s="25"/>
      <c r="N219" s="25"/>
      <c r="O219" s="78"/>
      <c r="P219" s="78"/>
      <c r="Q219" s="31"/>
      <c r="R219" s="31"/>
      <c r="S219" s="31"/>
      <c r="T219" s="31"/>
      <c r="U219" s="25"/>
      <c r="V219" s="31"/>
      <c r="W219" s="7"/>
    </row>
    <row r="220" ht="26.25" customHeight="1">
      <c r="A220" s="79">
        <v>13.0</v>
      </c>
      <c r="B220" s="4"/>
      <c r="C220" s="25" t="s">
        <v>1091</v>
      </c>
      <c r="D220" s="25" t="s">
        <v>1092</v>
      </c>
      <c r="E220" s="25" t="s">
        <v>1093</v>
      </c>
      <c r="F220" s="22" t="s">
        <v>1094</v>
      </c>
      <c r="G220" s="25" t="s">
        <v>1095</v>
      </c>
      <c r="H220" s="25"/>
      <c r="I220" s="85" t="s">
        <v>1096</v>
      </c>
      <c r="J220" s="25"/>
      <c r="K220" s="25" t="s">
        <v>13</v>
      </c>
      <c r="L220" s="25"/>
      <c r="M220" s="25"/>
      <c r="N220" s="25"/>
      <c r="O220" s="78"/>
      <c r="P220" s="78"/>
      <c r="Q220" s="31"/>
      <c r="R220" s="31"/>
      <c r="S220" s="31"/>
      <c r="T220" s="31"/>
      <c r="U220" s="25"/>
      <c r="V220" s="31"/>
      <c r="W220" s="7"/>
    </row>
    <row r="221" ht="12.75" customHeight="1">
      <c r="A221" s="79">
        <v>14.0</v>
      </c>
      <c r="B221" s="4"/>
      <c r="C221" s="25" t="s">
        <v>1097</v>
      </c>
      <c r="D221" s="25" t="s">
        <v>1098</v>
      </c>
      <c r="E221" s="25" t="s">
        <v>212</v>
      </c>
      <c r="F221" s="22" t="s">
        <v>1099</v>
      </c>
      <c r="G221" s="25" t="s">
        <v>1100</v>
      </c>
      <c r="H221" s="25"/>
      <c r="I221" s="85"/>
      <c r="J221" s="83" t="str">
        <f>HYPERLINK("http://www.gov.ph/directory/local-government-units/nueva-vizcaya/www.solano.gov.ph","www.solano.gov.ph")</f>
        <v>www.solano.gov.ph</v>
      </c>
      <c r="K221" s="25" t="s">
        <v>13</v>
      </c>
      <c r="L221" s="25"/>
      <c r="M221" s="25"/>
      <c r="N221" s="25"/>
      <c r="O221" s="78"/>
      <c r="P221" s="78"/>
      <c r="Q221" s="31"/>
      <c r="R221" s="31"/>
      <c r="S221" s="31"/>
      <c r="T221" s="31"/>
      <c r="U221" s="25"/>
      <c r="V221" s="31"/>
      <c r="W221" s="7"/>
    </row>
    <row r="222" ht="12.75" customHeight="1">
      <c r="A222" s="116">
        <v>15.0</v>
      </c>
      <c r="B222" s="4"/>
      <c r="C222" s="25" t="s">
        <v>1101</v>
      </c>
      <c r="D222" s="25" t="s">
        <v>1102</v>
      </c>
      <c r="E222" s="25" t="s">
        <v>445</v>
      </c>
      <c r="F222" s="22" t="s">
        <v>1103</v>
      </c>
      <c r="G222" s="25" t="s">
        <v>1104</v>
      </c>
      <c r="H222" s="25"/>
      <c r="I222" s="85"/>
      <c r="J222" s="25"/>
      <c r="K222" s="25" t="s">
        <v>13</v>
      </c>
      <c r="L222" s="25"/>
      <c r="M222" s="25"/>
      <c r="N222" s="25"/>
      <c r="O222" s="78"/>
      <c r="P222" s="78"/>
      <c r="Q222" s="31"/>
      <c r="R222" s="31"/>
      <c r="S222" s="31"/>
      <c r="T222" s="31"/>
      <c r="U222" s="25"/>
      <c r="V222" s="31"/>
      <c r="W222" s="7"/>
    </row>
    <row r="223" ht="26.25" customHeight="1">
      <c r="A223" s="79"/>
      <c r="B223" s="4"/>
      <c r="C223" s="129" t="s">
        <v>1105</v>
      </c>
      <c r="D223" s="65" t="s">
        <v>1106</v>
      </c>
      <c r="E223" s="65" t="s">
        <v>198</v>
      </c>
      <c r="F223" s="119" t="s">
        <v>1107</v>
      </c>
      <c r="G223" s="65" t="s">
        <v>1108</v>
      </c>
      <c r="H223" s="65" t="s">
        <v>1109</v>
      </c>
      <c r="I223" s="65"/>
      <c r="J223" s="65"/>
      <c r="K223" s="65" t="s">
        <v>143</v>
      </c>
      <c r="L223" s="65" t="s">
        <v>1110</v>
      </c>
      <c r="M223" s="65"/>
      <c r="N223" s="25"/>
      <c r="O223" s="78"/>
      <c r="P223" s="78"/>
      <c r="Q223" s="31"/>
      <c r="R223" s="31"/>
      <c r="S223" s="31"/>
      <c r="T223" s="31"/>
      <c r="U223" s="25"/>
      <c r="V223" s="31"/>
      <c r="W223" s="7"/>
    </row>
    <row r="224" ht="12.75" customHeight="1">
      <c r="A224" s="79">
        <v>1.0</v>
      </c>
      <c r="B224" s="4"/>
      <c r="C224" s="25" t="s">
        <v>1111</v>
      </c>
      <c r="D224" s="25" t="s">
        <v>1112</v>
      </c>
      <c r="E224" s="25" t="s">
        <v>745</v>
      </c>
      <c r="F224" s="22" t="s">
        <v>1113</v>
      </c>
      <c r="G224" s="25" t="s">
        <v>1114</v>
      </c>
      <c r="H224" s="25"/>
      <c r="I224" s="25"/>
      <c r="J224" s="25"/>
      <c r="K224" s="25" t="s">
        <v>13</v>
      </c>
      <c r="L224" s="25"/>
      <c r="M224" s="25"/>
      <c r="N224" s="25"/>
      <c r="O224" s="78"/>
      <c r="P224" s="78"/>
      <c r="Q224" s="31"/>
      <c r="R224" s="31"/>
      <c r="S224" s="31"/>
      <c r="T224" s="31"/>
      <c r="U224" s="25"/>
      <c r="V224" s="31"/>
      <c r="W224" s="7"/>
    </row>
    <row r="225" ht="12.75" customHeight="1">
      <c r="A225" s="79">
        <v>2.0</v>
      </c>
      <c r="B225" s="4" t="s">
        <v>568</v>
      </c>
      <c r="C225" s="25" t="s">
        <v>1115</v>
      </c>
      <c r="D225" s="25" t="s">
        <v>1116</v>
      </c>
      <c r="E225" s="25" t="s">
        <v>170</v>
      </c>
      <c r="F225" s="22" t="s">
        <v>1117</v>
      </c>
      <c r="G225" s="25" t="s">
        <v>1118</v>
      </c>
      <c r="H225" s="25"/>
      <c r="I225" s="25"/>
      <c r="J225" s="25"/>
      <c r="K225" s="25" t="s">
        <v>13</v>
      </c>
      <c r="L225" s="25"/>
      <c r="M225" s="25"/>
      <c r="N225" s="25"/>
      <c r="O225" s="78"/>
      <c r="P225" s="78"/>
      <c r="Q225" s="31"/>
      <c r="R225" s="31"/>
      <c r="S225" s="31"/>
      <c r="T225" s="31"/>
      <c r="U225" s="25"/>
      <c r="V225" s="31"/>
      <c r="W225" s="7"/>
    </row>
    <row r="226" ht="12.75" customHeight="1">
      <c r="A226" s="79">
        <v>3.0</v>
      </c>
      <c r="B226" s="4"/>
      <c r="C226" s="25" t="s">
        <v>1119</v>
      </c>
      <c r="D226" s="25" t="s">
        <v>1120</v>
      </c>
      <c r="E226" s="25" t="s">
        <v>245</v>
      </c>
      <c r="F226" s="22" t="s">
        <v>1121</v>
      </c>
      <c r="G226" s="25" t="s">
        <v>1122</v>
      </c>
      <c r="H226" s="25"/>
      <c r="I226" s="25"/>
      <c r="J226" s="25"/>
      <c r="K226" s="25" t="s">
        <v>13</v>
      </c>
      <c r="L226" s="25"/>
      <c r="M226" s="25"/>
      <c r="N226" s="25"/>
      <c r="O226" s="78"/>
      <c r="P226" s="78"/>
      <c r="Q226" s="31"/>
      <c r="R226" s="31"/>
      <c r="S226" s="31"/>
      <c r="T226" s="31"/>
      <c r="U226" s="25"/>
      <c r="V226" s="31"/>
      <c r="W226" s="7"/>
    </row>
    <row r="227" ht="12.75" customHeight="1">
      <c r="A227" s="79">
        <v>4.0</v>
      </c>
      <c r="B227" s="4"/>
      <c r="C227" s="25" t="s">
        <v>1123</v>
      </c>
      <c r="D227" s="25" t="s">
        <v>1124</v>
      </c>
      <c r="E227" s="25" t="s">
        <v>192</v>
      </c>
      <c r="F227" s="22" t="s">
        <v>1125</v>
      </c>
      <c r="G227" s="25" t="s">
        <v>1126</v>
      </c>
      <c r="H227" s="25"/>
      <c r="I227" s="85" t="s">
        <v>1127</v>
      </c>
      <c r="J227" s="25"/>
      <c r="K227" s="25" t="s">
        <v>13</v>
      </c>
      <c r="L227" s="25"/>
      <c r="M227" s="25"/>
      <c r="N227" s="25"/>
      <c r="O227" s="78"/>
      <c r="P227" s="78"/>
      <c r="Q227" s="31"/>
      <c r="R227" s="31"/>
      <c r="S227" s="31"/>
      <c r="T227" s="31"/>
      <c r="U227" s="25"/>
      <c r="V227" s="31"/>
      <c r="W227" s="7"/>
    </row>
    <row r="228" ht="12.75" customHeight="1">
      <c r="A228" s="79">
        <v>5.0</v>
      </c>
      <c r="B228" s="4"/>
      <c r="C228" s="25" t="s">
        <v>1128</v>
      </c>
      <c r="D228" s="25" t="s">
        <v>590</v>
      </c>
      <c r="E228" s="25" t="s">
        <v>1129</v>
      </c>
      <c r="F228" s="22" t="s">
        <v>1130</v>
      </c>
      <c r="G228" s="25"/>
      <c r="H228" s="25"/>
      <c r="I228" s="25"/>
      <c r="J228" s="25"/>
      <c r="K228" s="25" t="s">
        <v>13</v>
      </c>
      <c r="L228" s="25"/>
      <c r="M228" s="25"/>
      <c r="N228" s="25"/>
      <c r="O228" s="78"/>
      <c r="P228" s="78"/>
      <c r="Q228" s="31"/>
      <c r="R228" s="31"/>
      <c r="S228" s="31"/>
      <c r="T228" s="31"/>
      <c r="U228" s="25"/>
      <c r="V228" s="31"/>
      <c r="W228" s="7"/>
    </row>
    <row r="229" ht="12.75" customHeight="1">
      <c r="A229" s="116">
        <v>6.0</v>
      </c>
      <c r="B229" s="4"/>
      <c r="C229" s="25" t="s">
        <v>1131</v>
      </c>
      <c r="D229" s="25" t="s">
        <v>1132</v>
      </c>
      <c r="E229" s="25" t="s">
        <v>159</v>
      </c>
      <c r="F229" s="22" t="s">
        <v>1133</v>
      </c>
      <c r="G229" s="25" t="s">
        <v>1134</v>
      </c>
      <c r="H229" s="25"/>
      <c r="I229" s="25"/>
      <c r="J229" s="25"/>
      <c r="K229" s="25" t="s">
        <v>13</v>
      </c>
      <c r="L229" s="25"/>
      <c r="M229" s="25"/>
      <c r="N229" s="25"/>
      <c r="O229" s="78"/>
      <c r="P229" s="78"/>
      <c r="Q229" s="31"/>
      <c r="R229" s="31"/>
      <c r="S229" s="31"/>
      <c r="T229" s="31"/>
      <c r="U229" s="25"/>
      <c r="V229" s="31"/>
      <c r="W229" s="7"/>
    </row>
    <row r="230" ht="14.25" customHeight="1">
      <c r="A230" s="130"/>
      <c r="B230" s="131" t="s">
        <v>1135</v>
      </c>
      <c r="C230" s="68"/>
      <c r="D230" s="132"/>
      <c r="E230" s="132"/>
      <c r="F230" s="133"/>
      <c r="G230" s="132"/>
      <c r="H230" s="132"/>
      <c r="I230" s="132"/>
      <c r="J230" s="134"/>
      <c r="K230" s="132"/>
      <c r="L230" s="132"/>
      <c r="M230" s="132"/>
      <c r="N230" s="70"/>
      <c r="O230" s="135"/>
      <c r="P230" s="135"/>
      <c r="Q230" s="71"/>
      <c r="R230" s="71"/>
      <c r="S230" s="71"/>
      <c r="T230" s="71"/>
      <c r="U230" s="70"/>
      <c r="V230" s="71"/>
      <c r="W230" s="7"/>
    </row>
    <row r="231" ht="26.25" customHeight="1">
      <c r="A231" s="79"/>
      <c r="B231" s="80" t="s">
        <v>568</v>
      </c>
      <c r="C231" s="73" t="s">
        <v>1136</v>
      </c>
      <c r="D231" s="74" t="s">
        <v>1137</v>
      </c>
      <c r="E231" s="74" t="s">
        <v>212</v>
      </c>
      <c r="F231" s="75" t="s">
        <v>1138</v>
      </c>
      <c r="G231" s="55" t="s">
        <v>1139</v>
      </c>
      <c r="H231" s="55"/>
      <c r="I231" s="55" t="s">
        <v>1140</v>
      </c>
      <c r="J231" s="136" t="str">
        <f t="shared" ref="J231:J232" si="1">HYPERLINK("http://www.aurora.gov.ph/","www.aurora.gov.ph")</f>
        <v>www.aurora.gov.ph</v>
      </c>
      <c r="K231" s="74" t="s">
        <v>143</v>
      </c>
      <c r="L231" s="74" t="s">
        <v>1141</v>
      </c>
      <c r="M231" s="74"/>
      <c r="N231" s="25"/>
      <c r="O231" s="78"/>
      <c r="P231" s="78"/>
      <c r="Q231" s="31"/>
      <c r="R231" s="31"/>
      <c r="S231" s="31"/>
      <c r="T231" s="31"/>
      <c r="U231" s="25"/>
      <c r="V231" s="31"/>
      <c r="W231" s="7"/>
    </row>
    <row r="232" ht="12.75" customHeight="1">
      <c r="A232" s="79">
        <v>1.0</v>
      </c>
      <c r="B232" s="81"/>
      <c r="C232" s="25" t="s">
        <v>1142</v>
      </c>
      <c r="D232" s="25" t="s">
        <v>1143</v>
      </c>
      <c r="E232" s="25" t="s">
        <v>153</v>
      </c>
      <c r="F232" s="22" t="s">
        <v>1144</v>
      </c>
      <c r="G232" s="55" t="s">
        <v>1145</v>
      </c>
      <c r="H232" s="55"/>
      <c r="I232" s="137" t="s">
        <v>1146</v>
      </c>
      <c r="J232" s="103" t="str">
        <f t="shared" si="1"/>
        <v>www.aurora.gov.ph</v>
      </c>
      <c r="K232" s="25" t="s">
        <v>13</v>
      </c>
      <c r="L232" s="25"/>
      <c r="M232" s="25"/>
      <c r="N232" s="25"/>
      <c r="O232" s="78"/>
      <c r="P232" s="78"/>
      <c r="Q232" s="31"/>
      <c r="R232" s="31"/>
      <c r="S232" s="31"/>
      <c r="T232" s="31"/>
      <c r="U232" s="25"/>
      <c r="V232" s="31"/>
      <c r="W232" s="7"/>
    </row>
    <row r="233" ht="12.75" customHeight="1">
      <c r="A233" s="79">
        <v>2.0</v>
      </c>
      <c r="B233" s="84"/>
      <c r="C233" s="25" t="s">
        <v>1147</v>
      </c>
      <c r="D233" s="25" t="s">
        <v>580</v>
      </c>
      <c r="E233" s="25" t="s">
        <v>212</v>
      </c>
      <c r="F233" s="22" t="s">
        <v>1148</v>
      </c>
      <c r="G233" s="55" t="s">
        <v>1149</v>
      </c>
      <c r="H233" s="55"/>
      <c r="I233" s="55" t="s">
        <v>1150</v>
      </c>
      <c r="J233" s="25"/>
      <c r="K233" s="25" t="s">
        <v>13</v>
      </c>
      <c r="L233" s="25"/>
      <c r="M233" s="25"/>
      <c r="N233" s="25"/>
      <c r="O233" s="78"/>
      <c r="P233" s="78"/>
      <c r="Q233" s="31"/>
      <c r="R233" s="31"/>
      <c r="S233" s="31"/>
      <c r="T233" s="31"/>
      <c r="U233" s="25"/>
      <c r="V233" s="31"/>
      <c r="W233" s="7"/>
    </row>
    <row r="234" ht="12.75" customHeight="1">
      <c r="A234" s="79">
        <v>3.0</v>
      </c>
      <c r="B234" s="84" t="s">
        <v>1151</v>
      </c>
      <c r="C234" s="25" t="s">
        <v>1152</v>
      </c>
      <c r="D234" s="25" t="s">
        <v>1153</v>
      </c>
      <c r="E234" s="25" t="s">
        <v>320</v>
      </c>
      <c r="F234" s="22" t="s">
        <v>1154</v>
      </c>
      <c r="G234" s="55" t="s">
        <v>1155</v>
      </c>
      <c r="H234" s="55"/>
      <c r="I234" s="55"/>
      <c r="J234" s="25"/>
      <c r="K234" s="25" t="s">
        <v>13</v>
      </c>
      <c r="L234" s="25"/>
      <c r="M234" s="25"/>
      <c r="N234" s="25"/>
      <c r="O234" s="78"/>
      <c r="P234" s="78"/>
      <c r="Q234" s="31"/>
      <c r="R234" s="31"/>
      <c r="S234" s="31"/>
      <c r="T234" s="31"/>
      <c r="U234" s="25"/>
      <c r="V234" s="31"/>
      <c r="W234" s="7"/>
    </row>
    <row r="235" ht="12.75" customHeight="1">
      <c r="A235" s="79">
        <v>4.0</v>
      </c>
      <c r="B235" s="84"/>
      <c r="C235" s="25" t="s">
        <v>1156</v>
      </c>
      <c r="D235" s="25" t="s">
        <v>1157</v>
      </c>
      <c r="E235" s="25" t="s">
        <v>745</v>
      </c>
      <c r="F235" s="22" t="s">
        <v>1158</v>
      </c>
      <c r="G235" s="55" t="s">
        <v>1159</v>
      </c>
      <c r="H235" s="55"/>
      <c r="I235" s="55" t="s">
        <v>1160</v>
      </c>
      <c r="J235" s="25"/>
      <c r="K235" s="25" t="s">
        <v>13</v>
      </c>
      <c r="L235" s="25"/>
      <c r="M235" s="25"/>
      <c r="N235" s="25"/>
      <c r="O235" s="78"/>
      <c r="P235" s="78"/>
      <c r="Q235" s="31"/>
      <c r="R235" s="31"/>
      <c r="S235" s="31"/>
      <c r="T235" s="31"/>
      <c r="U235" s="25"/>
      <c r="V235" s="31"/>
      <c r="W235" s="7"/>
    </row>
    <row r="236" ht="12.75" customHeight="1">
      <c r="A236" s="79">
        <v>5.0</v>
      </c>
      <c r="B236" s="84"/>
      <c r="C236" s="25" t="s">
        <v>1161</v>
      </c>
      <c r="D236" s="25" t="s">
        <v>1162</v>
      </c>
      <c r="E236" s="25" t="s">
        <v>603</v>
      </c>
      <c r="F236" s="22" t="s">
        <v>1163</v>
      </c>
      <c r="G236" s="55" t="s">
        <v>1164</v>
      </c>
      <c r="H236" s="55"/>
      <c r="I236" s="55" t="s">
        <v>1165</v>
      </c>
      <c r="J236" s="25"/>
      <c r="K236" s="25" t="s">
        <v>13</v>
      </c>
      <c r="L236" s="25"/>
      <c r="M236" s="25"/>
      <c r="N236" s="25"/>
      <c r="O236" s="78"/>
      <c r="P236" s="78"/>
      <c r="Q236" s="31"/>
      <c r="R236" s="31"/>
      <c r="S236" s="31"/>
      <c r="T236" s="31"/>
      <c r="U236" s="25"/>
      <c r="V236" s="31"/>
      <c r="W236" s="7"/>
    </row>
    <row r="237" ht="12.75" customHeight="1">
      <c r="A237" s="79">
        <v>6.0</v>
      </c>
      <c r="B237" s="84"/>
      <c r="C237" s="25" t="s">
        <v>1166</v>
      </c>
      <c r="D237" s="25" t="s">
        <v>1167</v>
      </c>
      <c r="E237" s="25" t="s">
        <v>212</v>
      </c>
      <c r="F237" s="22" t="s">
        <v>1168</v>
      </c>
      <c r="G237" s="55"/>
      <c r="H237" s="55"/>
      <c r="I237" s="55" t="s">
        <v>1169</v>
      </c>
      <c r="J237" s="25"/>
      <c r="K237" s="25" t="s">
        <v>13</v>
      </c>
      <c r="L237" s="25"/>
      <c r="M237" s="25"/>
      <c r="N237" s="25"/>
      <c r="O237" s="78"/>
      <c r="P237" s="78"/>
      <c r="Q237" s="31"/>
      <c r="R237" s="31"/>
      <c r="S237" s="31"/>
      <c r="T237" s="31"/>
      <c r="U237" s="25"/>
      <c r="V237" s="31"/>
      <c r="W237" s="7"/>
    </row>
    <row r="238" ht="12.75" customHeight="1">
      <c r="A238" s="79">
        <v>7.0</v>
      </c>
      <c r="B238" s="84"/>
      <c r="C238" s="25" t="s">
        <v>1170</v>
      </c>
      <c r="D238" s="25" t="s">
        <v>1171</v>
      </c>
      <c r="E238" s="25" t="s">
        <v>159</v>
      </c>
      <c r="F238" s="22" t="s">
        <v>1172</v>
      </c>
      <c r="G238" s="55" t="s">
        <v>1173</v>
      </c>
      <c r="H238" s="55"/>
      <c r="I238" s="55"/>
      <c r="J238" s="25"/>
      <c r="K238" s="25" t="s">
        <v>13</v>
      </c>
      <c r="L238" s="25"/>
      <c r="M238" s="25"/>
      <c r="N238" s="25"/>
      <c r="O238" s="78"/>
      <c r="P238" s="78"/>
      <c r="Q238" s="31"/>
      <c r="R238" s="31"/>
      <c r="S238" s="31"/>
      <c r="T238" s="31"/>
      <c r="U238" s="25"/>
      <c r="V238" s="31"/>
      <c r="W238" s="7"/>
    </row>
    <row r="239" ht="12.75" customHeight="1">
      <c r="A239" s="116">
        <v>8.0</v>
      </c>
      <c r="B239" s="84"/>
      <c r="C239" s="25" t="s">
        <v>1174</v>
      </c>
      <c r="D239" s="25" t="s">
        <v>1175</v>
      </c>
      <c r="E239" s="25" t="s">
        <v>153</v>
      </c>
      <c r="F239" s="22" t="s">
        <v>1176</v>
      </c>
      <c r="G239" s="55" t="s">
        <v>1177</v>
      </c>
      <c r="H239" s="55"/>
      <c r="I239" s="55"/>
      <c r="J239" s="83" t="str">
        <f>HYPERLINK("http://www.gov.ph/directory/local-government-units/aurora/www.sanluis-aurora.gov","www.sanluis-aurora.gov")</f>
        <v>www.sanluis-aurora.gov</v>
      </c>
      <c r="K239" s="25" t="s">
        <v>13</v>
      </c>
      <c r="L239" s="25"/>
      <c r="M239" s="25"/>
      <c r="N239" s="25"/>
      <c r="O239" s="78"/>
      <c r="P239" s="78"/>
      <c r="Q239" s="31"/>
      <c r="R239" s="31"/>
      <c r="S239" s="31"/>
      <c r="T239" s="31"/>
      <c r="U239" s="25"/>
      <c r="V239" s="31"/>
      <c r="W239" s="7"/>
    </row>
    <row r="240" ht="12.75" customHeight="1">
      <c r="A240" s="79"/>
      <c r="B240" s="84"/>
      <c r="C240" s="73" t="s">
        <v>1178</v>
      </c>
      <c r="D240" s="122" t="s">
        <v>1179</v>
      </c>
      <c r="E240" s="122" t="s">
        <v>245</v>
      </c>
      <c r="F240" s="123" t="s">
        <v>183</v>
      </c>
      <c r="G240" s="55" t="s">
        <v>1180</v>
      </c>
      <c r="H240" s="138" t="s">
        <v>1180</v>
      </c>
      <c r="I240" s="138"/>
      <c r="J240" s="122"/>
      <c r="K240" s="122" t="s">
        <v>13</v>
      </c>
      <c r="L240" s="122" t="s">
        <v>1181</v>
      </c>
      <c r="M240" s="122"/>
      <c r="N240" s="95"/>
      <c r="O240" s="96"/>
      <c r="P240" s="96"/>
      <c r="Q240" s="97"/>
      <c r="R240" s="97"/>
      <c r="S240" s="97"/>
      <c r="T240" s="97"/>
      <c r="U240" s="95"/>
      <c r="V240" s="97"/>
      <c r="W240" s="7"/>
    </row>
    <row r="241" ht="12.75" customHeight="1">
      <c r="A241" s="79">
        <v>1.0</v>
      </c>
      <c r="B241" s="84" t="s">
        <v>1182</v>
      </c>
      <c r="C241" s="25" t="s">
        <v>1183</v>
      </c>
      <c r="D241" s="25" t="s">
        <v>1184</v>
      </c>
      <c r="E241" s="25" t="s">
        <v>233</v>
      </c>
      <c r="F241" s="22" t="s">
        <v>1185</v>
      </c>
      <c r="G241" s="55" t="s">
        <v>1186</v>
      </c>
      <c r="H241" s="55"/>
      <c r="I241" s="137" t="s">
        <v>1187</v>
      </c>
      <c r="J241" s="25"/>
      <c r="K241" s="25" t="s">
        <v>13</v>
      </c>
      <c r="L241" s="25"/>
      <c r="M241" s="25"/>
      <c r="N241" s="25"/>
      <c r="O241" s="78"/>
      <c r="P241" s="78"/>
      <c r="Q241" s="31"/>
      <c r="R241" s="31"/>
      <c r="S241" s="31"/>
      <c r="T241" s="31"/>
      <c r="U241" s="25"/>
      <c r="V241" s="31"/>
      <c r="W241" s="7"/>
    </row>
    <row r="242" ht="12.75" customHeight="1">
      <c r="A242" s="79">
        <v>2.0</v>
      </c>
      <c r="B242" s="84"/>
      <c r="C242" s="25" t="s">
        <v>1188</v>
      </c>
      <c r="D242" s="25" t="s">
        <v>1189</v>
      </c>
      <c r="E242" s="25" t="s">
        <v>204</v>
      </c>
      <c r="F242" s="22" t="s">
        <v>1190</v>
      </c>
      <c r="G242" s="55"/>
      <c r="H242" s="55"/>
      <c r="I242" s="137"/>
      <c r="J242" s="25"/>
      <c r="K242" s="25" t="s">
        <v>13</v>
      </c>
      <c r="L242" s="25"/>
      <c r="M242" s="25"/>
      <c r="N242" s="25"/>
      <c r="O242" s="78"/>
      <c r="P242" s="78"/>
      <c r="Q242" s="31"/>
      <c r="R242" s="31"/>
      <c r="S242" s="31"/>
      <c r="T242" s="31"/>
      <c r="U242" s="25"/>
      <c r="V242" s="31"/>
      <c r="W242" s="7"/>
    </row>
    <row r="243" ht="26.25" customHeight="1">
      <c r="A243" s="79">
        <v>3.0</v>
      </c>
      <c r="B243" s="84"/>
      <c r="C243" s="112" t="s">
        <v>1191</v>
      </c>
      <c r="D243" s="25" t="s">
        <v>1192</v>
      </c>
      <c r="E243" s="25" t="s">
        <v>245</v>
      </c>
      <c r="F243" s="22" t="s">
        <v>1193</v>
      </c>
      <c r="G243" s="55" t="s">
        <v>1194</v>
      </c>
      <c r="H243" s="55"/>
      <c r="I243" s="55"/>
      <c r="J243" s="25"/>
      <c r="K243" s="25" t="s">
        <v>13</v>
      </c>
      <c r="L243" s="25"/>
      <c r="M243" s="25"/>
      <c r="N243" s="25"/>
      <c r="O243" s="78"/>
      <c r="P243" s="78"/>
      <c r="Q243" s="31"/>
      <c r="R243" s="31"/>
      <c r="S243" s="31"/>
      <c r="T243" s="31"/>
      <c r="U243" s="25"/>
      <c r="V243" s="31"/>
      <c r="W243" s="7"/>
    </row>
    <row r="244" ht="12.75" customHeight="1">
      <c r="A244" s="79">
        <v>4.0</v>
      </c>
      <c r="B244" s="80"/>
      <c r="C244" s="25" t="s">
        <v>1195</v>
      </c>
      <c r="D244" s="25" t="s">
        <v>1196</v>
      </c>
      <c r="E244" s="25" t="s">
        <v>245</v>
      </c>
      <c r="F244" s="22" t="s">
        <v>183</v>
      </c>
      <c r="G244" s="55" t="s">
        <v>1197</v>
      </c>
      <c r="H244" s="55"/>
      <c r="I244" s="55" t="s">
        <v>1198</v>
      </c>
      <c r="J244" s="25"/>
      <c r="K244" s="25" t="s">
        <v>13</v>
      </c>
      <c r="L244" s="25"/>
      <c r="M244" s="25"/>
      <c r="N244" s="25"/>
      <c r="O244" s="78"/>
      <c r="P244" s="78"/>
      <c r="Q244" s="31"/>
      <c r="R244" s="31"/>
      <c r="S244" s="31"/>
      <c r="T244" s="31"/>
      <c r="U244" s="25"/>
      <c r="V244" s="31"/>
      <c r="W244" s="7"/>
    </row>
    <row r="245" ht="12.75" customHeight="1">
      <c r="A245" s="79">
        <v>5.0</v>
      </c>
      <c r="B245" s="84"/>
      <c r="C245" s="25" t="s">
        <v>1199</v>
      </c>
      <c r="D245" s="25" t="s">
        <v>1200</v>
      </c>
      <c r="E245" s="25" t="s">
        <v>153</v>
      </c>
      <c r="F245" s="22" t="s">
        <v>1201</v>
      </c>
      <c r="G245" s="55" t="s">
        <v>1202</v>
      </c>
      <c r="H245" s="55"/>
      <c r="I245" s="55"/>
      <c r="J245" s="83" t="str">
        <f>HYPERLINK("http://www.gov.ph/directory/local-government-units/bataan/www.hermosa.gov.ph","www.hermosa.gov.ph")</f>
        <v>www.hermosa.gov.ph</v>
      </c>
      <c r="K245" s="25" t="s">
        <v>13</v>
      </c>
      <c r="L245" s="25"/>
      <c r="M245" s="25"/>
      <c r="N245" s="25"/>
      <c r="O245" s="78"/>
      <c r="P245" s="78"/>
      <c r="Q245" s="31"/>
      <c r="R245" s="31"/>
      <c r="S245" s="31"/>
      <c r="T245" s="31"/>
      <c r="U245" s="25"/>
      <c r="V245" s="31"/>
      <c r="W245" s="7"/>
    </row>
    <row r="246" ht="26.25" customHeight="1">
      <c r="A246" s="79">
        <v>6.0</v>
      </c>
      <c r="B246" s="84"/>
      <c r="C246" s="25" t="s">
        <v>1203</v>
      </c>
      <c r="D246" s="25" t="s">
        <v>1204</v>
      </c>
      <c r="E246" s="25" t="s">
        <v>320</v>
      </c>
      <c r="F246" s="22" t="s">
        <v>1205</v>
      </c>
      <c r="G246" s="55" t="s">
        <v>1206</v>
      </c>
      <c r="H246" s="55"/>
      <c r="I246" s="55"/>
      <c r="J246" s="83"/>
      <c r="K246" s="25" t="s">
        <v>13</v>
      </c>
      <c r="L246" s="25"/>
      <c r="M246" s="25"/>
      <c r="N246" s="25"/>
      <c r="O246" s="78"/>
      <c r="P246" s="78"/>
      <c r="Q246" s="31"/>
      <c r="R246" s="31"/>
      <c r="S246" s="31"/>
      <c r="T246" s="31"/>
      <c r="U246" s="25"/>
      <c r="V246" s="31"/>
      <c r="W246" s="7"/>
    </row>
    <row r="247" ht="26.25" customHeight="1">
      <c r="A247" s="79">
        <v>7.0</v>
      </c>
      <c r="B247" s="84"/>
      <c r="C247" s="25" t="s">
        <v>1207</v>
      </c>
      <c r="D247" s="25" t="s">
        <v>1208</v>
      </c>
      <c r="E247" s="25" t="s">
        <v>1209</v>
      </c>
      <c r="F247" s="22" t="s">
        <v>457</v>
      </c>
      <c r="G247" s="55" t="s">
        <v>1210</v>
      </c>
      <c r="H247" s="55"/>
      <c r="I247" s="55" t="s">
        <v>1211</v>
      </c>
      <c r="J247" s="83"/>
      <c r="K247" s="25" t="s">
        <v>13</v>
      </c>
      <c r="L247" s="25"/>
      <c r="M247" s="25"/>
      <c r="N247" s="25"/>
      <c r="O247" s="78"/>
      <c r="P247" s="78"/>
      <c r="Q247" s="31"/>
      <c r="R247" s="31"/>
      <c r="S247" s="31"/>
      <c r="T247" s="31"/>
      <c r="U247" s="25"/>
      <c r="V247" s="31"/>
      <c r="W247" s="7"/>
    </row>
    <row r="248" ht="12.75" customHeight="1">
      <c r="A248" s="79">
        <v>8.0</v>
      </c>
      <c r="B248" s="84"/>
      <c r="C248" s="25" t="s">
        <v>1212</v>
      </c>
      <c r="D248" s="25" t="s">
        <v>1213</v>
      </c>
      <c r="E248" s="25" t="s">
        <v>245</v>
      </c>
      <c r="F248" s="22" t="s">
        <v>1214</v>
      </c>
      <c r="G248" s="55" t="s">
        <v>1215</v>
      </c>
      <c r="H248" s="55"/>
      <c r="I248" s="55"/>
      <c r="J248" s="83"/>
      <c r="K248" s="25" t="s">
        <v>13</v>
      </c>
      <c r="L248" s="25"/>
      <c r="M248" s="25"/>
      <c r="N248" s="25"/>
      <c r="O248" s="78"/>
      <c r="P248" s="78"/>
      <c r="Q248" s="31"/>
      <c r="R248" s="31"/>
      <c r="S248" s="31"/>
      <c r="T248" s="31"/>
      <c r="U248" s="25"/>
      <c r="V248" s="31"/>
      <c r="W248" s="7"/>
    </row>
    <row r="249" ht="12.75" customHeight="1">
      <c r="A249" s="79">
        <v>9.0</v>
      </c>
      <c r="B249" s="84"/>
      <c r="C249" s="25" t="s">
        <v>1216</v>
      </c>
      <c r="D249" s="25" t="s">
        <v>1217</v>
      </c>
      <c r="E249" s="25" t="s">
        <v>153</v>
      </c>
      <c r="F249" s="22" t="s">
        <v>1218</v>
      </c>
      <c r="G249" s="55" t="s">
        <v>1219</v>
      </c>
      <c r="H249" s="55"/>
      <c r="I249" s="137" t="s">
        <v>1220</v>
      </c>
      <c r="J249" s="83"/>
      <c r="K249" s="25" t="s">
        <v>13</v>
      </c>
      <c r="L249" s="25"/>
      <c r="M249" s="25"/>
      <c r="N249" s="25"/>
      <c r="O249" s="78"/>
      <c r="P249" s="78"/>
      <c r="Q249" s="31"/>
      <c r="R249" s="31"/>
      <c r="S249" s="31"/>
      <c r="T249" s="31"/>
      <c r="U249" s="25"/>
      <c r="V249" s="31"/>
      <c r="W249" s="7"/>
    </row>
    <row r="250" ht="12.75" customHeight="1">
      <c r="A250" s="79">
        <v>10.0</v>
      </c>
      <c r="B250" s="84"/>
      <c r="C250" s="25" t="s">
        <v>1221</v>
      </c>
      <c r="D250" s="25" t="s">
        <v>746</v>
      </c>
      <c r="E250" s="25" t="s">
        <v>264</v>
      </c>
      <c r="F250" s="22" t="s">
        <v>1222</v>
      </c>
      <c r="G250" s="55" t="s">
        <v>1223</v>
      </c>
      <c r="H250" s="55"/>
      <c r="I250" s="55" t="s">
        <v>1224</v>
      </c>
      <c r="J250" s="83"/>
      <c r="K250" s="25" t="s">
        <v>13</v>
      </c>
      <c r="L250" s="25"/>
      <c r="M250" s="25"/>
      <c r="N250" s="25"/>
      <c r="O250" s="78"/>
      <c r="P250" s="78"/>
      <c r="Q250" s="31"/>
      <c r="R250" s="31"/>
      <c r="S250" s="31"/>
      <c r="T250" s="31"/>
      <c r="U250" s="25"/>
      <c r="V250" s="31"/>
      <c r="W250" s="7"/>
    </row>
    <row r="251" ht="12.75" customHeight="1">
      <c r="A251" s="79">
        <v>11.0</v>
      </c>
      <c r="B251" s="4"/>
      <c r="C251" s="25" t="s">
        <v>1225</v>
      </c>
      <c r="D251" s="25" t="s">
        <v>1226</v>
      </c>
      <c r="E251" s="25" t="s">
        <v>233</v>
      </c>
      <c r="F251" s="22" t="s">
        <v>1227</v>
      </c>
      <c r="G251" s="55" t="s">
        <v>1228</v>
      </c>
      <c r="H251" s="137" t="s">
        <v>1229</v>
      </c>
      <c r="I251" s="139" t="str">
        <f>HYPERLINK("http://www.pilar-bataan.com/","www.pilar-bataan.com")</f>
        <v>www.pilar-bataan.com</v>
      </c>
      <c r="J251" s="83"/>
      <c r="K251" s="25" t="s">
        <v>13</v>
      </c>
      <c r="L251" s="25"/>
      <c r="M251" s="25"/>
      <c r="N251" s="25"/>
      <c r="O251" s="78"/>
      <c r="P251" s="78"/>
      <c r="Q251" s="31"/>
      <c r="R251" s="31"/>
      <c r="S251" s="31"/>
      <c r="T251" s="31"/>
      <c r="U251" s="25"/>
      <c r="V251" s="31"/>
      <c r="W251" s="7"/>
    </row>
    <row r="252" ht="12.75" customHeight="1">
      <c r="A252" s="116">
        <v>12.0</v>
      </c>
      <c r="B252" s="4" t="s">
        <v>568</v>
      </c>
      <c r="C252" s="25" t="s">
        <v>1230</v>
      </c>
      <c r="D252" s="25" t="s">
        <v>1231</v>
      </c>
      <c r="E252" s="25" t="s">
        <v>159</v>
      </c>
      <c r="F252" s="22" t="s">
        <v>1232</v>
      </c>
      <c r="G252" s="55" t="s">
        <v>1233</v>
      </c>
      <c r="H252" s="137" t="s">
        <v>1234</v>
      </c>
      <c r="I252" s="137"/>
      <c r="J252" s="83"/>
      <c r="K252" s="25" t="s">
        <v>13</v>
      </c>
      <c r="L252" s="25"/>
      <c r="M252" s="25"/>
      <c r="N252" s="25"/>
      <c r="O252" s="78"/>
      <c r="P252" s="78"/>
      <c r="Q252" s="31"/>
      <c r="R252" s="31"/>
      <c r="S252" s="31"/>
      <c r="T252" s="31"/>
      <c r="U252" s="25"/>
      <c r="V252" s="31"/>
      <c r="W252" s="7"/>
    </row>
    <row r="253" ht="12.75" customHeight="1">
      <c r="A253" s="79"/>
      <c r="B253" s="4"/>
      <c r="C253" s="73" t="s">
        <v>1235</v>
      </c>
      <c r="D253" s="74" t="s">
        <v>1236</v>
      </c>
      <c r="E253" s="74" t="s">
        <v>159</v>
      </c>
      <c r="F253" s="75" t="s">
        <v>1237</v>
      </c>
      <c r="G253" s="55" t="s">
        <v>1238</v>
      </c>
      <c r="H253" s="55" t="s">
        <v>1239</v>
      </c>
      <c r="I253" s="55" t="s">
        <v>1240</v>
      </c>
      <c r="J253" s="77" t="str">
        <f>HYPERLINK("http://www.gov.ph/directory/local-government-units/bulacan/www.bulacan.gov.ph","www.bulacan.gov.ph")</f>
        <v>www.bulacan.gov.ph</v>
      </c>
      <c r="K253" s="74" t="s">
        <v>143</v>
      </c>
      <c r="L253" s="74" t="s">
        <v>1241</v>
      </c>
      <c r="M253" s="74"/>
      <c r="N253" s="25"/>
      <c r="O253" s="78"/>
      <c r="P253" s="78"/>
      <c r="Q253" s="31"/>
      <c r="R253" s="31"/>
      <c r="S253" s="31"/>
      <c r="T253" s="31"/>
      <c r="U253" s="25"/>
      <c r="V253" s="31"/>
      <c r="W253" s="7"/>
    </row>
    <row r="254" ht="12.75" customHeight="1">
      <c r="A254" s="79">
        <v>1.0</v>
      </c>
      <c r="B254" s="4"/>
      <c r="C254" s="25" t="s">
        <v>1242</v>
      </c>
      <c r="D254" s="25" t="s">
        <v>771</v>
      </c>
      <c r="E254" s="25" t="s">
        <v>138</v>
      </c>
      <c r="F254" s="22" t="s">
        <v>572</v>
      </c>
      <c r="G254" s="55" t="s">
        <v>1243</v>
      </c>
      <c r="H254" s="55"/>
      <c r="I254" s="137" t="s">
        <v>1244</v>
      </c>
      <c r="J254" s="126"/>
      <c r="K254" s="25" t="s">
        <v>13</v>
      </c>
      <c r="L254" s="25"/>
      <c r="M254" s="25"/>
      <c r="N254" s="25"/>
      <c r="O254" s="78"/>
      <c r="P254" s="78"/>
      <c r="Q254" s="31"/>
      <c r="R254" s="31"/>
      <c r="S254" s="31"/>
      <c r="T254" s="31"/>
      <c r="U254" s="25"/>
      <c r="V254" s="31"/>
      <c r="W254" s="7"/>
    </row>
    <row r="255" ht="12.75" customHeight="1">
      <c r="A255" s="79">
        <v>2.0</v>
      </c>
      <c r="B255" s="4"/>
      <c r="C255" s="25" t="s">
        <v>1245</v>
      </c>
      <c r="D255" s="25" t="s">
        <v>1246</v>
      </c>
      <c r="E255" s="25" t="s">
        <v>159</v>
      </c>
      <c r="F255" s="22" t="s">
        <v>1247</v>
      </c>
      <c r="G255" s="55" t="s">
        <v>1248</v>
      </c>
      <c r="H255" s="55"/>
      <c r="I255" s="137" t="s">
        <v>1249</v>
      </c>
      <c r="J255" s="126"/>
      <c r="K255" s="25" t="s">
        <v>13</v>
      </c>
      <c r="L255" s="25"/>
      <c r="M255" s="25"/>
      <c r="N255" s="25"/>
      <c r="O255" s="78"/>
      <c r="P255" s="78"/>
      <c r="Q255" s="31"/>
      <c r="R255" s="31"/>
      <c r="S255" s="31"/>
      <c r="T255" s="31"/>
      <c r="U255" s="25"/>
      <c r="V255" s="31"/>
      <c r="W255" s="7"/>
    </row>
    <row r="256" ht="12.75" customHeight="1">
      <c r="A256" s="79">
        <v>3.0</v>
      </c>
      <c r="B256" s="4"/>
      <c r="C256" s="25" t="s">
        <v>1250</v>
      </c>
      <c r="D256" s="25" t="s">
        <v>1251</v>
      </c>
      <c r="E256" s="25" t="s">
        <v>264</v>
      </c>
      <c r="F256" s="22" t="s">
        <v>1252</v>
      </c>
      <c r="G256" s="55" t="s">
        <v>1253</v>
      </c>
      <c r="H256" s="55"/>
      <c r="I256" s="137" t="s">
        <v>1254</v>
      </c>
      <c r="J256" s="83" t="str">
        <f>HYPERLINK("http://www.gov.ph/directory/local-government-units/bulacan/www.baliuag.gov.ph"," www.baliuag.gov.ph")</f>
        <v> www.baliuag.gov.ph</v>
      </c>
      <c r="K256" s="25" t="s">
        <v>13</v>
      </c>
      <c r="L256" s="25"/>
      <c r="M256" s="25"/>
      <c r="N256" s="25"/>
      <c r="O256" s="78"/>
      <c r="P256" s="78"/>
      <c r="Q256" s="31"/>
      <c r="R256" s="31"/>
      <c r="S256" s="31"/>
      <c r="T256" s="31"/>
      <c r="U256" s="25"/>
      <c r="V256" s="31"/>
      <c r="W256" s="7"/>
    </row>
    <row r="257" ht="12.75" customHeight="1">
      <c r="A257" s="79">
        <v>4.0</v>
      </c>
      <c r="B257" s="4"/>
      <c r="C257" s="25" t="s">
        <v>1255</v>
      </c>
      <c r="D257" s="25" t="s">
        <v>1256</v>
      </c>
      <c r="E257" s="25" t="s">
        <v>483</v>
      </c>
      <c r="F257" s="22" t="s">
        <v>1257</v>
      </c>
      <c r="G257" s="55" t="s">
        <v>1258</v>
      </c>
      <c r="H257" s="55"/>
      <c r="I257" s="140" t="s">
        <v>1259</v>
      </c>
      <c r="J257" s="126"/>
      <c r="K257" s="25" t="s">
        <v>13</v>
      </c>
      <c r="L257" s="25"/>
      <c r="M257" s="25"/>
      <c r="N257" s="25"/>
      <c r="O257" s="78"/>
      <c r="P257" s="78"/>
      <c r="Q257" s="31"/>
      <c r="R257" s="31"/>
      <c r="S257" s="31"/>
      <c r="T257" s="31"/>
      <c r="U257" s="25"/>
      <c r="V257" s="31"/>
      <c r="W257" s="7"/>
    </row>
    <row r="258" ht="12.75" customHeight="1">
      <c r="A258" s="79">
        <v>5.0</v>
      </c>
      <c r="B258" s="4" t="s">
        <v>568</v>
      </c>
      <c r="C258" s="25" t="s">
        <v>1260</v>
      </c>
      <c r="D258" s="25" t="s">
        <v>1261</v>
      </c>
      <c r="E258" s="25" t="s">
        <v>402</v>
      </c>
      <c r="F258" s="22" t="s">
        <v>1262</v>
      </c>
      <c r="G258" s="55" t="s">
        <v>1263</v>
      </c>
      <c r="H258" s="55"/>
      <c r="I258" s="140"/>
      <c r="J258" s="126"/>
      <c r="K258" s="25" t="s">
        <v>13</v>
      </c>
      <c r="L258" s="25"/>
      <c r="M258" s="25"/>
      <c r="N258" s="25"/>
      <c r="O258" s="78"/>
      <c r="P258" s="78"/>
      <c r="Q258" s="31"/>
      <c r="R258" s="31"/>
      <c r="S258" s="31"/>
      <c r="T258" s="31"/>
      <c r="U258" s="25"/>
      <c r="V258" s="31"/>
      <c r="W258" s="7"/>
    </row>
    <row r="259" ht="12.75" customHeight="1">
      <c r="A259" s="79">
        <v>6.0</v>
      </c>
      <c r="B259" s="4"/>
      <c r="C259" s="25" t="s">
        <v>1264</v>
      </c>
      <c r="D259" s="25" t="s">
        <v>1265</v>
      </c>
      <c r="E259" s="25" t="s">
        <v>402</v>
      </c>
      <c r="F259" s="22" t="s">
        <v>1266</v>
      </c>
      <c r="G259" s="55" t="s">
        <v>1267</v>
      </c>
      <c r="H259" s="55"/>
      <c r="I259" s="137" t="s">
        <v>1268</v>
      </c>
      <c r="J259" s="126"/>
      <c r="K259" s="25" t="s">
        <v>13</v>
      </c>
      <c r="L259" s="25"/>
      <c r="M259" s="25"/>
      <c r="N259" s="25"/>
      <c r="O259" s="78"/>
      <c r="P259" s="78"/>
      <c r="Q259" s="31"/>
      <c r="R259" s="31"/>
      <c r="S259" s="31"/>
      <c r="T259" s="31"/>
      <c r="U259" s="25"/>
      <c r="V259" s="31"/>
      <c r="W259" s="7"/>
    </row>
    <row r="260" ht="12.75" customHeight="1">
      <c r="A260" s="79">
        <v>7.0</v>
      </c>
      <c r="B260" s="4" t="s">
        <v>1269</v>
      </c>
      <c r="C260" s="25" t="s">
        <v>1270</v>
      </c>
      <c r="D260" s="25" t="s">
        <v>1271</v>
      </c>
      <c r="E260" s="25" t="s">
        <v>251</v>
      </c>
      <c r="F260" s="22" t="s">
        <v>1272</v>
      </c>
      <c r="G260" s="55" t="s">
        <v>1273</v>
      </c>
      <c r="H260" s="55"/>
      <c r="I260" s="137"/>
      <c r="J260" s="83" t="str">
        <f>HYPERLINK("http://www.gov.ph/directory/local-government-units/bulacan/www.calumpit.gov.ph"," www.calumpit.gov.ph")</f>
        <v> www.calumpit.gov.ph</v>
      </c>
      <c r="K260" s="25" t="s">
        <v>13</v>
      </c>
      <c r="L260" s="25"/>
      <c r="M260" s="25"/>
      <c r="N260" s="25"/>
      <c r="O260" s="78"/>
      <c r="P260" s="78"/>
      <c r="Q260" s="31"/>
      <c r="R260" s="31"/>
      <c r="S260" s="31"/>
      <c r="T260" s="31"/>
      <c r="U260" s="25"/>
      <c r="V260" s="31"/>
      <c r="W260" s="7"/>
    </row>
    <row r="261" ht="12.75" customHeight="1">
      <c r="A261" s="79">
        <v>8.0</v>
      </c>
      <c r="B261" s="4"/>
      <c r="C261" s="25" t="s">
        <v>1274</v>
      </c>
      <c r="D261" s="25" t="s">
        <v>1275</v>
      </c>
      <c r="E261" s="25" t="s">
        <v>147</v>
      </c>
      <c r="F261" s="22" t="s">
        <v>1276</v>
      </c>
      <c r="G261" s="55" t="s">
        <v>1277</v>
      </c>
      <c r="H261" s="55"/>
      <c r="I261" s="137" t="s">
        <v>1278</v>
      </c>
      <c r="J261" s="83"/>
      <c r="K261" s="25" t="s">
        <v>13</v>
      </c>
      <c r="L261" s="25"/>
      <c r="M261" s="25"/>
      <c r="N261" s="25"/>
      <c r="O261" s="78"/>
      <c r="P261" s="78"/>
      <c r="Q261" s="31"/>
      <c r="R261" s="31"/>
      <c r="S261" s="31"/>
      <c r="T261" s="31"/>
      <c r="U261" s="25"/>
      <c r="V261" s="31"/>
      <c r="W261" s="7"/>
    </row>
    <row r="262" ht="12.75" customHeight="1">
      <c r="A262" s="79">
        <v>9.0</v>
      </c>
      <c r="B262" s="4"/>
      <c r="C262" s="25" t="s">
        <v>1279</v>
      </c>
      <c r="D262" s="25" t="s">
        <v>1280</v>
      </c>
      <c r="E262" s="25" t="s">
        <v>153</v>
      </c>
      <c r="F262" s="22" t="s">
        <v>1281</v>
      </c>
      <c r="G262" s="55" t="s">
        <v>1282</v>
      </c>
      <c r="H262" s="55"/>
      <c r="I262" s="141" t="s">
        <v>1283</v>
      </c>
      <c r="J262" s="83"/>
      <c r="K262" s="25" t="s">
        <v>13</v>
      </c>
      <c r="L262" s="25"/>
      <c r="M262" s="25"/>
      <c r="N262" s="25"/>
      <c r="O262" s="78"/>
      <c r="P262" s="78"/>
      <c r="Q262" s="31"/>
      <c r="R262" s="31"/>
      <c r="S262" s="31"/>
      <c r="T262" s="31"/>
      <c r="U262" s="25"/>
      <c r="V262" s="31"/>
      <c r="W262" s="7"/>
    </row>
    <row r="263" ht="12.75" customHeight="1">
      <c r="A263" s="79">
        <v>10.0</v>
      </c>
      <c r="B263" s="4"/>
      <c r="C263" s="25" t="s">
        <v>1284</v>
      </c>
      <c r="D263" s="25" t="s">
        <v>1285</v>
      </c>
      <c r="E263" s="25" t="s">
        <v>745</v>
      </c>
      <c r="F263" s="22" t="s">
        <v>1286</v>
      </c>
      <c r="G263" s="55" t="s">
        <v>1287</v>
      </c>
      <c r="H263" s="55" t="s">
        <v>1288</v>
      </c>
      <c r="I263" s="142"/>
      <c r="J263" s="83"/>
      <c r="K263" s="25" t="s">
        <v>13</v>
      </c>
      <c r="L263" s="25"/>
      <c r="M263" s="25"/>
      <c r="N263" s="25"/>
      <c r="O263" s="78"/>
      <c r="P263" s="78"/>
      <c r="Q263" s="31"/>
      <c r="R263" s="31"/>
      <c r="S263" s="31"/>
      <c r="T263" s="31"/>
      <c r="U263" s="25"/>
      <c r="V263" s="31"/>
      <c r="W263" s="7"/>
    </row>
    <row r="264" ht="26.25" customHeight="1">
      <c r="A264" s="79">
        <v>11.0</v>
      </c>
      <c r="B264" s="4" t="s">
        <v>1289</v>
      </c>
      <c r="C264" s="112" t="s">
        <v>1290</v>
      </c>
      <c r="D264" s="25" t="s">
        <v>1291</v>
      </c>
      <c r="E264" s="25" t="s">
        <v>233</v>
      </c>
      <c r="F264" s="22" t="s">
        <v>1292</v>
      </c>
      <c r="G264" s="55" t="s">
        <v>1293</v>
      </c>
      <c r="H264" s="55"/>
      <c r="I264" s="141" t="s">
        <v>1294</v>
      </c>
      <c r="J264" s="34" t="str">
        <f>HYPERLINK("http://www.maloloscity.gov.ph/","http://www.maloloscity.gov.ph/")</f>
        <v>http://www.maloloscity.gov.ph/</v>
      </c>
      <c r="K264" s="25" t="s">
        <v>13</v>
      </c>
      <c r="L264" s="25" t="s">
        <v>1295</v>
      </c>
      <c r="M264" s="25"/>
      <c r="N264" s="25"/>
      <c r="O264" s="78"/>
      <c r="P264" s="78"/>
      <c r="Q264" s="31"/>
      <c r="R264" s="31"/>
      <c r="S264" s="31"/>
      <c r="T264" s="31"/>
      <c r="U264" s="25"/>
      <c r="V264" s="31"/>
      <c r="W264" s="7"/>
    </row>
    <row r="265" ht="12.75" customHeight="1">
      <c r="A265" s="79">
        <v>12.0</v>
      </c>
      <c r="B265" s="4"/>
      <c r="C265" s="25" t="s">
        <v>1296</v>
      </c>
      <c r="D265" s="25" t="s">
        <v>1297</v>
      </c>
      <c r="E265" s="25" t="s">
        <v>1298</v>
      </c>
      <c r="F265" s="22" t="s">
        <v>1185</v>
      </c>
      <c r="G265" s="55" t="s">
        <v>1299</v>
      </c>
      <c r="H265" s="55"/>
      <c r="I265" s="137" t="s">
        <v>1300</v>
      </c>
      <c r="J265" s="25"/>
      <c r="K265" s="25" t="s">
        <v>13</v>
      </c>
      <c r="L265" s="25"/>
      <c r="M265" s="25"/>
      <c r="N265" s="25"/>
      <c r="O265" s="78"/>
      <c r="P265" s="78"/>
      <c r="Q265" s="31"/>
      <c r="R265" s="31"/>
      <c r="S265" s="31"/>
      <c r="T265" s="31"/>
      <c r="U265" s="25"/>
      <c r="V265" s="31"/>
      <c r="W265" s="7"/>
    </row>
    <row r="266" ht="12.75" customHeight="1">
      <c r="A266" s="79">
        <v>13.0</v>
      </c>
      <c r="B266" s="4"/>
      <c r="C266" s="112" t="s">
        <v>1301</v>
      </c>
      <c r="D266" s="25" t="s">
        <v>1302</v>
      </c>
      <c r="E266" s="25" t="s">
        <v>204</v>
      </c>
      <c r="F266" s="22" t="s">
        <v>1303</v>
      </c>
      <c r="G266" s="55" t="s">
        <v>1304</v>
      </c>
      <c r="H266" s="55"/>
      <c r="I266" s="137" t="s">
        <v>1305</v>
      </c>
      <c r="J266" s="25"/>
      <c r="K266" s="25" t="s">
        <v>13</v>
      </c>
      <c r="L266" s="25"/>
      <c r="M266" s="25"/>
      <c r="N266" s="25"/>
      <c r="O266" s="78"/>
      <c r="P266" s="78"/>
      <c r="Q266" s="31"/>
      <c r="R266" s="31"/>
      <c r="S266" s="31"/>
      <c r="T266" s="31"/>
      <c r="U266" s="25"/>
      <c r="V266" s="31"/>
      <c r="W266" s="7"/>
    </row>
    <row r="267" ht="26.25" customHeight="1">
      <c r="A267" s="79">
        <v>14.0</v>
      </c>
      <c r="B267" s="4" t="s">
        <v>568</v>
      </c>
      <c r="C267" s="25" t="s">
        <v>1306</v>
      </c>
      <c r="D267" s="25" t="s">
        <v>1307</v>
      </c>
      <c r="E267" s="25" t="s">
        <v>1308</v>
      </c>
      <c r="F267" s="22" t="s">
        <v>1309</v>
      </c>
      <c r="G267" s="55" t="s">
        <v>1310</v>
      </c>
      <c r="H267" s="55"/>
      <c r="I267" s="137"/>
      <c r="J267" s="25"/>
      <c r="K267" s="25" t="s">
        <v>13</v>
      </c>
      <c r="L267" s="25"/>
      <c r="M267" s="25"/>
      <c r="N267" s="25"/>
      <c r="O267" s="78"/>
      <c r="P267" s="78"/>
      <c r="Q267" s="31"/>
      <c r="R267" s="31"/>
      <c r="S267" s="31"/>
      <c r="T267" s="31"/>
      <c r="U267" s="25"/>
      <c r="V267" s="31"/>
      <c r="W267" s="7"/>
    </row>
    <row r="268" ht="12.75" customHeight="1">
      <c r="A268" s="79">
        <v>15.0</v>
      </c>
      <c r="B268" s="4" t="s">
        <v>1289</v>
      </c>
      <c r="C268" s="25" t="s">
        <v>1311</v>
      </c>
      <c r="D268" s="25" t="s">
        <v>1312</v>
      </c>
      <c r="E268" s="25" t="s">
        <v>153</v>
      </c>
      <c r="F268" s="22" t="s">
        <v>1313</v>
      </c>
      <c r="G268" s="55" t="s">
        <v>1314</v>
      </c>
      <c r="H268" s="55"/>
      <c r="I268" s="137" t="s">
        <v>1315</v>
      </c>
      <c r="J268" s="25"/>
      <c r="K268" s="25" t="s">
        <v>13</v>
      </c>
      <c r="L268" s="25"/>
      <c r="M268" s="25"/>
      <c r="N268" s="25"/>
      <c r="O268" s="78"/>
      <c r="P268" s="78"/>
      <c r="Q268" s="31"/>
      <c r="R268" s="31"/>
      <c r="S268" s="31"/>
      <c r="T268" s="31"/>
      <c r="U268" s="25"/>
      <c r="V268" s="31"/>
      <c r="W268" s="7"/>
    </row>
    <row r="269" ht="12.75" customHeight="1">
      <c r="A269" s="79">
        <v>16.0</v>
      </c>
      <c r="B269" s="4"/>
      <c r="C269" s="25" t="s">
        <v>1316</v>
      </c>
      <c r="D269" s="25" t="s">
        <v>1317</v>
      </c>
      <c r="E269" s="25" t="s">
        <v>212</v>
      </c>
      <c r="F269" s="22" t="s">
        <v>1205</v>
      </c>
      <c r="G269" s="55" t="s">
        <v>1318</v>
      </c>
      <c r="H269" s="55"/>
      <c r="I269" s="137" t="s">
        <v>1319</v>
      </c>
      <c r="J269" s="25"/>
      <c r="K269" s="25" t="s">
        <v>13</v>
      </c>
      <c r="L269" s="25"/>
      <c r="M269" s="25"/>
      <c r="N269" s="25"/>
      <c r="O269" s="78"/>
      <c r="P269" s="78"/>
      <c r="Q269" s="31"/>
      <c r="R269" s="31"/>
      <c r="S269" s="31"/>
      <c r="T269" s="31"/>
      <c r="U269" s="25"/>
      <c r="V269" s="31"/>
      <c r="W269" s="7"/>
    </row>
    <row r="270" ht="26.25" customHeight="1">
      <c r="A270" s="79">
        <v>17.0</v>
      </c>
      <c r="B270" s="4"/>
      <c r="C270" s="25" t="s">
        <v>1320</v>
      </c>
      <c r="D270" s="25" t="s">
        <v>1321</v>
      </c>
      <c r="E270" s="25" t="s">
        <v>192</v>
      </c>
      <c r="F270" s="22" t="s">
        <v>1247</v>
      </c>
      <c r="G270" s="25" t="s">
        <v>1322</v>
      </c>
      <c r="H270" s="25"/>
      <c r="I270" s="85"/>
      <c r="J270" s="25"/>
      <c r="K270" s="25" t="s">
        <v>13</v>
      </c>
      <c r="L270" s="25"/>
      <c r="M270" s="25"/>
      <c r="N270" s="25"/>
      <c r="O270" s="78"/>
      <c r="P270" s="78"/>
      <c r="Q270" s="31"/>
      <c r="R270" s="31"/>
      <c r="S270" s="31"/>
      <c r="T270" s="31"/>
      <c r="U270" s="25"/>
      <c r="V270" s="31"/>
      <c r="W270" s="7"/>
    </row>
    <row r="271" ht="12.75" customHeight="1">
      <c r="A271" s="79">
        <v>18.0</v>
      </c>
      <c r="B271" s="4"/>
      <c r="C271" s="25" t="s">
        <v>1323</v>
      </c>
      <c r="D271" s="25" t="s">
        <v>1324</v>
      </c>
      <c r="E271" s="25" t="s">
        <v>138</v>
      </c>
      <c r="F271" s="22" t="s">
        <v>1325</v>
      </c>
      <c r="G271" s="25" t="s">
        <v>1326</v>
      </c>
      <c r="H271" s="25"/>
      <c r="I271" s="85"/>
      <c r="J271" s="25"/>
      <c r="K271" s="25" t="s">
        <v>13</v>
      </c>
      <c r="L271" s="25"/>
      <c r="M271" s="25"/>
      <c r="N271" s="25"/>
      <c r="O271" s="78"/>
      <c r="P271" s="78"/>
      <c r="Q271" s="31"/>
      <c r="R271" s="31"/>
      <c r="S271" s="31"/>
      <c r="T271" s="31"/>
      <c r="U271" s="25"/>
      <c r="V271" s="31"/>
      <c r="W271" s="7"/>
    </row>
    <row r="272" ht="12.75" customHeight="1">
      <c r="A272" s="79">
        <v>19.0</v>
      </c>
      <c r="B272" s="4"/>
      <c r="C272" s="25" t="s">
        <v>1327</v>
      </c>
      <c r="D272" s="25" t="s">
        <v>1328</v>
      </c>
      <c r="E272" s="25" t="s">
        <v>320</v>
      </c>
      <c r="F272" s="22" t="s">
        <v>1329</v>
      </c>
      <c r="G272" s="25" t="s">
        <v>1330</v>
      </c>
      <c r="H272" s="25"/>
      <c r="I272" s="85" t="s">
        <v>1331</v>
      </c>
      <c r="J272" s="25"/>
      <c r="K272" s="25" t="s">
        <v>13</v>
      </c>
      <c r="L272" s="25"/>
      <c r="M272" s="25"/>
      <c r="N272" s="25"/>
      <c r="O272" s="78"/>
      <c r="P272" s="78"/>
      <c r="Q272" s="31"/>
      <c r="R272" s="31"/>
      <c r="S272" s="31"/>
      <c r="T272" s="31"/>
      <c r="U272" s="25"/>
      <c r="V272" s="31"/>
      <c r="W272" s="7"/>
    </row>
    <row r="273" ht="26.25" customHeight="1">
      <c r="A273" s="79">
        <v>20.0</v>
      </c>
      <c r="B273" s="4"/>
      <c r="C273" s="25" t="s">
        <v>361</v>
      </c>
      <c r="D273" s="25" t="s">
        <v>1332</v>
      </c>
      <c r="E273" s="25" t="s">
        <v>483</v>
      </c>
      <c r="F273" s="22" t="s">
        <v>1333</v>
      </c>
      <c r="G273" s="25" t="s">
        <v>1334</v>
      </c>
      <c r="H273" s="25"/>
      <c r="I273" s="85"/>
      <c r="J273" s="25"/>
      <c r="K273" s="25" t="s">
        <v>13</v>
      </c>
      <c r="L273" s="25"/>
      <c r="M273" s="25"/>
      <c r="N273" s="25"/>
      <c r="O273" s="78"/>
      <c r="P273" s="78"/>
      <c r="Q273" s="31"/>
      <c r="R273" s="31"/>
      <c r="S273" s="31"/>
      <c r="T273" s="31"/>
      <c r="U273" s="25"/>
      <c r="V273" s="31"/>
      <c r="W273" s="7"/>
    </row>
    <row r="274" ht="12.75" customHeight="1">
      <c r="A274" s="79">
        <v>21.0</v>
      </c>
      <c r="B274" s="4"/>
      <c r="C274" s="112" t="s">
        <v>1335</v>
      </c>
      <c r="D274" s="25" t="s">
        <v>482</v>
      </c>
      <c r="E274" s="25" t="s">
        <v>245</v>
      </c>
      <c r="F274" s="22" t="s">
        <v>1336</v>
      </c>
      <c r="G274" s="25" t="s">
        <v>1337</v>
      </c>
      <c r="H274" s="25" t="s">
        <v>1338</v>
      </c>
      <c r="I274" s="25" t="s">
        <v>1339</v>
      </c>
      <c r="J274" s="25"/>
      <c r="K274" s="25" t="s">
        <v>13</v>
      </c>
      <c r="L274" s="25"/>
      <c r="M274" s="25"/>
      <c r="N274" s="25"/>
      <c r="O274" s="78"/>
      <c r="P274" s="78"/>
      <c r="Q274" s="31"/>
      <c r="R274" s="31"/>
      <c r="S274" s="31"/>
      <c r="T274" s="31"/>
      <c r="U274" s="25"/>
      <c r="V274" s="31"/>
      <c r="W274" s="7"/>
    </row>
    <row r="275" ht="26.25" customHeight="1">
      <c r="A275" s="79">
        <v>22.0</v>
      </c>
      <c r="B275" s="4"/>
      <c r="C275" s="25" t="s">
        <v>1340</v>
      </c>
      <c r="D275" s="25" t="s">
        <v>1341</v>
      </c>
      <c r="E275" s="25" t="s">
        <v>642</v>
      </c>
      <c r="F275" s="22" t="s">
        <v>1342</v>
      </c>
      <c r="G275" s="25" t="s">
        <v>1343</v>
      </c>
      <c r="H275" s="25"/>
      <c r="I275" s="85" t="s">
        <v>1344</v>
      </c>
      <c r="J275" s="25"/>
      <c r="K275" s="25" t="s">
        <v>13</v>
      </c>
      <c r="L275" s="25"/>
      <c r="M275" s="25"/>
      <c r="N275" s="25"/>
      <c r="O275" s="78"/>
      <c r="P275" s="78"/>
      <c r="Q275" s="31"/>
      <c r="R275" s="31"/>
      <c r="S275" s="31"/>
      <c r="T275" s="31"/>
      <c r="U275" s="25"/>
      <c r="V275" s="31"/>
      <c r="W275" s="7"/>
    </row>
    <row r="276" ht="12.75" customHeight="1">
      <c r="A276" s="79">
        <v>23.0</v>
      </c>
      <c r="B276" s="4"/>
      <c r="C276" s="25" t="s">
        <v>1345</v>
      </c>
      <c r="D276" s="25" t="s">
        <v>1346</v>
      </c>
      <c r="E276" s="25" t="s">
        <v>233</v>
      </c>
      <c r="F276" s="22" t="s">
        <v>1347</v>
      </c>
      <c r="G276" s="25" t="s">
        <v>1348</v>
      </c>
      <c r="H276" s="25"/>
      <c r="I276" s="85"/>
      <c r="J276" s="25"/>
      <c r="K276" s="25" t="s">
        <v>13</v>
      </c>
      <c r="L276" s="25"/>
      <c r="M276" s="25"/>
      <c r="N276" s="25"/>
      <c r="O276" s="78"/>
      <c r="P276" s="78"/>
      <c r="Q276" s="31"/>
      <c r="R276" s="31"/>
      <c r="S276" s="31"/>
      <c r="T276" s="31"/>
      <c r="U276" s="25"/>
      <c r="V276" s="31"/>
      <c r="W276" s="7"/>
    </row>
    <row r="277" ht="12.75" customHeight="1">
      <c r="A277" s="116">
        <v>24.0</v>
      </c>
      <c r="B277" s="4"/>
      <c r="C277" s="25" t="s">
        <v>405</v>
      </c>
      <c r="D277" s="25" t="s">
        <v>1349</v>
      </c>
      <c r="E277" s="25" t="s">
        <v>138</v>
      </c>
      <c r="F277" s="22" t="s">
        <v>702</v>
      </c>
      <c r="G277" s="25" t="s">
        <v>1350</v>
      </c>
      <c r="H277" s="25"/>
      <c r="I277" s="85" t="s">
        <v>1351</v>
      </c>
      <c r="J277" s="25"/>
      <c r="K277" s="25" t="s">
        <v>13</v>
      </c>
      <c r="L277" s="25"/>
      <c r="M277" s="25"/>
      <c r="N277" s="25"/>
      <c r="O277" s="78"/>
      <c r="P277" s="78"/>
      <c r="Q277" s="31"/>
      <c r="R277" s="31"/>
      <c r="S277" s="31"/>
      <c r="T277" s="31"/>
      <c r="U277" s="25"/>
      <c r="V277" s="31"/>
      <c r="W277" s="7"/>
    </row>
    <row r="278" ht="39.0" customHeight="1">
      <c r="A278" s="79"/>
      <c r="B278" s="4" t="s">
        <v>568</v>
      </c>
      <c r="C278" s="143" t="s">
        <v>1352</v>
      </c>
      <c r="D278" s="74" t="s">
        <v>1088</v>
      </c>
      <c r="E278" s="74" t="s">
        <v>159</v>
      </c>
      <c r="F278" s="75" t="s">
        <v>1353</v>
      </c>
      <c r="G278" s="74" t="s">
        <v>1354</v>
      </c>
      <c r="H278" s="74" t="s">
        <v>1355</v>
      </c>
      <c r="I278" s="74" t="s">
        <v>1356</v>
      </c>
      <c r="J278" s="74"/>
      <c r="K278" s="74" t="s">
        <v>143</v>
      </c>
      <c r="L278" s="74" t="s">
        <v>1357</v>
      </c>
      <c r="M278" s="74"/>
      <c r="N278" s="25"/>
      <c r="O278" s="78"/>
      <c r="P278" s="78"/>
      <c r="Q278" s="31"/>
      <c r="R278" s="31"/>
      <c r="S278" s="31"/>
      <c r="T278" s="31"/>
      <c r="U278" s="25"/>
      <c r="V278" s="31"/>
      <c r="W278" s="7"/>
    </row>
    <row r="279" ht="12.75" customHeight="1">
      <c r="A279" s="79">
        <v>1.0</v>
      </c>
      <c r="B279" s="4"/>
      <c r="C279" s="25" t="s">
        <v>1358</v>
      </c>
      <c r="D279" s="25" t="s">
        <v>1359</v>
      </c>
      <c r="E279" s="25" t="s">
        <v>138</v>
      </c>
      <c r="F279" s="22" t="s">
        <v>753</v>
      </c>
      <c r="G279" s="25" t="s">
        <v>1360</v>
      </c>
      <c r="H279" s="25"/>
      <c r="I279" s="25"/>
      <c r="J279" s="83" t="str">
        <f>HYPERLINK("http://www.gov.ph/directory/local-government-units/nueva-ecija/www.aliaga.gov.ph","www.aliaga.gov.ph")</f>
        <v>www.aliaga.gov.ph</v>
      </c>
      <c r="K279" s="25" t="s">
        <v>13</v>
      </c>
      <c r="L279" s="25"/>
      <c r="M279" s="25"/>
      <c r="N279" s="25"/>
      <c r="O279" s="78"/>
      <c r="P279" s="78"/>
      <c r="Q279" s="31"/>
      <c r="R279" s="31"/>
      <c r="S279" s="31"/>
      <c r="T279" s="31"/>
      <c r="U279" s="25"/>
      <c r="V279" s="31"/>
      <c r="W279" s="7"/>
    </row>
    <row r="280" ht="26.25" customHeight="1">
      <c r="A280" s="79">
        <v>2.0</v>
      </c>
      <c r="B280" s="4"/>
      <c r="C280" s="25" t="s">
        <v>1361</v>
      </c>
      <c r="D280" s="25" t="s">
        <v>1362</v>
      </c>
      <c r="E280" s="25" t="s">
        <v>212</v>
      </c>
      <c r="F280" s="22" t="s">
        <v>1363</v>
      </c>
      <c r="G280" s="25" t="s">
        <v>1364</v>
      </c>
      <c r="H280" s="25"/>
      <c r="I280" s="25"/>
      <c r="J280" s="83"/>
      <c r="K280" s="25" t="s">
        <v>13</v>
      </c>
      <c r="L280" s="25"/>
      <c r="M280" s="25"/>
      <c r="N280" s="25"/>
      <c r="O280" s="78"/>
      <c r="P280" s="78"/>
      <c r="Q280" s="31"/>
      <c r="R280" s="31"/>
      <c r="S280" s="31"/>
      <c r="T280" s="31"/>
      <c r="U280" s="25"/>
      <c r="V280" s="31"/>
      <c r="W280" s="7"/>
    </row>
    <row r="281" ht="12.75" customHeight="1">
      <c r="A281" s="79">
        <v>3.0</v>
      </c>
      <c r="B281" s="4" t="s">
        <v>568</v>
      </c>
      <c r="C281" s="112" t="s">
        <v>1365</v>
      </c>
      <c r="D281" s="25" t="s">
        <v>1366</v>
      </c>
      <c r="E281" s="25" t="s">
        <v>204</v>
      </c>
      <c r="F281" s="22" t="s">
        <v>1367</v>
      </c>
      <c r="G281" s="25" t="s">
        <v>1368</v>
      </c>
      <c r="H281" s="25"/>
      <c r="I281" s="25"/>
      <c r="J281" s="25"/>
      <c r="K281" s="25" t="s">
        <v>13</v>
      </c>
      <c r="L281" s="25"/>
      <c r="M281" s="25"/>
      <c r="N281" s="25"/>
      <c r="O281" s="78"/>
      <c r="P281" s="78"/>
      <c r="Q281" s="31"/>
      <c r="R281" s="31"/>
      <c r="S281" s="31"/>
      <c r="T281" s="31"/>
      <c r="U281" s="25"/>
      <c r="V281" s="31"/>
      <c r="W281" s="7"/>
    </row>
    <row r="282" ht="12.75" customHeight="1">
      <c r="A282" s="79">
        <v>4.0</v>
      </c>
      <c r="B282" s="4"/>
      <c r="C282" s="25" t="s">
        <v>1369</v>
      </c>
      <c r="D282" s="25" t="s">
        <v>1370</v>
      </c>
      <c r="E282" s="25" t="s">
        <v>153</v>
      </c>
      <c r="F282" s="22" t="s">
        <v>1371</v>
      </c>
      <c r="G282" s="25" t="s">
        <v>1372</v>
      </c>
      <c r="H282" s="25"/>
      <c r="I282" s="25"/>
      <c r="J282" s="83" t="str">
        <f>HYPERLINK("http://www.gov.ph/directory/local-government-units/nueva-ecija/www.cabiao.gov.ph"," www.cabiao.gov.ph")</f>
        <v> www.cabiao.gov.ph</v>
      </c>
      <c r="K282" s="25" t="s">
        <v>13</v>
      </c>
      <c r="L282" s="25"/>
      <c r="M282" s="25"/>
      <c r="N282" s="25"/>
      <c r="O282" s="78"/>
      <c r="P282" s="78"/>
      <c r="Q282" s="31"/>
      <c r="R282" s="31"/>
      <c r="S282" s="31"/>
      <c r="T282" s="31"/>
      <c r="U282" s="25"/>
      <c r="V282" s="31"/>
      <c r="W282" s="7"/>
    </row>
    <row r="283" ht="12.75" customHeight="1">
      <c r="A283" s="79">
        <v>5.0</v>
      </c>
      <c r="B283" s="4"/>
      <c r="C283" s="25" t="s">
        <v>1373</v>
      </c>
      <c r="D283" s="25" t="s">
        <v>1374</v>
      </c>
      <c r="E283" s="25" t="s">
        <v>320</v>
      </c>
      <c r="F283" s="22" t="s">
        <v>1375</v>
      </c>
      <c r="G283" s="25"/>
      <c r="H283" s="25"/>
      <c r="I283" s="25"/>
      <c r="J283" s="83"/>
      <c r="K283" s="25" t="s">
        <v>13</v>
      </c>
      <c r="L283" s="25"/>
      <c r="M283" s="25"/>
      <c r="N283" s="25"/>
      <c r="O283" s="78"/>
      <c r="P283" s="78"/>
      <c r="Q283" s="31"/>
      <c r="R283" s="31"/>
      <c r="S283" s="31"/>
      <c r="T283" s="31"/>
      <c r="U283" s="25"/>
      <c r="V283" s="31"/>
      <c r="W283" s="7"/>
    </row>
    <row r="284" ht="12.75" customHeight="1">
      <c r="A284" s="79">
        <v>6.0</v>
      </c>
      <c r="B284" s="4"/>
      <c r="C284" s="25" t="s">
        <v>1376</v>
      </c>
      <c r="D284" s="25" t="s">
        <v>411</v>
      </c>
      <c r="E284" s="25" t="s">
        <v>138</v>
      </c>
      <c r="F284" s="22" t="s">
        <v>1377</v>
      </c>
      <c r="G284" s="25" t="s">
        <v>1378</v>
      </c>
      <c r="H284" s="25"/>
      <c r="I284" s="25"/>
      <c r="J284" s="83" t="str">
        <f>HYPERLINK("http://www.gov.ph/directory/local-government-units/nueva-ecija/www.cuyapo.gov.ph","www.cuyapo.gov.ph")</f>
        <v>www.cuyapo.gov.ph</v>
      </c>
      <c r="K284" s="25" t="s">
        <v>13</v>
      </c>
      <c r="L284" s="25"/>
      <c r="M284" s="25"/>
      <c r="N284" s="25"/>
      <c r="O284" s="78"/>
      <c r="P284" s="78"/>
      <c r="Q284" s="31"/>
      <c r="R284" s="31"/>
      <c r="S284" s="31"/>
      <c r="T284" s="31"/>
      <c r="U284" s="25"/>
      <c r="V284" s="31"/>
      <c r="W284" s="7"/>
    </row>
    <row r="285" ht="12.75" customHeight="1">
      <c r="A285" s="79">
        <v>7.0</v>
      </c>
      <c r="B285" s="4"/>
      <c r="C285" s="25" t="s">
        <v>1379</v>
      </c>
      <c r="D285" s="25" t="s">
        <v>1380</v>
      </c>
      <c r="E285" s="25" t="s">
        <v>245</v>
      </c>
      <c r="F285" s="22" t="s">
        <v>1381</v>
      </c>
      <c r="G285" s="25" t="s">
        <v>1382</v>
      </c>
      <c r="H285" s="25"/>
      <c r="I285" s="25"/>
      <c r="J285" s="83"/>
      <c r="K285" s="25" t="s">
        <v>13</v>
      </c>
      <c r="L285" s="25"/>
      <c r="M285" s="25"/>
      <c r="N285" s="25"/>
      <c r="O285" s="78"/>
      <c r="P285" s="78"/>
      <c r="Q285" s="31"/>
      <c r="R285" s="31"/>
      <c r="S285" s="31"/>
      <c r="T285" s="31"/>
      <c r="U285" s="25"/>
      <c r="V285" s="31"/>
      <c r="W285" s="7"/>
    </row>
    <row r="286" ht="12.75" customHeight="1">
      <c r="A286" s="79">
        <v>8.0</v>
      </c>
      <c r="B286" s="4" t="s">
        <v>568</v>
      </c>
      <c r="C286" s="112" t="s">
        <v>1383</v>
      </c>
      <c r="D286" s="25" t="s">
        <v>1384</v>
      </c>
      <c r="E286" s="25" t="s">
        <v>192</v>
      </c>
      <c r="F286" s="22" t="s">
        <v>1292</v>
      </c>
      <c r="G286" s="25" t="s">
        <v>1385</v>
      </c>
      <c r="H286" s="25"/>
      <c r="I286" s="25"/>
      <c r="J286" s="25"/>
      <c r="K286" s="25" t="s">
        <v>13</v>
      </c>
      <c r="L286" s="25"/>
      <c r="M286" s="25"/>
      <c r="N286" s="25"/>
      <c r="O286" s="78"/>
      <c r="P286" s="78"/>
      <c r="Q286" s="31"/>
      <c r="R286" s="31"/>
      <c r="S286" s="31"/>
      <c r="T286" s="31"/>
      <c r="U286" s="25"/>
      <c r="V286" s="31"/>
      <c r="W286" s="7"/>
    </row>
    <row r="287" ht="12.75" customHeight="1">
      <c r="A287" s="79">
        <v>9.0</v>
      </c>
      <c r="B287" s="4"/>
      <c r="C287" s="25" t="s">
        <v>1386</v>
      </c>
      <c r="D287" s="25" t="s">
        <v>1387</v>
      </c>
      <c r="E287" s="25" t="s">
        <v>1298</v>
      </c>
      <c r="F287" s="22" t="s">
        <v>1313</v>
      </c>
      <c r="G287" s="25"/>
      <c r="H287" s="25"/>
      <c r="I287" s="25"/>
      <c r="J287" s="25"/>
      <c r="K287" s="25" t="s">
        <v>13</v>
      </c>
      <c r="L287" s="25"/>
      <c r="M287" s="25"/>
      <c r="N287" s="25"/>
      <c r="O287" s="78"/>
      <c r="P287" s="78"/>
      <c r="Q287" s="31"/>
      <c r="R287" s="31"/>
      <c r="S287" s="31"/>
      <c r="T287" s="31"/>
      <c r="U287" s="25"/>
      <c r="V287" s="31"/>
      <c r="W287" s="7"/>
    </row>
    <row r="288" ht="12.75" customHeight="1">
      <c r="A288" s="79">
        <v>10.0</v>
      </c>
      <c r="B288" s="4"/>
      <c r="C288" s="25" t="s">
        <v>1388</v>
      </c>
      <c r="D288" s="25" t="s">
        <v>996</v>
      </c>
      <c r="E288" s="25" t="s">
        <v>212</v>
      </c>
      <c r="F288" s="22" t="s">
        <v>1389</v>
      </c>
      <c r="G288" s="25" t="s">
        <v>1390</v>
      </c>
      <c r="H288" s="25"/>
      <c r="I288" s="25"/>
      <c r="J288" s="83" t="str">
        <f>HYPERLINK("http://www.gov.ph/directory/local-government-units/nueva-ecija/www.gentinio.gov.ph","www.gentinio.gov.ph")</f>
        <v>www.gentinio.gov.ph</v>
      </c>
      <c r="K288" s="25" t="s">
        <v>13</v>
      </c>
      <c r="L288" s="25"/>
      <c r="M288" s="25"/>
      <c r="N288" s="25"/>
      <c r="O288" s="78"/>
      <c r="P288" s="78"/>
      <c r="Q288" s="31"/>
      <c r="R288" s="31"/>
      <c r="S288" s="31"/>
      <c r="T288" s="31"/>
      <c r="U288" s="25"/>
      <c r="V288" s="31"/>
      <c r="W288" s="7"/>
    </row>
    <row r="289" ht="12.75" customHeight="1">
      <c r="A289" s="79">
        <v>11.0</v>
      </c>
      <c r="B289" s="4"/>
      <c r="C289" s="25" t="s">
        <v>1391</v>
      </c>
      <c r="D289" s="25" t="s">
        <v>1392</v>
      </c>
      <c r="E289" s="25" t="s">
        <v>159</v>
      </c>
      <c r="F289" s="22" t="s">
        <v>1393</v>
      </c>
      <c r="G289" s="25" t="s">
        <v>1394</v>
      </c>
      <c r="H289" s="25"/>
      <c r="I289" s="25"/>
      <c r="J289" s="25"/>
      <c r="K289" s="25" t="s">
        <v>13</v>
      </c>
      <c r="L289" s="25"/>
      <c r="M289" s="25"/>
      <c r="N289" s="25"/>
      <c r="O289" s="78"/>
      <c r="P289" s="78"/>
      <c r="Q289" s="31"/>
      <c r="R289" s="31"/>
      <c r="S289" s="31"/>
      <c r="T289" s="31"/>
      <c r="U289" s="25"/>
      <c r="V289" s="31"/>
      <c r="W289" s="7"/>
    </row>
    <row r="290" ht="12.75" customHeight="1">
      <c r="A290" s="79">
        <v>12.0</v>
      </c>
      <c r="B290" s="4"/>
      <c r="C290" s="25" t="s">
        <v>1395</v>
      </c>
      <c r="D290" s="25" t="s">
        <v>1185</v>
      </c>
      <c r="E290" s="25" t="s">
        <v>138</v>
      </c>
      <c r="F290" s="22" t="s">
        <v>1396</v>
      </c>
      <c r="G290" s="25" t="s">
        <v>1397</v>
      </c>
      <c r="H290" s="25"/>
      <c r="I290" s="25"/>
      <c r="J290" s="25"/>
      <c r="K290" s="25" t="s">
        <v>13</v>
      </c>
      <c r="L290" s="25"/>
      <c r="M290" s="25"/>
      <c r="N290" s="25"/>
      <c r="O290" s="78"/>
      <c r="P290" s="78"/>
      <c r="Q290" s="31"/>
      <c r="R290" s="31"/>
      <c r="S290" s="31"/>
      <c r="T290" s="31"/>
      <c r="U290" s="25"/>
      <c r="V290" s="31"/>
      <c r="W290" s="7"/>
    </row>
    <row r="291" ht="12.75" customHeight="1">
      <c r="A291" s="79">
        <v>13.0</v>
      </c>
      <c r="B291" s="4"/>
      <c r="C291" s="25" t="s">
        <v>1398</v>
      </c>
      <c r="D291" s="25" t="s">
        <v>744</v>
      </c>
      <c r="E291" s="25" t="s">
        <v>192</v>
      </c>
      <c r="F291" s="22" t="s">
        <v>1399</v>
      </c>
      <c r="G291" s="25" t="s">
        <v>1400</v>
      </c>
      <c r="H291" s="25"/>
      <c r="I291" s="85" t="s">
        <v>1401</v>
      </c>
      <c r="J291" s="25"/>
      <c r="K291" s="25" t="s">
        <v>13</v>
      </c>
      <c r="L291" s="25"/>
      <c r="M291" s="25"/>
      <c r="N291" s="25"/>
      <c r="O291" s="78"/>
      <c r="P291" s="78"/>
      <c r="Q291" s="31"/>
      <c r="R291" s="31"/>
      <c r="S291" s="31"/>
      <c r="T291" s="31"/>
      <c r="U291" s="25"/>
      <c r="V291" s="31"/>
      <c r="W291" s="7"/>
    </row>
    <row r="292" ht="12.75" customHeight="1">
      <c r="A292" s="79">
        <v>14.0</v>
      </c>
      <c r="B292" s="4"/>
      <c r="C292" s="25" t="s">
        <v>1402</v>
      </c>
      <c r="D292" s="25" t="s">
        <v>983</v>
      </c>
      <c r="E292" s="25" t="s">
        <v>245</v>
      </c>
      <c r="F292" s="22" t="s">
        <v>961</v>
      </c>
      <c r="G292" s="25" t="s">
        <v>1403</v>
      </c>
      <c r="H292" s="25"/>
      <c r="I292" s="85"/>
      <c r="J292" s="25"/>
      <c r="K292" s="25" t="s">
        <v>13</v>
      </c>
      <c r="L292" s="25"/>
      <c r="M292" s="25"/>
      <c r="N292" s="25"/>
      <c r="O292" s="78"/>
      <c r="P292" s="78"/>
      <c r="Q292" s="31"/>
      <c r="R292" s="31"/>
      <c r="S292" s="31"/>
      <c r="T292" s="31"/>
      <c r="U292" s="25"/>
      <c r="V292" s="31"/>
      <c r="W292" s="7"/>
    </row>
    <row r="293" ht="12.75" customHeight="1">
      <c r="A293" s="79">
        <v>15.0</v>
      </c>
      <c r="B293" s="4"/>
      <c r="C293" s="25" t="s">
        <v>1404</v>
      </c>
      <c r="D293" s="25" t="s">
        <v>1405</v>
      </c>
      <c r="E293" s="25" t="s">
        <v>320</v>
      </c>
      <c r="F293" s="22" t="s">
        <v>1406</v>
      </c>
      <c r="G293" s="25" t="s">
        <v>1407</v>
      </c>
      <c r="H293" s="25"/>
      <c r="I293" s="85"/>
      <c r="J293" s="25"/>
      <c r="K293" s="25" t="s">
        <v>13</v>
      </c>
      <c r="L293" s="25"/>
      <c r="M293" s="25"/>
      <c r="N293" s="25"/>
      <c r="O293" s="78"/>
      <c r="P293" s="78"/>
      <c r="Q293" s="31"/>
      <c r="R293" s="31"/>
      <c r="S293" s="31"/>
      <c r="T293" s="31"/>
      <c r="U293" s="25"/>
      <c r="V293" s="31"/>
      <c r="W293" s="7"/>
    </row>
    <row r="294" ht="12.75" customHeight="1">
      <c r="A294" s="79">
        <v>16.0</v>
      </c>
      <c r="B294" s="4"/>
      <c r="C294" s="25" t="s">
        <v>1408</v>
      </c>
      <c r="D294" s="25" t="s">
        <v>1409</v>
      </c>
      <c r="E294" s="25" t="s">
        <v>159</v>
      </c>
      <c r="F294" s="22" t="s">
        <v>702</v>
      </c>
      <c r="G294" s="25"/>
      <c r="H294" s="25"/>
      <c r="I294" s="85"/>
      <c r="J294" s="83" t="str">
        <f>HYPERLINK("http://www.gov.ph/directory/local-government-units/nueva-ecija/www.lupao.net","www.lupao.net")</f>
        <v>www.lupao.net</v>
      </c>
      <c r="K294" s="25" t="s">
        <v>13</v>
      </c>
      <c r="L294" s="25"/>
      <c r="M294" s="25"/>
      <c r="N294" s="25"/>
      <c r="O294" s="78"/>
      <c r="P294" s="78"/>
      <c r="Q294" s="31"/>
      <c r="R294" s="31"/>
      <c r="S294" s="31"/>
      <c r="T294" s="31"/>
      <c r="U294" s="25"/>
      <c r="V294" s="31"/>
      <c r="W294" s="7"/>
    </row>
    <row r="295" ht="12.75" customHeight="1">
      <c r="A295" s="79">
        <v>17.0</v>
      </c>
      <c r="B295" s="4"/>
      <c r="C295" s="25" t="s">
        <v>1410</v>
      </c>
      <c r="D295" s="25" t="s">
        <v>1411</v>
      </c>
      <c r="E295" s="25" t="s">
        <v>212</v>
      </c>
      <c r="F295" s="22" t="s">
        <v>1412</v>
      </c>
      <c r="G295" s="25" t="s">
        <v>1413</v>
      </c>
      <c r="H295" s="25"/>
      <c r="I295" s="85"/>
      <c r="J295" s="83"/>
      <c r="K295" s="25" t="s">
        <v>13</v>
      </c>
      <c r="L295" s="25"/>
      <c r="M295" s="25"/>
      <c r="N295" s="25"/>
      <c r="O295" s="78"/>
      <c r="P295" s="78"/>
      <c r="Q295" s="31"/>
      <c r="R295" s="31"/>
      <c r="S295" s="31"/>
      <c r="T295" s="31"/>
      <c r="U295" s="25"/>
      <c r="V295" s="31"/>
      <c r="W295" s="7"/>
    </row>
    <row r="296" ht="12.75" customHeight="1">
      <c r="A296" s="79">
        <v>18.0</v>
      </c>
      <c r="B296" s="4" t="s">
        <v>1414</v>
      </c>
      <c r="C296" s="112" t="s">
        <v>1415</v>
      </c>
      <c r="D296" s="25" t="s">
        <v>1416</v>
      </c>
      <c r="E296" s="25" t="s">
        <v>483</v>
      </c>
      <c r="F296" s="22" t="s">
        <v>1417</v>
      </c>
      <c r="G296" s="25" t="s">
        <v>1418</v>
      </c>
      <c r="H296" s="25"/>
      <c r="I296" s="25"/>
      <c r="J296" s="25"/>
      <c r="K296" s="25" t="s">
        <v>13</v>
      </c>
      <c r="L296" s="25"/>
      <c r="M296" s="25"/>
      <c r="N296" s="25"/>
      <c r="O296" s="78"/>
      <c r="P296" s="78"/>
      <c r="Q296" s="31"/>
      <c r="R296" s="31"/>
      <c r="S296" s="31"/>
      <c r="T296" s="31"/>
      <c r="U296" s="25"/>
      <c r="V296" s="31"/>
      <c r="W296" s="7"/>
    </row>
    <row r="297" ht="12.75" customHeight="1">
      <c r="A297" s="79">
        <v>19.0</v>
      </c>
      <c r="B297" s="25"/>
      <c r="C297" s="25" t="s">
        <v>1419</v>
      </c>
      <c r="D297" s="25" t="s">
        <v>1420</v>
      </c>
      <c r="E297" s="25" t="s">
        <v>320</v>
      </c>
      <c r="F297" s="22" t="s">
        <v>1421</v>
      </c>
      <c r="G297" s="25" t="s">
        <v>1422</v>
      </c>
      <c r="H297" s="25"/>
      <c r="I297" s="25"/>
      <c r="J297" s="25"/>
      <c r="K297" s="25" t="s">
        <v>13</v>
      </c>
      <c r="L297" s="25"/>
      <c r="M297" s="25"/>
      <c r="N297" s="25"/>
      <c r="O297" s="78"/>
      <c r="P297" s="78"/>
      <c r="Q297" s="31"/>
      <c r="R297" s="31"/>
      <c r="S297" s="31"/>
      <c r="T297" s="31"/>
      <c r="U297" s="25"/>
      <c r="V297" s="31"/>
      <c r="W297" s="7"/>
    </row>
    <row r="298" ht="12.75" customHeight="1">
      <c r="A298" s="79">
        <v>20.0</v>
      </c>
      <c r="B298" s="25"/>
      <c r="C298" s="25" t="s">
        <v>1423</v>
      </c>
      <c r="D298" s="25" t="s">
        <v>353</v>
      </c>
      <c r="E298" s="25" t="s">
        <v>138</v>
      </c>
      <c r="F298" s="22" t="s">
        <v>1424</v>
      </c>
      <c r="G298" s="25" t="s">
        <v>1425</v>
      </c>
      <c r="H298" s="25"/>
      <c r="I298" s="25"/>
      <c r="J298" s="25"/>
      <c r="K298" s="25" t="s">
        <v>13</v>
      </c>
      <c r="L298" s="25"/>
      <c r="M298" s="25"/>
      <c r="N298" s="25"/>
      <c r="O298" s="78"/>
      <c r="P298" s="78"/>
      <c r="Q298" s="31"/>
      <c r="R298" s="31"/>
      <c r="S298" s="31"/>
      <c r="T298" s="31"/>
      <c r="U298" s="25"/>
      <c r="V298" s="31"/>
      <c r="W298" s="7"/>
    </row>
    <row r="299" ht="12.75" customHeight="1">
      <c r="A299" s="79">
        <v>21.0</v>
      </c>
      <c r="B299" s="25"/>
      <c r="C299" s="25" t="s">
        <v>973</v>
      </c>
      <c r="D299" s="25" t="s">
        <v>1426</v>
      </c>
      <c r="E299" s="25" t="s">
        <v>159</v>
      </c>
      <c r="F299" s="22" t="s">
        <v>1427</v>
      </c>
      <c r="G299" s="25" t="s">
        <v>1428</v>
      </c>
      <c r="H299" s="25"/>
      <c r="I299" s="25"/>
      <c r="J299" s="25"/>
      <c r="K299" s="25" t="s">
        <v>13</v>
      </c>
      <c r="L299" s="25"/>
      <c r="M299" s="25"/>
      <c r="N299" s="25"/>
      <c r="O299" s="78"/>
      <c r="P299" s="78"/>
      <c r="Q299" s="31"/>
      <c r="R299" s="31"/>
      <c r="S299" s="31"/>
      <c r="T299" s="31"/>
      <c r="U299" s="25"/>
      <c r="V299" s="31"/>
      <c r="W299" s="7"/>
    </row>
    <row r="300" ht="12.75" customHeight="1">
      <c r="A300" s="79">
        <v>22.0</v>
      </c>
      <c r="B300" s="4"/>
      <c r="C300" s="25" t="s">
        <v>828</v>
      </c>
      <c r="D300" s="25" t="s">
        <v>1429</v>
      </c>
      <c r="E300" s="25" t="s">
        <v>204</v>
      </c>
      <c r="F300" s="22" t="s">
        <v>1430</v>
      </c>
      <c r="G300" s="25" t="s">
        <v>1431</v>
      </c>
      <c r="H300" s="25"/>
      <c r="I300" s="25"/>
      <c r="J300" s="25"/>
      <c r="K300" s="25" t="s">
        <v>13</v>
      </c>
      <c r="L300" s="25"/>
      <c r="M300" s="25"/>
      <c r="N300" s="25"/>
      <c r="O300" s="78"/>
      <c r="P300" s="78"/>
      <c r="Q300" s="31"/>
      <c r="R300" s="31"/>
      <c r="S300" s="31"/>
      <c r="T300" s="31"/>
      <c r="U300" s="25"/>
      <c r="V300" s="31"/>
      <c r="W300" s="7"/>
    </row>
    <row r="301" ht="12.75" customHeight="1">
      <c r="A301" s="79">
        <v>23.0</v>
      </c>
      <c r="B301" s="4"/>
      <c r="C301" s="25" t="s">
        <v>1432</v>
      </c>
      <c r="D301" s="25" t="s">
        <v>1433</v>
      </c>
      <c r="E301" s="25" t="s">
        <v>138</v>
      </c>
      <c r="F301" s="22" t="s">
        <v>1434</v>
      </c>
      <c r="G301" s="25" t="s">
        <v>1435</v>
      </c>
      <c r="H301" s="25"/>
      <c r="I301" s="25"/>
      <c r="J301" s="25"/>
      <c r="K301" s="25" t="s">
        <v>13</v>
      </c>
      <c r="L301" s="25"/>
      <c r="M301" s="25"/>
      <c r="N301" s="25"/>
      <c r="O301" s="78"/>
      <c r="P301" s="78"/>
      <c r="Q301" s="31"/>
      <c r="R301" s="31"/>
      <c r="S301" s="31"/>
      <c r="T301" s="31"/>
      <c r="U301" s="25"/>
      <c r="V301" s="31"/>
      <c r="W301" s="7"/>
    </row>
    <row r="302" ht="12.75" customHeight="1">
      <c r="A302" s="79">
        <v>24.0</v>
      </c>
      <c r="B302" s="4"/>
      <c r="C302" s="25" t="s">
        <v>1003</v>
      </c>
      <c r="D302" s="25" t="s">
        <v>1436</v>
      </c>
      <c r="E302" s="25" t="s">
        <v>1209</v>
      </c>
      <c r="F302" s="22" t="s">
        <v>1437</v>
      </c>
      <c r="G302" s="25" t="s">
        <v>1438</v>
      </c>
      <c r="H302" s="25"/>
      <c r="I302" s="25"/>
      <c r="J302" s="25"/>
      <c r="K302" s="25" t="s">
        <v>13</v>
      </c>
      <c r="L302" s="25"/>
      <c r="M302" s="25"/>
      <c r="N302" s="25"/>
      <c r="O302" s="78"/>
      <c r="P302" s="78"/>
      <c r="Q302" s="31"/>
      <c r="R302" s="31"/>
      <c r="S302" s="31"/>
      <c r="T302" s="31"/>
      <c r="U302" s="25"/>
      <c r="V302" s="31"/>
      <c r="W302" s="7"/>
    </row>
    <row r="303" ht="12.75" customHeight="1">
      <c r="A303" s="79">
        <v>25.0</v>
      </c>
      <c r="B303" s="4"/>
      <c r="C303" s="112" t="s">
        <v>1439</v>
      </c>
      <c r="D303" s="25" t="s">
        <v>1440</v>
      </c>
      <c r="E303" s="25" t="s">
        <v>204</v>
      </c>
      <c r="F303" s="22" t="s">
        <v>1441</v>
      </c>
      <c r="G303" s="25" t="s">
        <v>1442</v>
      </c>
      <c r="H303" s="25" t="s">
        <v>1443</v>
      </c>
      <c r="I303" s="25" t="s">
        <v>1444</v>
      </c>
      <c r="J303" s="83" t="str">
        <f>HYPERLINK("http://www.gov.ph/directory/local-government-units/nueva-ecija/www.sanjosecity-ne.gov.ph","www.sanjosecity-ne.gov.ph")</f>
        <v>www.sanjosecity-ne.gov.ph</v>
      </c>
      <c r="K303" s="25" t="s">
        <v>13</v>
      </c>
      <c r="L303" s="25"/>
      <c r="M303" s="25"/>
      <c r="N303" s="25"/>
      <c r="O303" s="78"/>
      <c r="P303" s="78"/>
      <c r="Q303" s="31"/>
      <c r="R303" s="31"/>
      <c r="S303" s="31"/>
      <c r="T303" s="31"/>
      <c r="U303" s="25"/>
      <c r="V303" s="31"/>
      <c r="W303" s="7"/>
    </row>
    <row r="304" ht="12.75" customHeight="1">
      <c r="A304" s="79">
        <v>26.0</v>
      </c>
      <c r="B304" s="4"/>
      <c r="C304" s="25" t="s">
        <v>1445</v>
      </c>
      <c r="D304" s="25" t="s">
        <v>1446</v>
      </c>
      <c r="E304" s="25" t="s">
        <v>153</v>
      </c>
      <c r="F304" s="22" t="s">
        <v>1447</v>
      </c>
      <c r="G304" s="25" t="s">
        <v>1448</v>
      </c>
      <c r="H304" s="25"/>
      <c r="I304" s="25"/>
      <c r="J304" s="83"/>
      <c r="K304" s="25" t="s">
        <v>13</v>
      </c>
      <c r="L304" s="25"/>
      <c r="M304" s="25"/>
      <c r="N304" s="25"/>
      <c r="O304" s="78"/>
      <c r="P304" s="78"/>
      <c r="Q304" s="31"/>
      <c r="R304" s="31"/>
      <c r="S304" s="31"/>
      <c r="T304" s="31"/>
      <c r="U304" s="25"/>
      <c r="V304" s="31"/>
      <c r="W304" s="7"/>
    </row>
    <row r="305" ht="12.75" customHeight="1">
      <c r="A305" s="79">
        <v>27.0</v>
      </c>
      <c r="B305" s="4"/>
      <c r="C305" s="112" t="s">
        <v>1449</v>
      </c>
      <c r="D305" s="25" t="s">
        <v>1450</v>
      </c>
      <c r="E305" s="25" t="s">
        <v>264</v>
      </c>
      <c r="F305" s="22" t="s">
        <v>1451</v>
      </c>
      <c r="G305" s="25" t="s">
        <v>1452</v>
      </c>
      <c r="H305" s="25"/>
      <c r="I305" s="25"/>
      <c r="J305" s="25"/>
      <c r="K305" s="25" t="s">
        <v>13</v>
      </c>
      <c r="L305" s="25"/>
      <c r="M305" s="25"/>
      <c r="N305" s="25"/>
      <c r="O305" s="78"/>
      <c r="P305" s="78"/>
      <c r="Q305" s="31"/>
      <c r="R305" s="31"/>
      <c r="S305" s="31"/>
      <c r="T305" s="31"/>
      <c r="U305" s="25"/>
      <c r="V305" s="31"/>
      <c r="W305" s="7"/>
    </row>
    <row r="306" ht="12.75" customHeight="1">
      <c r="A306" s="79">
        <v>28.0</v>
      </c>
      <c r="B306" s="4"/>
      <c r="C306" s="25" t="s">
        <v>1453</v>
      </c>
      <c r="D306" s="25" t="s">
        <v>1454</v>
      </c>
      <c r="E306" s="25" t="s">
        <v>159</v>
      </c>
      <c r="F306" s="22" t="s">
        <v>1455</v>
      </c>
      <c r="G306" s="25" t="s">
        <v>1456</v>
      </c>
      <c r="H306" s="25"/>
      <c r="I306" s="25"/>
      <c r="J306" s="25"/>
      <c r="K306" s="25" t="s">
        <v>13</v>
      </c>
      <c r="L306" s="25"/>
      <c r="M306" s="25"/>
      <c r="N306" s="25"/>
      <c r="O306" s="78"/>
      <c r="P306" s="78"/>
      <c r="Q306" s="31"/>
      <c r="R306" s="31"/>
      <c r="S306" s="31"/>
      <c r="T306" s="31"/>
      <c r="U306" s="25"/>
      <c r="V306" s="31"/>
      <c r="W306" s="7"/>
    </row>
    <row r="307" ht="12.75" customHeight="1">
      <c r="A307" s="79">
        <v>29.0</v>
      </c>
      <c r="B307" s="4"/>
      <c r="C307" s="25" t="s">
        <v>410</v>
      </c>
      <c r="D307" s="25" t="s">
        <v>1457</v>
      </c>
      <c r="E307" s="25" t="s">
        <v>233</v>
      </c>
      <c r="F307" s="22" t="s">
        <v>1458</v>
      </c>
      <c r="G307" s="25" t="s">
        <v>1459</v>
      </c>
      <c r="H307" s="25"/>
      <c r="I307" s="25"/>
      <c r="J307" s="25"/>
      <c r="K307" s="25" t="s">
        <v>13</v>
      </c>
      <c r="L307" s="25"/>
      <c r="M307" s="25"/>
      <c r="N307" s="25"/>
      <c r="O307" s="78"/>
      <c r="P307" s="78"/>
      <c r="Q307" s="31"/>
      <c r="R307" s="31"/>
      <c r="S307" s="31"/>
      <c r="T307" s="31"/>
      <c r="U307" s="25"/>
      <c r="V307" s="31"/>
      <c r="W307" s="7"/>
    </row>
    <row r="308" ht="12.75" customHeight="1">
      <c r="A308" s="79">
        <v>30.0</v>
      </c>
      <c r="B308" s="4"/>
      <c r="C308" s="25" t="s">
        <v>1460</v>
      </c>
      <c r="D308" s="25" t="s">
        <v>1461</v>
      </c>
      <c r="E308" s="25" t="s">
        <v>245</v>
      </c>
      <c r="F308" s="22" t="s">
        <v>1462</v>
      </c>
      <c r="G308" s="25" t="s">
        <v>1463</v>
      </c>
      <c r="H308" s="25"/>
      <c r="I308" s="25"/>
      <c r="J308" s="83" t="str">
        <f>HYPERLINK("http://www.gov.ph/directory/local-government-units/nueva-ecija/www.talavera.gov.ph","www.talavera.gov.ph")</f>
        <v>www.talavera.gov.ph</v>
      </c>
      <c r="K308" s="25" t="s">
        <v>13</v>
      </c>
      <c r="L308" s="25"/>
      <c r="M308" s="25"/>
      <c r="N308" s="25"/>
      <c r="O308" s="78"/>
      <c r="P308" s="78"/>
      <c r="Q308" s="31"/>
      <c r="R308" s="31"/>
      <c r="S308" s="31"/>
      <c r="T308" s="31"/>
      <c r="U308" s="25"/>
      <c r="V308" s="31"/>
      <c r="W308" s="7"/>
    </row>
    <row r="309" ht="12.75" customHeight="1">
      <c r="A309" s="79">
        <v>31.0</v>
      </c>
      <c r="B309" s="4"/>
      <c r="C309" s="25" t="s">
        <v>1464</v>
      </c>
      <c r="D309" s="25" t="s">
        <v>1465</v>
      </c>
      <c r="E309" s="25" t="s">
        <v>245</v>
      </c>
      <c r="F309" s="22" t="s">
        <v>1466</v>
      </c>
      <c r="G309" s="25" t="s">
        <v>1467</v>
      </c>
      <c r="H309" s="25"/>
      <c r="I309" s="25"/>
      <c r="J309" s="83"/>
      <c r="K309" s="25" t="s">
        <v>13</v>
      </c>
      <c r="L309" s="25"/>
      <c r="M309" s="25"/>
      <c r="N309" s="25"/>
      <c r="O309" s="78"/>
      <c r="P309" s="78"/>
      <c r="Q309" s="31"/>
      <c r="R309" s="31"/>
      <c r="S309" s="31"/>
      <c r="T309" s="31"/>
      <c r="U309" s="25"/>
      <c r="V309" s="31"/>
      <c r="W309" s="7"/>
    </row>
    <row r="310" ht="26.25" customHeight="1">
      <c r="A310" s="116">
        <v>32.0</v>
      </c>
      <c r="B310" s="4"/>
      <c r="C310" s="25" t="s">
        <v>1468</v>
      </c>
      <c r="D310" s="25" t="s">
        <v>1469</v>
      </c>
      <c r="E310" s="25" t="s">
        <v>233</v>
      </c>
      <c r="F310" s="22" t="s">
        <v>1470</v>
      </c>
      <c r="G310" s="25" t="s">
        <v>1471</v>
      </c>
      <c r="H310" s="25"/>
      <c r="I310" s="25"/>
      <c r="J310" s="83"/>
      <c r="K310" s="25" t="s">
        <v>13</v>
      </c>
      <c r="L310" s="25"/>
      <c r="M310" s="25"/>
      <c r="N310" s="25"/>
      <c r="O310" s="78"/>
      <c r="P310" s="78"/>
      <c r="Q310" s="31"/>
      <c r="R310" s="31"/>
      <c r="S310" s="31"/>
      <c r="T310" s="31"/>
      <c r="U310" s="25"/>
      <c r="V310" s="31"/>
      <c r="W310" s="7"/>
    </row>
    <row r="311" ht="26.25" customHeight="1">
      <c r="A311" s="79"/>
      <c r="B311" s="4"/>
      <c r="C311" s="143" t="s">
        <v>1472</v>
      </c>
      <c r="D311" s="74" t="s">
        <v>1473</v>
      </c>
      <c r="E311" s="74" t="s">
        <v>192</v>
      </c>
      <c r="F311" s="75" t="s">
        <v>1474</v>
      </c>
      <c r="G311" s="74" t="s">
        <v>1475</v>
      </c>
      <c r="H311" s="74" t="s">
        <v>1476</v>
      </c>
      <c r="I311" s="74"/>
      <c r="J311" s="77" t="str">
        <f>HYPERLINK("http://pampangacapitol.ph/"," http://pampangacapitol.ph")</f>
        <v> http://pampangacapitol.ph</v>
      </c>
      <c r="K311" s="74" t="s">
        <v>143</v>
      </c>
      <c r="L311" s="74" t="s">
        <v>1477</v>
      </c>
      <c r="M311" s="74"/>
      <c r="N311" s="25"/>
      <c r="O311" s="78"/>
      <c r="P311" s="78"/>
      <c r="Q311" s="31"/>
      <c r="R311" s="31"/>
      <c r="S311" s="31"/>
      <c r="T311" s="31"/>
      <c r="U311" s="25"/>
      <c r="V311" s="31"/>
      <c r="W311" s="7"/>
    </row>
    <row r="312" ht="12.75" customHeight="1">
      <c r="A312" s="79">
        <v>1.0</v>
      </c>
      <c r="B312" s="4" t="s">
        <v>1478</v>
      </c>
      <c r="C312" s="112" t="s">
        <v>1479</v>
      </c>
      <c r="D312" s="25" t="s">
        <v>1480</v>
      </c>
      <c r="E312" s="25" t="s">
        <v>233</v>
      </c>
      <c r="F312" s="22" t="s">
        <v>1481</v>
      </c>
      <c r="G312" s="79" t="s">
        <v>1482</v>
      </c>
      <c r="H312" s="25" t="s">
        <v>1483</v>
      </c>
      <c r="I312" s="25"/>
      <c r="J312" s="83" t="str">
        <f>HYPERLINK("http://www.gov.ph/directory/local-government-units/pampanga/www.angelescity.gov.ph"," www.angelescity.gov.ph")</f>
        <v> www.angelescity.gov.ph</v>
      </c>
      <c r="K312" s="25" t="s">
        <v>13</v>
      </c>
      <c r="L312" s="25"/>
      <c r="M312" s="25"/>
      <c r="N312" s="25"/>
      <c r="O312" s="78"/>
      <c r="P312" s="78"/>
      <c r="Q312" s="31"/>
      <c r="R312" s="31"/>
      <c r="S312" s="31"/>
      <c r="T312" s="31"/>
      <c r="U312" s="25"/>
      <c r="V312" s="31"/>
      <c r="W312" s="7"/>
    </row>
    <row r="313" ht="12.75" customHeight="1">
      <c r="A313" s="79">
        <v>2.0</v>
      </c>
      <c r="B313" s="4"/>
      <c r="C313" s="25" t="s">
        <v>1484</v>
      </c>
      <c r="D313" s="25" t="s">
        <v>1485</v>
      </c>
      <c r="E313" s="25" t="s">
        <v>233</v>
      </c>
      <c r="F313" s="22" t="s">
        <v>1486</v>
      </c>
      <c r="G313" s="79" t="s">
        <v>1487</v>
      </c>
      <c r="H313" s="25"/>
      <c r="I313" s="25"/>
      <c r="J313" s="83"/>
      <c r="K313" s="25" t="s">
        <v>13</v>
      </c>
      <c r="L313" s="25"/>
      <c r="M313" s="25"/>
      <c r="N313" s="25"/>
      <c r="O313" s="78"/>
      <c r="P313" s="78"/>
      <c r="Q313" s="31"/>
      <c r="R313" s="31"/>
      <c r="S313" s="31"/>
      <c r="T313" s="31"/>
      <c r="U313" s="25"/>
      <c r="V313" s="31"/>
      <c r="W313" s="7"/>
    </row>
    <row r="314" ht="12.75" customHeight="1">
      <c r="A314" s="79">
        <v>3.0</v>
      </c>
      <c r="B314" s="4"/>
      <c r="C314" s="25" t="s">
        <v>1488</v>
      </c>
      <c r="D314" s="25" t="s">
        <v>1489</v>
      </c>
      <c r="E314" s="25" t="s">
        <v>159</v>
      </c>
      <c r="F314" s="22" t="s">
        <v>1490</v>
      </c>
      <c r="G314" s="79"/>
      <c r="H314" s="25"/>
      <c r="I314" s="25"/>
      <c r="J314" s="83"/>
      <c r="K314" s="25" t="s">
        <v>13</v>
      </c>
      <c r="L314" s="25"/>
      <c r="M314" s="25"/>
      <c r="N314" s="25"/>
      <c r="O314" s="78"/>
      <c r="P314" s="78"/>
      <c r="Q314" s="31"/>
      <c r="R314" s="31"/>
      <c r="S314" s="31"/>
      <c r="T314" s="31"/>
      <c r="U314" s="25"/>
      <c r="V314" s="31"/>
      <c r="W314" s="7"/>
    </row>
    <row r="315" ht="12.75" customHeight="1">
      <c r="A315" s="79">
        <v>4.0</v>
      </c>
      <c r="B315" s="4"/>
      <c r="C315" s="25" t="s">
        <v>1491</v>
      </c>
      <c r="D315" s="25" t="s">
        <v>1492</v>
      </c>
      <c r="E315" s="25" t="s">
        <v>445</v>
      </c>
      <c r="F315" s="22" t="s">
        <v>1493</v>
      </c>
      <c r="G315" s="79" t="s">
        <v>1494</v>
      </c>
      <c r="H315" s="25"/>
      <c r="I315" s="85" t="s">
        <v>1495</v>
      </c>
      <c r="J315" s="83"/>
      <c r="K315" s="25" t="s">
        <v>13</v>
      </c>
      <c r="L315" s="25"/>
      <c r="M315" s="25"/>
      <c r="N315" s="25"/>
      <c r="O315" s="78"/>
      <c r="P315" s="78"/>
      <c r="Q315" s="31"/>
      <c r="R315" s="31"/>
      <c r="S315" s="31"/>
      <c r="T315" s="31"/>
      <c r="U315" s="25"/>
      <c r="V315" s="31"/>
      <c r="W315" s="7"/>
    </row>
    <row r="316" ht="12.75" customHeight="1">
      <c r="A316" s="79">
        <v>5.0</v>
      </c>
      <c r="B316" s="4"/>
      <c r="C316" s="25" t="s">
        <v>1496</v>
      </c>
      <c r="D316" s="25" t="s">
        <v>186</v>
      </c>
      <c r="E316" s="25" t="s">
        <v>198</v>
      </c>
      <c r="F316" s="22" t="s">
        <v>1497</v>
      </c>
      <c r="G316" s="79" t="s">
        <v>1498</v>
      </c>
      <c r="H316" s="25"/>
      <c r="I316" s="85"/>
      <c r="J316" s="83" t="str">
        <f>HYPERLINK("http://www.gov.ph/directory/local-government-units/pampanga/www.candaba.gov.ph","www.candaba.gov.ph")</f>
        <v>www.candaba.gov.ph</v>
      </c>
      <c r="K316" s="25" t="s">
        <v>13</v>
      </c>
      <c r="L316" s="25"/>
      <c r="M316" s="25"/>
      <c r="N316" s="25"/>
      <c r="O316" s="78"/>
      <c r="P316" s="78"/>
      <c r="Q316" s="31"/>
      <c r="R316" s="31"/>
      <c r="S316" s="31"/>
      <c r="T316" s="31"/>
      <c r="U316" s="25"/>
      <c r="V316" s="31"/>
      <c r="W316" s="7"/>
    </row>
    <row r="317" ht="12.75" customHeight="1">
      <c r="A317" s="79">
        <v>6.0</v>
      </c>
      <c r="B317" s="4"/>
      <c r="C317" s="25" t="s">
        <v>1499</v>
      </c>
      <c r="D317" s="25" t="s">
        <v>1500</v>
      </c>
      <c r="E317" s="25" t="s">
        <v>233</v>
      </c>
      <c r="F317" s="22" t="s">
        <v>1501</v>
      </c>
      <c r="G317" s="79" t="s">
        <v>1502</v>
      </c>
      <c r="H317" s="25"/>
      <c r="I317" s="85"/>
      <c r="J317" s="83"/>
      <c r="K317" s="25" t="s">
        <v>13</v>
      </c>
      <c r="L317" s="25"/>
      <c r="M317" s="25"/>
      <c r="N317" s="25"/>
      <c r="O317" s="78"/>
      <c r="P317" s="78"/>
      <c r="Q317" s="31"/>
      <c r="R317" s="31"/>
      <c r="S317" s="31"/>
      <c r="T317" s="31"/>
      <c r="U317" s="25"/>
      <c r="V317" s="31"/>
      <c r="W317" s="7"/>
    </row>
    <row r="318" ht="26.25" customHeight="1">
      <c r="A318" s="79">
        <v>7.0</v>
      </c>
      <c r="B318" s="4"/>
      <c r="C318" s="25" t="s">
        <v>1503</v>
      </c>
      <c r="D318" s="25" t="s">
        <v>1504</v>
      </c>
      <c r="E318" s="25" t="s">
        <v>233</v>
      </c>
      <c r="F318" s="22" t="s">
        <v>1505</v>
      </c>
      <c r="G318" s="25" t="s">
        <v>1506</v>
      </c>
      <c r="H318" s="25"/>
      <c r="I318" s="144" t="s">
        <v>1507</v>
      </c>
      <c r="J318" s="145"/>
      <c r="K318" s="25" t="s">
        <v>13</v>
      </c>
      <c r="L318" s="25"/>
      <c r="M318" s="25"/>
      <c r="N318" s="25"/>
      <c r="O318" s="78"/>
      <c r="P318" s="78"/>
      <c r="Q318" s="31"/>
      <c r="R318" s="31"/>
      <c r="S318" s="31"/>
      <c r="T318" s="31"/>
      <c r="U318" s="25"/>
      <c r="V318" s="31"/>
      <c r="W318" s="7"/>
    </row>
    <row r="319" ht="26.25" customHeight="1">
      <c r="A319" s="79">
        <v>8.0</v>
      </c>
      <c r="B319" s="4"/>
      <c r="C319" s="25" t="s">
        <v>1508</v>
      </c>
      <c r="D319" s="25" t="s">
        <v>1509</v>
      </c>
      <c r="E319" s="25" t="s">
        <v>251</v>
      </c>
      <c r="F319" s="22" t="s">
        <v>1510</v>
      </c>
      <c r="G319" s="25" t="s">
        <v>1511</v>
      </c>
      <c r="H319" s="25"/>
      <c r="I319" s="145"/>
      <c r="J319" s="145"/>
      <c r="K319" s="25" t="s">
        <v>13</v>
      </c>
      <c r="L319" s="25"/>
      <c r="M319" s="25"/>
      <c r="N319" s="25"/>
      <c r="O319" s="78"/>
      <c r="P319" s="78"/>
      <c r="Q319" s="31"/>
      <c r="R319" s="31"/>
      <c r="S319" s="31"/>
      <c r="T319" s="31"/>
      <c r="U319" s="25"/>
      <c r="V319" s="31"/>
      <c r="W319" s="7"/>
    </row>
    <row r="320" ht="26.25" customHeight="1">
      <c r="A320" s="79">
        <v>9.0</v>
      </c>
      <c r="B320" s="4"/>
      <c r="C320" s="25" t="s">
        <v>1512</v>
      </c>
      <c r="D320" s="25" t="s">
        <v>1513</v>
      </c>
      <c r="E320" s="25" t="s">
        <v>251</v>
      </c>
      <c r="F320" s="22" t="s">
        <v>1514</v>
      </c>
      <c r="G320" s="25" t="s">
        <v>1515</v>
      </c>
      <c r="H320" s="25"/>
      <c r="I320" s="144" t="s">
        <v>1516</v>
      </c>
      <c r="J320" s="145"/>
      <c r="K320" s="25" t="s">
        <v>13</v>
      </c>
      <c r="L320" s="25"/>
      <c r="M320" s="25"/>
      <c r="N320" s="25"/>
      <c r="O320" s="78"/>
      <c r="P320" s="78"/>
      <c r="Q320" s="31"/>
      <c r="R320" s="31"/>
      <c r="S320" s="31"/>
      <c r="T320" s="31"/>
      <c r="U320" s="25"/>
      <c r="V320" s="31"/>
      <c r="W320" s="7"/>
    </row>
    <row r="321" ht="26.25" customHeight="1">
      <c r="A321" s="79">
        <v>10.0</v>
      </c>
      <c r="B321" s="4"/>
      <c r="C321" s="25" t="s">
        <v>1517</v>
      </c>
      <c r="D321" s="25" t="s">
        <v>1518</v>
      </c>
      <c r="E321" s="25" t="s">
        <v>320</v>
      </c>
      <c r="F321" s="22" t="s">
        <v>1519</v>
      </c>
      <c r="G321" s="25" t="s">
        <v>1520</v>
      </c>
      <c r="H321" s="25"/>
      <c r="I321" s="145" t="s">
        <v>1521</v>
      </c>
      <c r="J321" s="145"/>
      <c r="K321" s="25" t="s">
        <v>13</v>
      </c>
      <c r="L321" s="25"/>
      <c r="M321" s="25"/>
      <c r="N321" s="25"/>
      <c r="O321" s="78"/>
      <c r="P321" s="78"/>
      <c r="Q321" s="31"/>
      <c r="R321" s="31"/>
      <c r="S321" s="31"/>
      <c r="T321" s="31"/>
      <c r="U321" s="25"/>
      <c r="V321" s="31"/>
      <c r="W321" s="7"/>
    </row>
    <row r="322" ht="26.25" customHeight="1">
      <c r="A322" s="79">
        <v>11.0</v>
      </c>
      <c r="B322" s="4"/>
      <c r="C322" s="25" t="s">
        <v>1522</v>
      </c>
      <c r="D322" s="25" t="s">
        <v>1523</v>
      </c>
      <c r="E322" s="25" t="s">
        <v>402</v>
      </c>
      <c r="F322" s="22" t="s">
        <v>1524</v>
      </c>
      <c r="G322" s="25" t="s">
        <v>1525</v>
      </c>
      <c r="H322" s="25"/>
      <c r="I322" s="145"/>
      <c r="J322" s="145"/>
      <c r="K322" s="25" t="s">
        <v>13</v>
      </c>
      <c r="L322" s="25"/>
      <c r="M322" s="25"/>
      <c r="N322" s="25"/>
      <c r="O322" s="78"/>
      <c r="P322" s="78"/>
      <c r="Q322" s="31"/>
      <c r="R322" s="31"/>
      <c r="S322" s="31"/>
      <c r="T322" s="31"/>
      <c r="U322" s="25"/>
      <c r="V322" s="31"/>
      <c r="W322" s="7"/>
    </row>
    <row r="323" ht="26.25" customHeight="1">
      <c r="A323" s="79">
        <v>12.0</v>
      </c>
      <c r="B323" s="4"/>
      <c r="C323" s="25" t="s">
        <v>1526</v>
      </c>
      <c r="D323" s="25" t="s">
        <v>1200</v>
      </c>
      <c r="E323" s="25" t="s">
        <v>245</v>
      </c>
      <c r="F323" s="22" t="s">
        <v>1527</v>
      </c>
      <c r="G323" s="25" t="s">
        <v>1528</v>
      </c>
      <c r="H323" s="25"/>
      <c r="I323" s="144" t="s">
        <v>1529</v>
      </c>
      <c r="J323" s="145"/>
      <c r="K323" s="25" t="s">
        <v>13</v>
      </c>
      <c r="L323" s="25"/>
      <c r="M323" s="25"/>
      <c r="N323" s="25"/>
      <c r="O323" s="78"/>
      <c r="P323" s="78"/>
      <c r="Q323" s="31"/>
      <c r="R323" s="31"/>
      <c r="S323" s="31"/>
      <c r="T323" s="31"/>
      <c r="U323" s="25"/>
      <c r="V323" s="31"/>
      <c r="W323" s="7"/>
    </row>
    <row r="324" ht="26.25" customHeight="1">
      <c r="A324" s="79">
        <v>13.0</v>
      </c>
      <c r="B324" s="4"/>
      <c r="C324" s="25" t="s">
        <v>1530</v>
      </c>
      <c r="D324" s="25" t="s">
        <v>1531</v>
      </c>
      <c r="E324" s="25" t="s">
        <v>233</v>
      </c>
      <c r="F324" s="22" t="s">
        <v>1532</v>
      </c>
      <c r="G324" s="25" t="s">
        <v>1533</v>
      </c>
      <c r="H324" s="25"/>
      <c r="I324" s="145"/>
      <c r="J324" s="145"/>
      <c r="K324" s="25" t="s">
        <v>1534</v>
      </c>
      <c r="L324" s="25"/>
      <c r="M324" s="25"/>
      <c r="N324" s="25"/>
      <c r="O324" s="78"/>
      <c r="P324" s="78"/>
      <c r="Q324" s="31"/>
      <c r="R324" s="31"/>
      <c r="S324" s="31"/>
      <c r="T324" s="31"/>
      <c r="U324" s="25"/>
      <c r="V324" s="31"/>
      <c r="W324" s="7"/>
    </row>
    <row r="325" ht="26.25" customHeight="1">
      <c r="A325" s="79">
        <v>14.0</v>
      </c>
      <c r="B325" s="4"/>
      <c r="C325" s="25" t="s">
        <v>1535</v>
      </c>
      <c r="D325" s="25" t="s">
        <v>1480</v>
      </c>
      <c r="E325" s="25" t="s">
        <v>192</v>
      </c>
      <c r="F325" s="22" t="s">
        <v>484</v>
      </c>
      <c r="G325" s="25" t="s">
        <v>1536</v>
      </c>
      <c r="H325" s="25"/>
      <c r="I325" s="145"/>
      <c r="J325" s="145"/>
      <c r="K325" s="25" t="s">
        <v>1534</v>
      </c>
      <c r="L325" s="25"/>
      <c r="M325" s="25"/>
      <c r="N325" s="25"/>
      <c r="O325" s="78"/>
      <c r="P325" s="78"/>
      <c r="Q325" s="31"/>
      <c r="R325" s="31"/>
      <c r="S325" s="31"/>
      <c r="T325" s="31"/>
      <c r="U325" s="25"/>
      <c r="V325" s="31"/>
      <c r="W325" s="7"/>
    </row>
    <row r="326" ht="26.25" customHeight="1">
      <c r="A326" s="79">
        <v>15.0</v>
      </c>
      <c r="B326" s="4"/>
      <c r="C326" s="25" t="s">
        <v>1537</v>
      </c>
      <c r="D326" s="25" t="s">
        <v>1538</v>
      </c>
      <c r="E326" s="25" t="s">
        <v>320</v>
      </c>
      <c r="F326" s="22" t="s">
        <v>1539</v>
      </c>
      <c r="G326" s="25" t="s">
        <v>1540</v>
      </c>
      <c r="H326" s="25"/>
      <c r="I326" s="145"/>
      <c r="J326" s="145"/>
      <c r="K326" s="25" t="s">
        <v>1534</v>
      </c>
      <c r="L326" s="25"/>
      <c r="M326" s="25"/>
      <c r="N326" s="25"/>
      <c r="O326" s="78"/>
      <c r="P326" s="78"/>
      <c r="Q326" s="31"/>
      <c r="R326" s="31"/>
      <c r="S326" s="31"/>
      <c r="T326" s="31"/>
      <c r="U326" s="25"/>
      <c r="V326" s="31"/>
      <c r="W326" s="7"/>
    </row>
    <row r="327" ht="26.25" customHeight="1">
      <c r="A327" s="79">
        <v>16.0</v>
      </c>
      <c r="B327" s="4"/>
      <c r="C327" s="25" t="s">
        <v>1541</v>
      </c>
      <c r="D327" s="25" t="s">
        <v>1312</v>
      </c>
      <c r="E327" s="25" t="s">
        <v>233</v>
      </c>
      <c r="F327" s="22" t="s">
        <v>1185</v>
      </c>
      <c r="G327" s="25" t="s">
        <v>1542</v>
      </c>
      <c r="H327" s="25" t="s">
        <v>1543</v>
      </c>
      <c r="I327" s="25"/>
      <c r="J327" s="17" t="str">
        <f>HYPERLINK("http://www.cityofsanfernando.gov.ph/","www.cityofsanfernando.gov.ph")</f>
        <v>www.cityofsanfernando.gov.ph</v>
      </c>
      <c r="K327" s="25" t="s">
        <v>13</v>
      </c>
      <c r="L327" s="25"/>
      <c r="M327" s="25"/>
      <c r="N327" s="25"/>
      <c r="O327" s="78"/>
      <c r="P327" s="78"/>
      <c r="Q327" s="31"/>
      <c r="R327" s="31"/>
      <c r="S327" s="31"/>
      <c r="T327" s="31"/>
      <c r="U327" s="25"/>
      <c r="V327" s="31"/>
      <c r="W327" s="7"/>
    </row>
    <row r="328" ht="12.75" customHeight="1">
      <c r="A328" s="79">
        <v>17.0</v>
      </c>
      <c r="B328" s="4"/>
      <c r="C328" s="25" t="s">
        <v>1174</v>
      </c>
      <c r="D328" s="25" t="s">
        <v>1544</v>
      </c>
      <c r="E328" s="25" t="s">
        <v>245</v>
      </c>
      <c r="F328" s="22" t="s">
        <v>1545</v>
      </c>
      <c r="G328" s="25" t="s">
        <v>1546</v>
      </c>
      <c r="H328" s="25"/>
      <c r="I328" s="25"/>
      <c r="J328" s="25"/>
      <c r="K328" s="25" t="s">
        <v>13</v>
      </c>
      <c r="L328" s="25"/>
      <c r="M328" s="25"/>
      <c r="N328" s="25"/>
      <c r="O328" s="78"/>
      <c r="P328" s="78"/>
      <c r="Q328" s="31"/>
      <c r="R328" s="31"/>
      <c r="S328" s="31"/>
      <c r="T328" s="31"/>
      <c r="U328" s="25"/>
      <c r="V328" s="31"/>
      <c r="W328" s="7"/>
    </row>
    <row r="329" ht="12.75" customHeight="1">
      <c r="A329" s="79">
        <v>18.0</v>
      </c>
      <c r="B329" s="4"/>
      <c r="C329" s="25" t="s">
        <v>1547</v>
      </c>
      <c r="D329" s="25" t="s">
        <v>1548</v>
      </c>
      <c r="E329" s="25" t="s">
        <v>264</v>
      </c>
      <c r="F329" s="22" t="s">
        <v>1313</v>
      </c>
      <c r="G329" s="25" t="s">
        <v>1549</v>
      </c>
      <c r="H329" s="25"/>
      <c r="I329" s="144" t="s">
        <v>1550</v>
      </c>
      <c r="J329" s="25"/>
      <c r="K329" s="25" t="s">
        <v>13</v>
      </c>
      <c r="L329" s="25"/>
      <c r="M329" s="25"/>
      <c r="N329" s="25"/>
      <c r="O329" s="78"/>
      <c r="P329" s="78"/>
      <c r="Q329" s="31"/>
      <c r="R329" s="31"/>
      <c r="S329" s="31"/>
      <c r="T329" s="31"/>
      <c r="U329" s="25"/>
      <c r="V329" s="31"/>
      <c r="W329" s="7"/>
    </row>
    <row r="330" ht="12.75" customHeight="1">
      <c r="A330" s="79">
        <v>19.0</v>
      </c>
      <c r="B330" s="4"/>
      <c r="C330" s="25" t="s">
        <v>1551</v>
      </c>
      <c r="D330" s="25" t="s">
        <v>1189</v>
      </c>
      <c r="E330" s="25" t="s">
        <v>159</v>
      </c>
      <c r="F330" s="22" t="s">
        <v>1552</v>
      </c>
      <c r="G330" s="25" t="s">
        <v>1553</v>
      </c>
      <c r="H330" s="25"/>
      <c r="I330" s="144"/>
      <c r="J330" s="25"/>
      <c r="K330" s="25" t="s">
        <v>13</v>
      </c>
      <c r="L330" s="25"/>
      <c r="M330" s="25"/>
      <c r="N330" s="25"/>
      <c r="O330" s="78"/>
      <c r="P330" s="78"/>
      <c r="Q330" s="31"/>
      <c r="R330" s="31"/>
      <c r="S330" s="31"/>
      <c r="T330" s="31"/>
      <c r="U330" s="25"/>
      <c r="V330" s="31"/>
      <c r="W330" s="7"/>
    </row>
    <row r="331" ht="12.75" customHeight="1">
      <c r="A331" s="79">
        <v>20.0</v>
      </c>
      <c r="B331" s="4"/>
      <c r="C331" s="25" t="s">
        <v>1554</v>
      </c>
      <c r="D331" s="25" t="s">
        <v>1555</v>
      </c>
      <c r="E331" s="25" t="s">
        <v>159</v>
      </c>
      <c r="F331" s="22" t="s">
        <v>1474</v>
      </c>
      <c r="G331" s="25" t="s">
        <v>1556</v>
      </c>
      <c r="H331" s="25"/>
      <c r="I331" s="144"/>
      <c r="J331" s="25"/>
      <c r="K331" s="25" t="s">
        <v>13</v>
      </c>
      <c r="L331" s="25"/>
      <c r="M331" s="25"/>
      <c r="N331" s="25"/>
      <c r="O331" s="78"/>
      <c r="P331" s="78"/>
      <c r="Q331" s="31"/>
      <c r="R331" s="31"/>
      <c r="S331" s="31"/>
      <c r="T331" s="31"/>
      <c r="U331" s="25"/>
      <c r="V331" s="31"/>
      <c r="W331" s="7"/>
    </row>
    <row r="332" ht="12.75" customHeight="1">
      <c r="A332" s="79">
        <v>21.0</v>
      </c>
      <c r="B332" s="4"/>
      <c r="C332" s="25" t="s">
        <v>507</v>
      </c>
      <c r="D332" s="25" t="s">
        <v>1557</v>
      </c>
      <c r="E332" s="25" t="s">
        <v>402</v>
      </c>
      <c r="F332" s="22" t="s">
        <v>1558</v>
      </c>
      <c r="G332" s="25" t="s">
        <v>1559</v>
      </c>
      <c r="H332" s="25"/>
      <c r="I332" s="144"/>
      <c r="J332" s="17" t="str">
        <f>HYPERLINK("http://www.stotomaspampanga.com/","www.stotomaspampanga.com")</f>
        <v>www.stotomaspampanga.com</v>
      </c>
      <c r="K332" s="25" t="s">
        <v>13</v>
      </c>
      <c r="L332" s="25"/>
      <c r="M332" s="25"/>
      <c r="N332" s="25"/>
      <c r="O332" s="78"/>
      <c r="P332" s="78"/>
      <c r="Q332" s="31"/>
      <c r="R332" s="31"/>
      <c r="S332" s="31"/>
      <c r="T332" s="31"/>
      <c r="U332" s="25"/>
      <c r="V332" s="31"/>
      <c r="W332" s="7"/>
    </row>
    <row r="333" ht="12.75" customHeight="1">
      <c r="A333" s="116">
        <v>22.0</v>
      </c>
      <c r="B333" s="4"/>
      <c r="C333" s="25" t="s">
        <v>1560</v>
      </c>
      <c r="D333" s="25" t="s">
        <v>1561</v>
      </c>
      <c r="E333" s="25" t="s">
        <v>159</v>
      </c>
      <c r="F333" s="22" t="s">
        <v>501</v>
      </c>
      <c r="G333" s="25" t="s">
        <v>1562</v>
      </c>
      <c r="H333" s="25"/>
      <c r="I333" s="144"/>
      <c r="J333" s="146"/>
      <c r="K333" s="25" t="s">
        <v>13</v>
      </c>
      <c r="L333" s="25"/>
      <c r="M333" s="25"/>
      <c r="N333" s="25"/>
      <c r="O333" s="78"/>
      <c r="P333" s="78"/>
      <c r="Q333" s="31"/>
      <c r="R333" s="31"/>
      <c r="S333" s="31"/>
      <c r="T333" s="31"/>
      <c r="U333" s="25"/>
      <c r="V333" s="31"/>
      <c r="W333" s="7"/>
    </row>
    <row r="334" ht="12.75" customHeight="1">
      <c r="A334" s="79"/>
      <c r="B334" s="4"/>
      <c r="C334" s="86" t="s">
        <v>1563</v>
      </c>
      <c r="D334" s="74" t="s">
        <v>1564</v>
      </c>
      <c r="E334" s="74" t="s">
        <v>212</v>
      </c>
      <c r="F334" s="75" t="s">
        <v>1565</v>
      </c>
      <c r="G334" s="74" t="s">
        <v>1566</v>
      </c>
      <c r="H334" s="74"/>
      <c r="I334" s="74"/>
      <c r="J334" s="17" t="str">
        <f>HYPERLINK("http://www.visittarlac.com/","www.visittarlac.com")</f>
        <v>www.visittarlac.com</v>
      </c>
      <c r="K334" s="74" t="s">
        <v>143</v>
      </c>
      <c r="L334" s="74" t="s">
        <v>1567</v>
      </c>
      <c r="M334" s="74"/>
      <c r="N334" s="25"/>
      <c r="O334" s="78"/>
      <c r="P334" s="78"/>
      <c r="Q334" s="31"/>
      <c r="R334" s="31"/>
      <c r="S334" s="31"/>
      <c r="T334" s="31"/>
      <c r="U334" s="25"/>
      <c r="V334" s="31"/>
      <c r="W334" s="7"/>
    </row>
    <row r="335" ht="26.25" customHeight="1">
      <c r="A335" s="79">
        <v>1.0</v>
      </c>
      <c r="B335" s="4"/>
      <c r="C335" s="25" t="s">
        <v>1568</v>
      </c>
      <c r="D335" s="25" t="s">
        <v>1480</v>
      </c>
      <c r="E335" s="25" t="s">
        <v>245</v>
      </c>
      <c r="F335" s="22" t="s">
        <v>1569</v>
      </c>
      <c r="G335" s="25" t="s">
        <v>1570</v>
      </c>
      <c r="H335" s="25"/>
      <c r="I335" s="25"/>
      <c r="J335" s="145"/>
      <c r="K335" s="25" t="s">
        <v>13</v>
      </c>
      <c r="L335" s="25"/>
      <c r="M335" s="25"/>
      <c r="N335" s="25"/>
      <c r="O335" s="78"/>
      <c r="P335" s="78"/>
      <c r="Q335" s="31"/>
      <c r="R335" s="31"/>
      <c r="S335" s="31"/>
      <c r="T335" s="31"/>
      <c r="U335" s="25"/>
      <c r="V335" s="31"/>
      <c r="W335" s="7"/>
    </row>
    <row r="336" ht="26.25" customHeight="1">
      <c r="A336" s="79">
        <v>2.0</v>
      </c>
      <c r="B336" s="4"/>
      <c r="C336" s="25" t="s">
        <v>1571</v>
      </c>
      <c r="D336" s="25" t="s">
        <v>1572</v>
      </c>
      <c r="E336" s="25" t="s">
        <v>745</v>
      </c>
      <c r="F336" s="22" t="s">
        <v>1573</v>
      </c>
      <c r="G336" s="25" t="s">
        <v>1574</v>
      </c>
      <c r="H336" s="25"/>
      <c r="I336" s="25"/>
      <c r="J336" s="145"/>
      <c r="K336" s="25" t="s">
        <v>13</v>
      </c>
      <c r="L336" s="25"/>
      <c r="M336" s="25"/>
      <c r="N336" s="25"/>
      <c r="O336" s="78"/>
      <c r="P336" s="78"/>
      <c r="Q336" s="31"/>
      <c r="R336" s="31"/>
      <c r="S336" s="31"/>
      <c r="T336" s="31"/>
      <c r="U336" s="25"/>
      <c r="V336" s="31"/>
      <c r="W336" s="7"/>
    </row>
    <row r="337" ht="26.25" customHeight="1">
      <c r="A337" s="79">
        <v>3.0</v>
      </c>
      <c r="B337" s="4"/>
      <c r="C337" s="25" t="s">
        <v>1575</v>
      </c>
      <c r="D337" s="25" t="s">
        <v>1576</v>
      </c>
      <c r="E337" s="25" t="s">
        <v>745</v>
      </c>
      <c r="F337" s="22" t="s">
        <v>213</v>
      </c>
      <c r="G337" s="25" t="s">
        <v>1577</v>
      </c>
      <c r="H337" s="25"/>
      <c r="I337" s="25"/>
      <c r="J337" s="145"/>
      <c r="K337" s="25" t="s">
        <v>13</v>
      </c>
      <c r="L337" s="25"/>
      <c r="M337" s="25"/>
      <c r="N337" s="25"/>
      <c r="O337" s="78"/>
      <c r="P337" s="78"/>
      <c r="Q337" s="31"/>
      <c r="R337" s="31"/>
      <c r="S337" s="31"/>
      <c r="T337" s="31"/>
      <c r="U337" s="25"/>
      <c r="V337" s="31"/>
      <c r="W337" s="7"/>
    </row>
    <row r="338" ht="26.25" customHeight="1">
      <c r="A338" s="79">
        <v>4.0</v>
      </c>
      <c r="B338" s="4"/>
      <c r="C338" s="25" t="s">
        <v>1578</v>
      </c>
      <c r="D338" s="25" t="s">
        <v>746</v>
      </c>
      <c r="E338" s="25" t="s">
        <v>153</v>
      </c>
      <c r="F338" s="22" t="s">
        <v>1579</v>
      </c>
      <c r="G338" s="25" t="s">
        <v>1580</v>
      </c>
      <c r="H338" s="25"/>
      <c r="I338" s="25"/>
      <c r="J338" s="145"/>
      <c r="K338" s="25" t="s">
        <v>13</v>
      </c>
      <c r="L338" s="25"/>
      <c r="M338" s="25"/>
      <c r="N338" s="25"/>
      <c r="O338" s="78"/>
      <c r="P338" s="78"/>
      <c r="Q338" s="31"/>
      <c r="R338" s="31"/>
      <c r="S338" s="31"/>
      <c r="T338" s="31"/>
      <c r="U338" s="25"/>
      <c r="V338" s="31"/>
      <c r="W338" s="7"/>
    </row>
    <row r="339" ht="26.25" customHeight="1">
      <c r="A339" s="79">
        <v>5.0</v>
      </c>
      <c r="B339" s="4"/>
      <c r="C339" s="25" t="s">
        <v>1581</v>
      </c>
      <c r="D339" s="25" t="s">
        <v>1430</v>
      </c>
      <c r="E339" s="25" t="s">
        <v>233</v>
      </c>
      <c r="F339" s="22" t="s">
        <v>1582</v>
      </c>
      <c r="G339" s="25" t="s">
        <v>1583</v>
      </c>
      <c r="H339" s="25"/>
      <c r="I339" s="25"/>
      <c r="J339" s="145"/>
      <c r="K339" s="25" t="s">
        <v>13</v>
      </c>
      <c r="L339" s="25"/>
      <c r="M339" s="25"/>
      <c r="N339" s="25"/>
      <c r="O339" s="78"/>
      <c r="P339" s="78"/>
      <c r="Q339" s="31"/>
      <c r="R339" s="31"/>
      <c r="S339" s="31"/>
      <c r="T339" s="31"/>
      <c r="U339" s="25"/>
      <c r="V339" s="31"/>
      <c r="W339" s="7"/>
    </row>
    <row r="340" ht="26.25" customHeight="1">
      <c r="A340" s="79">
        <v>6.0</v>
      </c>
      <c r="B340" s="4"/>
      <c r="C340" s="25" t="s">
        <v>1584</v>
      </c>
      <c r="D340" s="25" t="s">
        <v>1585</v>
      </c>
      <c r="E340" s="25" t="s">
        <v>745</v>
      </c>
      <c r="F340" s="22" t="s">
        <v>1586</v>
      </c>
      <c r="G340" s="25" t="s">
        <v>1587</v>
      </c>
      <c r="H340" s="25"/>
      <c r="I340" s="25"/>
      <c r="J340" s="145"/>
      <c r="K340" s="25" t="s">
        <v>13</v>
      </c>
      <c r="L340" s="25"/>
      <c r="M340" s="25"/>
      <c r="N340" s="25"/>
      <c r="O340" s="78"/>
      <c r="P340" s="78"/>
      <c r="Q340" s="31"/>
      <c r="R340" s="31"/>
      <c r="S340" s="31"/>
      <c r="T340" s="31"/>
      <c r="U340" s="25"/>
      <c r="V340" s="31"/>
      <c r="W340" s="7"/>
    </row>
    <row r="341" ht="26.25" customHeight="1">
      <c r="A341" s="79">
        <v>7.0</v>
      </c>
      <c r="B341" s="4"/>
      <c r="C341" s="25" t="s">
        <v>1588</v>
      </c>
      <c r="D341" s="25" t="s">
        <v>1589</v>
      </c>
      <c r="E341" s="25" t="s">
        <v>159</v>
      </c>
      <c r="F341" s="22" t="s">
        <v>433</v>
      </c>
      <c r="G341" s="25" t="s">
        <v>1590</v>
      </c>
      <c r="H341" s="25"/>
      <c r="I341" s="144" t="s">
        <v>1591</v>
      </c>
      <c r="J341" s="145"/>
      <c r="K341" s="25" t="s">
        <v>13</v>
      </c>
      <c r="L341" s="25"/>
      <c r="M341" s="25"/>
      <c r="N341" s="25"/>
      <c r="O341" s="78"/>
      <c r="P341" s="78"/>
      <c r="Q341" s="31"/>
      <c r="R341" s="31"/>
      <c r="S341" s="31"/>
      <c r="T341" s="31"/>
      <c r="U341" s="25"/>
      <c r="V341" s="31"/>
      <c r="W341" s="7"/>
    </row>
    <row r="342" ht="26.25" customHeight="1">
      <c r="A342" s="79">
        <v>8.0</v>
      </c>
      <c r="B342" s="4"/>
      <c r="C342" s="25" t="s">
        <v>1592</v>
      </c>
      <c r="D342" s="25" t="s">
        <v>1593</v>
      </c>
      <c r="E342" s="25" t="s">
        <v>198</v>
      </c>
      <c r="F342" s="22" t="s">
        <v>1594</v>
      </c>
      <c r="G342" s="25" t="s">
        <v>1595</v>
      </c>
      <c r="H342" s="25"/>
      <c r="I342" s="145"/>
      <c r="J342" s="145"/>
      <c r="K342" s="25" t="s">
        <v>13</v>
      </c>
      <c r="L342" s="25"/>
      <c r="M342" s="25"/>
      <c r="N342" s="25"/>
      <c r="O342" s="78"/>
      <c r="P342" s="78"/>
      <c r="Q342" s="31"/>
      <c r="R342" s="31"/>
      <c r="S342" s="31"/>
      <c r="T342" s="31"/>
      <c r="U342" s="25"/>
      <c r="V342" s="31"/>
      <c r="W342" s="7"/>
    </row>
    <row r="343" ht="26.25" customHeight="1">
      <c r="A343" s="79">
        <v>9.0</v>
      </c>
      <c r="B343" s="4"/>
      <c r="C343" s="25" t="s">
        <v>1596</v>
      </c>
      <c r="D343" s="25" t="s">
        <v>1597</v>
      </c>
      <c r="E343" s="25" t="s">
        <v>198</v>
      </c>
      <c r="F343" s="22" t="s">
        <v>1598</v>
      </c>
      <c r="G343" s="25" t="s">
        <v>1599</v>
      </c>
      <c r="H343" s="25"/>
      <c r="I343" s="145"/>
      <c r="J343" s="17" t="str">
        <f>HYPERLINK("http://www.moncada.gov.ph/","www.moncada.gov.ph")</f>
        <v>www.moncada.gov.ph</v>
      </c>
      <c r="K343" s="25" t="s">
        <v>13</v>
      </c>
      <c r="L343" s="25"/>
      <c r="M343" s="25"/>
      <c r="N343" s="25"/>
      <c r="O343" s="78"/>
      <c r="P343" s="78"/>
      <c r="Q343" s="31"/>
      <c r="R343" s="31"/>
      <c r="S343" s="31"/>
      <c r="T343" s="31"/>
      <c r="U343" s="25"/>
      <c r="V343" s="31"/>
      <c r="W343" s="7"/>
    </row>
    <row r="344" ht="26.25" customHeight="1">
      <c r="A344" s="79">
        <v>10.0</v>
      </c>
      <c r="B344" s="4"/>
      <c r="C344" s="25" t="s">
        <v>1600</v>
      </c>
      <c r="D344" s="25" t="s">
        <v>1069</v>
      </c>
      <c r="E344" s="25" t="s">
        <v>153</v>
      </c>
      <c r="F344" s="22" t="s">
        <v>1601</v>
      </c>
      <c r="G344" s="25" t="s">
        <v>1602</v>
      </c>
      <c r="H344" s="25"/>
      <c r="I344" s="145"/>
      <c r="J344" s="145"/>
      <c r="K344" s="25" t="s">
        <v>13</v>
      </c>
      <c r="L344" s="25"/>
      <c r="M344" s="25"/>
      <c r="N344" s="25"/>
      <c r="O344" s="78"/>
      <c r="P344" s="78"/>
      <c r="Q344" s="31"/>
      <c r="R344" s="31"/>
      <c r="S344" s="31"/>
      <c r="T344" s="31"/>
      <c r="U344" s="25"/>
      <c r="V344" s="31"/>
      <c r="W344" s="7"/>
    </row>
    <row r="345" ht="26.25" customHeight="1">
      <c r="A345" s="79">
        <v>11.0</v>
      </c>
      <c r="B345" s="4"/>
      <c r="C345" s="25" t="s">
        <v>1603</v>
      </c>
      <c r="D345" s="25" t="s">
        <v>457</v>
      </c>
      <c r="E345" s="25" t="s">
        <v>212</v>
      </c>
      <c r="F345" s="22" t="s">
        <v>1604</v>
      </c>
      <c r="G345" s="25" t="s">
        <v>1605</v>
      </c>
      <c r="H345" s="25"/>
      <c r="I345" s="145"/>
      <c r="J345" s="17" t="str">
        <f>HYPERLINK("http://www.puratarlac.gov.ph/","www.puratarlac.gov.ph")</f>
        <v>www.puratarlac.gov.ph</v>
      </c>
      <c r="K345" s="25" t="s">
        <v>13</v>
      </c>
      <c r="L345" s="25"/>
      <c r="M345" s="25"/>
      <c r="N345" s="25"/>
      <c r="O345" s="78"/>
      <c r="P345" s="78"/>
      <c r="Q345" s="31"/>
      <c r="R345" s="31"/>
      <c r="S345" s="31"/>
      <c r="T345" s="31"/>
      <c r="U345" s="25"/>
      <c r="V345" s="31"/>
      <c r="W345" s="7"/>
    </row>
    <row r="346" ht="26.25" customHeight="1">
      <c r="A346" s="79">
        <v>12.0</v>
      </c>
      <c r="B346" s="4"/>
      <c r="C346" s="25" t="s">
        <v>1606</v>
      </c>
      <c r="D346" s="25" t="s">
        <v>1607</v>
      </c>
      <c r="E346" s="25" t="s">
        <v>745</v>
      </c>
      <c r="F346" s="22" t="s">
        <v>1608</v>
      </c>
      <c r="G346" s="25" t="s">
        <v>1609</v>
      </c>
      <c r="H346" s="25"/>
      <c r="I346" s="144" t="s">
        <v>1610</v>
      </c>
      <c r="J346" s="145"/>
      <c r="K346" s="25" t="s">
        <v>13</v>
      </c>
      <c r="L346" s="25"/>
      <c r="M346" s="25"/>
      <c r="N346" s="25"/>
      <c r="O346" s="78"/>
      <c r="P346" s="78"/>
      <c r="Q346" s="31"/>
      <c r="R346" s="31"/>
      <c r="S346" s="31"/>
      <c r="T346" s="31"/>
      <c r="U346" s="25"/>
      <c r="V346" s="31"/>
      <c r="W346" s="7"/>
    </row>
    <row r="347" ht="26.25" customHeight="1">
      <c r="A347" s="79">
        <v>13.0</v>
      </c>
      <c r="B347" s="4"/>
      <c r="C347" s="25" t="s">
        <v>1611</v>
      </c>
      <c r="D347" s="25" t="s">
        <v>1612</v>
      </c>
      <c r="E347" s="25" t="s">
        <v>159</v>
      </c>
      <c r="F347" s="22" t="s">
        <v>1613</v>
      </c>
      <c r="G347" s="25" t="s">
        <v>1614</v>
      </c>
      <c r="H347" s="25"/>
      <c r="I347" s="145"/>
      <c r="J347" s="145"/>
      <c r="K347" s="25" t="s">
        <v>13</v>
      </c>
      <c r="L347" s="25"/>
      <c r="M347" s="25"/>
      <c r="N347" s="25"/>
      <c r="O347" s="78"/>
      <c r="P347" s="78"/>
      <c r="Q347" s="31"/>
      <c r="R347" s="31"/>
      <c r="S347" s="31"/>
      <c r="T347" s="31"/>
      <c r="U347" s="25"/>
      <c r="V347" s="31"/>
      <c r="W347" s="7"/>
    </row>
    <row r="348" ht="26.25" customHeight="1">
      <c r="A348" s="79">
        <v>14.0</v>
      </c>
      <c r="B348" s="4"/>
      <c r="C348" s="25" t="s">
        <v>1615</v>
      </c>
      <c r="D348" s="25" t="s">
        <v>269</v>
      </c>
      <c r="E348" s="25" t="s">
        <v>212</v>
      </c>
      <c r="F348" s="22" t="s">
        <v>1616</v>
      </c>
      <c r="G348" s="25" t="s">
        <v>1617</v>
      </c>
      <c r="H348" s="25"/>
      <c r="I348" s="145"/>
      <c r="J348" s="145"/>
      <c r="K348" s="25" t="s">
        <v>13</v>
      </c>
      <c r="L348" s="25"/>
      <c r="M348" s="25"/>
      <c r="N348" s="25"/>
      <c r="O348" s="78"/>
      <c r="P348" s="78"/>
      <c r="Q348" s="31"/>
      <c r="R348" s="31"/>
      <c r="S348" s="31"/>
      <c r="T348" s="31"/>
      <c r="U348" s="25"/>
      <c r="V348" s="31"/>
      <c r="W348" s="7"/>
    </row>
    <row r="349" ht="26.25" customHeight="1">
      <c r="A349" s="79">
        <v>15.0</v>
      </c>
      <c r="B349" s="4"/>
      <c r="C349" s="25" t="s">
        <v>688</v>
      </c>
      <c r="D349" s="25" t="s">
        <v>1217</v>
      </c>
      <c r="E349" s="25" t="s">
        <v>233</v>
      </c>
      <c r="F349" s="22" t="s">
        <v>1618</v>
      </c>
      <c r="G349" s="25" t="s">
        <v>1619</v>
      </c>
      <c r="H349" s="25"/>
      <c r="I349" s="145"/>
      <c r="J349" s="145"/>
      <c r="K349" s="25" t="s">
        <v>13</v>
      </c>
      <c r="L349" s="25"/>
      <c r="M349" s="25"/>
      <c r="N349" s="25"/>
      <c r="O349" s="78"/>
      <c r="P349" s="78"/>
      <c r="Q349" s="31"/>
      <c r="R349" s="31"/>
      <c r="S349" s="31"/>
      <c r="T349" s="31"/>
      <c r="U349" s="25"/>
      <c r="V349" s="31"/>
      <c r="W349" s="7"/>
    </row>
    <row r="350" ht="26.25" customHeight="1">
      <c r="A350" s="79">
        <v>16.0</v>
      </c>
      <c r="B350" s="4"/>
      <c r="C350" s="25" t="s">
        <v>1620</v>
      </c>
      <c r="D350" s="25" t="s">
        <v>1621</v>
      </c>
      <c r="E350" s="25" t="s">
        <v>320</v>
      </c>
      <c r="F350" s="22" t="s">
        <v>1622</v>
      </c>
      <c r="G350" s="25" t="s">
        <v>1623</v>
      </c>
      <c r="H350" s="25"/>
      <c r="I350" s="145"/>
      <c r="J350" s="145"/>
      <c r="K350" s="25" t="s">
        <v>13</v>
      </c>
      <c r="L350" s="25"/>
      <c r="M350" s="25"/>
      <c r="N350" s="25"/>
      <c r="O350" s="78"/>
      <c r="P350" s="78"/>
      <c r="Q350" s="31"/>
      <c r="R350" s="31"/>
      <c r="S350" s="31"/>
      <c r="T350" s="31"/>
      <c r="U350" s="25"/>
      <c r="V350" s="31"/>
      <c r="W350" s="7"/>
    </row>
    <row r="351" ht="26.25" customHeight="1">
      <c r="A351" s="79">
        <v>17.0</v>
      </c>
      <c r="B351" s="4" t="s">
        <v>1182</v>
      </c>
      <c r="C351" s="25" t="s">
        <v>1624</v>
      </c>
      <c r="D351" s="25" t="s">
        <v>1625</v>
      </c>
      <c r="E351" s="25" t="s">
        <v>138</v>
      </c>
      <c r="F351" s="22" t="s">
        <v>1626</v>
      </c>
      <c r="G351" s="25" t="s">
        <v>1627</v>
      </c>
      <c r="H351" s="25" t="s">
        <v>1628</v>
      </c>
      <c r="I351" s="25"/>
      <c r="J351" s="34" t="str">
        <f>HYPERLINK("http://www.tarlaccity.gov.ph/","www.tarlaccity.gov.ph")</f>
        <v>www.tarlaccity.gov.ph</v>
      </c>
      <c r="K351" s="25" t="s">
        <v>13</v>
      </c>
      <c r="L351" s="25"/>
      <c r="M351" s="25"/>
      <c r="N351" s="25"/>
      <c r="O351" s="78"/>
      <c r="P351" s="78"/>
      <c r="Q351" s="31"/>
      <c r="R351" s="31"/>
      <c r="S351" s="31"/>
      <c r="T351" s="31"/>
      <c r="U351" s="25"/>
      <c r="V351" s="31"/>
      <c r="W351" s="7"/>
    </row>
    <row r="352" ht="26.25" customHeight="1">
      <c r="A352" s="116">
        <v>18.0</v>
      </c>
      <c r="B352" s="4"/>
      <c r="C352" s="25" t="s">
        <v>1629</v>
      </c>
      <c r="D352" s="25" t="s">
        <v>1630</v>
      </c>
      <c r="E352" s="25" t="s">
        <v>138</v>
      </c>
      <c r="F352" s="22" t="s">
        <v>1631</v>
      </c>
      <c r="G352" s="25" t="s">
        <v>1632</v>
      </c>
      <c r="H352" s="25"/>
      <c r="I352" s="25"/>
      <c r="J352" s="25"/>
      <c r="K352" s="25" t="s">
        <v>13</v>
      </c>
      <c r="L352" s="25"/>
      <c r="M352" s="25"/>
      <c r="N352" s="25"/>
      <c r="O352" s="78"/>
      <c r="P352" s="78"/>
      <c r="Q352" s="31"/>
      <c r="R352" s="31"/>
      <c r="S352" s="31"/>
      <c r="T352" s="31"/>
      <c r="U352" s="25"/>
      <c r="V352" s="31"/>
      <c r="W352" s="7"/>
    </row>
    <row r="353" ht="12.75" customHeight="1">
      <c r="A353" s="79"/>
      <c r="B353" s="4" t="s">
        <v>568</v>
      </c>
      <c r="C353" s="73" t="s">
        <v>1633</v>
      </c>
      <c r="D353" s="74" t="s">
        <v>1634</v>
      </c>
      <c r="E353" s="74" t="s">
        <v>198</v>
      </c>
      <c r="F353" s="75" t="s">
        <v>1635</v>
      </c>
      <c r="G353" s="74" t="s">
        <v>1636</v>
      </c>
      <c r="H353" s="74" t="s">
        <v>1637</v>
      </c>
      <c r="I353" s="74"/>
      <c r="J353" s="74"/>
      <c r="K353" s="74" t="s">
        <v>143</v>
      </c>
      <c r="L353" s="74" t="s">
        <v>1638</v>
      </c>
      <c r="M353" s="74"/>
      <c r="N353" s="25"/>
      <c r="O353" s="78"/>
      <c r="P353" s="78"/>
      <c r="Q353" s="31"/>
      <c r="R353" s="31"/>
      <c r="S353" s="31"/>
      <c r="T353" s="31"/>
      <c r="U353" s="25"/>
      <c r="V353" s="31"/>
      <c r="W353" s="7"/>
    </row>
    <row r="354" ht="12.75" customHeight="1">
      <c r="A354" s="79">
        <v>1.0</v>
      </c>
      <c r="B354" s="80"/>
      <c r="C354" s="25" t="s">
        <v>1639</v>
      </c>
      <c r="D354" s="25" t="s">
        <v>1640</v>
      </c>
      <c r="E354" s="25" t="s">
        <v>159</v>
      </c>
      <c r="F354" s="22" t="s">
        <v>1641</v>
      </c>
      <c r="G354" s="25" t="s">
        <v>1642</v>
      </c>
      <c r="H354" s="25"/>
      <c r="I354" s="25"/>
      <c r="J354" s="25"/>
      <c r="K354" s="25" t="s">
        <v>13</v>
      </c>
      <c r="L354" s="25"/>
      <c r="M354" s="25"/>
      <c r="N354" s="25"/>
      <c r="O354" s="78"/>
      <c r="P354" s="78"/>
      <c r="Q354" s="31"/>
      <c r="R354" s="31"/>
      <c r="S354" s="31"/>
      <c r="T354" s="31"/>
      <c r="U354" s="25"/>
      <c r="V354" s="31"/>
      <c r="W354" s="7"/>
    </row>
    <row r="355" ht="12.75" customHeight="1">
      <c r="A355" s="79">
        <v>2.0</v>
      </c>
      <c r="B355" s="84"/>
      <c r="C355" s="25" t="s">
        <v>1643</v>
      </c>
      <c r="D355" s="25" t="s">
        <v>1275</v>
      </c>
      <c r="E355" s="25" t="s">
        <v>402</v>
      </c>
      <c r="F355" s="22" t="s">
        <v>1644</v>
      </c>
      <c r="G355" s="25" t="s">
        <v>1645</v>
      </c>
      <c r="H355" s="25"/>
      <c r="I355" s="25"/>
      <c r="J355" s="25"/>
      <c r="K355" s="25" t="s">
        <v>13</v>
      </c>
      <c r="L355" s="25"/>
      <c r="M355" s="25"/>
      <c r="N355" s="25"/>
      <c r="O355" s="78"/>
      <c r="P355" s="78"/>
      <c r="Q355" s="31"/>
      <c r="R355" s="31"/>
      <c r="S355" s="31"/>
      <c r="T355" s="31"/>
      <c r="U355" s="25"/>
      <c r="V355" s="31"/>
      <c r="W355" s="7"/>
    </row>
    <row r="356" ht="12.75" customHeight="1">
      <c r="A356" s="79">
        <v>3.0</v>
      </c>
      <c r="B356" s="84"/>
      <c r="C356" s="25" t="s">
        <v>1646</v>
      </c>
      <c r="D356" s="25" t="s">
        <v>1647</v>
      </c>
      <c r="E356" s="25" t="s">
        <v>198</v>
      </c>
      <c r="F356" s="22" t="s">
        <v>1648</v>
      </c>
      <c r="G356" s="25" t="s">
        <v>1649</v>
      </c>
      <c r="H356" s="25"/>
      <c r="I356" s="25"/>
      <c r="J356" s="25"/>
      <c r="K356" s="25" t="s">
        <v>13</v>
      </c>
      <c r="L356" s="25"/>
      <c r="M356" s="25"/>
      <c r="N356" s="25"/>
      <c r="O356" s="78"/>
      <c r="P356" s="78"/>
      <c r="Q356" s="31"/>
      <c r="R356" s="31"/>
      <c r="S356" s="31"/>
      <c r="T356" s="31"/>
      <c r="U356" s="25"/>
      <c r="V356" s="31"/>
      <c r="W356" s="7"/>
    </row>
    <row r="357" ht="12.75" customHeight="1">
      <c r="A357" s="79">
        <v>4.0</v>
      </c>
      <c r="B357" s="84"/>
      <c r="C357" s="25" t="s">
        <v>1650</v>
      </c>
      <c r="D357" s="25" t="s">
        <v>1651</v>
      </c>
      <c r="E357" s="25" t="s">
        <v>159</v>
      </c>
      <c r="F357" s="22" t="s">
        <v>1652</v>
      </c>
      <c r="G357" s="25" t="s">
        <v>1653</v>
      </c>
      <c r="H357" s="25" t="s">
        <v>1654</v>
      </c>
      <c r="I357" s="25"/>
      <c r="J357" s="25"/>
      <c r="K357" s="25" t="s">
        <v>13</v>
      </c>
      <c r="L357" s="25"/>
      <c r="M357" s="25"/>
      <c r="N357" s="25"/>
      <c r="O357" s="78"/>
      <c r="P357" s="78"/>
      <c r="Q357" s="31"/>
      <c r="R357" s="31"/>
      <c r="S357" s="31"/>
      <c r="T357" s="31"/>
      <c r="U357" s="25"/>
      <c r="V357" s="31"/>
      <c r="W357" s="7"/>
    </row>
    <row r="358" ht="12.75" customHeight="1">
      <c r="A358" s="79">
        <v>5.0</v>
      </c>
      <c r="B358" s="84"/>
      <c r="C358" s="25" t="s">
        <v>1655</v>
      </c>
      <c r="D358" s="25" t="s">
        <v>1656</v>
      </c>
      <c r="E358" s="25" t="s">
        <v>153</v>
      </c>
      <c r="F358" s="22" t="s">
        <v>1657</v>
      </c>
      <c r="G358" s="25" t="s">
        <v>1658</v>
      </c>
      <c r="H358" s="25" t="s">
        <v>1659</v>
      </c>
      <c r="I358" s="25"/>
      <c r="J358" s="25"/>
      <c r="K358" s="25" t="s">
        <v>13</v>
      </c>
      <c r="L358" s="25"/>
      <c r="M358" s="25"/>
      <c r="N358" s="25"/>
      <c r="O358" s="78"/>
      <c r="P358" s="78"/>
      <c r="Q358" s="31"/>
      <c r="R358" s="31"/>
      <c r="S358" s="31"/>
      <c r="T358" s="31"/>
      <c r="U358" s="25"/>
      <c r="V358" s="31"/>
      <c r="W358" s="7"/>
    </row>
    <row r="359" ht="12.75" customHeight="1">
      <c r="A359" s="79">
        <v>6.0</v>
      </c>
      <c r="B359" s="84"/>
      <c r="C359" s="25" t="s">
        <v>1660</v>
      </c>
      <c r="D359" s="25" t="s">
        <v>1661</v>
      </c>
      <c r="E359" s="25" t="s">
        <v>245</v>
      </c>
      <c r="F359" s="22" t="s">
        <v>1662</v>
      </c>
      <c r="G359" s="25" t="s">
        <v>1663</v>
      </c>
      <c r="H359" s="25"/>
      <c r="I359" s="25"/>
      <c r="J359" s="25"/>
      <c r="K359" s="25" t="s">
        <v>13</v>
      </c>
      <c r="L359" s="25"/>
      <c r="M359" s="25"/>
      <c r="N359" s="25"/>
      <c r="O359" s="78"/>
      <c r="P359" s="78"/>
      <c r="Q359" s="31"/>
      <c r="R359" s="31"/>
      <c r="S359" s="31"/>
      <c r="T359" s="31"/>
      <c r="U359" s="25"/>
      <c r="V359" s="31"/>
      <c r="W359" s="7"/>
    </row>
    <row r="360" ht="12.75" customHeight="1">
      <c r="A360" s="79"/>
      <c r="B360" s="84"/>
      <c r="C360" s="25" t="s">
        <v>1592</v>
      </c>
      <c r="D360" s="25" t="s">
        <v>1664</v>
      </c>
      <c r="E360" s="25" t="s">
        <v>153</v>
      </c>
      <c r="F360" s="22" t="s">
        <v>1665</v>
      </c>
      <c r="G360" s="25"/>
      <c r="H360" s="25"/>
      <c r="I360" s="25"/>
      <c r="J360" s="25"/>
      <c r="K360" s="25"/>
      <c r="L360" s="25"/>
      <c r="M360" s="25"/>
      <c r="N360" s="25"/>
      <c r="O360" s="78"/>
      <c r="P360" s="78"/>
      <c r="Q360" s="31"/>
      <c r="R360" s="31"/>
      <c r="S360" s="31"/>
      <c r="T360" s="31"/>
      <c r="U360" s="25"/>
      <c r="V360" s="31"/>
      <c r="W360" s="7"/>
    </row>
    <row r="361" ht="12.75" customHeight="1">
      <c r="A361" s="79">
        <v>7.0</v>
      </c>
      <c r="B361" s="147"/>
      <c r="C361" s="25" t="s">
        <v>1666</v>
      </c>
      <c r="D361" s="25" t="s">
        <v>1667</v>
      </c>
      <c r="E361" s="25" t="s">
        <v>402</v>
      </c>
      <c r="F361" s="22" t="s">
        <v>1668</v>
      </c>
      <c r="G361" s="25" t="s">
        <v>1669</v>
      </c>
      <c r="H361" s="25"/>
      <c r="I361" s="25"/>
      <c r="J361" s="25"/>
      <c r="K361" s="25" t="s">
        <v>13</v>
      </c>
      <c r="L361" s="25"/>
      <c r="M361" s="25"/>
      <c r="N361" s="25"/>
      <c r="O361" s="78"/>
      <c r="P361" s="78"/>
      <c r="Q361" s="31"/>
      <c r="R361" s="31"/>
      <c r="S361" s="31"/>
      <c r="T361" s="31"/>
      <c r="U361" s="25"/>
      <c r="V361" s="31"/>
      <c r="W361" s="7"/>
    </row>
    <row r="362" ht="12.75" customHeight="1">
      <c r="A362" s="79">
        <v>8.0</v>
      </c>
      <c r="B362" s="147"/>
      <c r="C362" s="25" t="s">
        <v>1670</v>
      </c>
      <c r="D362" s="25" t="s">
        <v>1671</v>
      </c>
      <c r="E362" s="25" t="s">
        <v>233</v>
      </c>
      <c r="F362" s="22" t="s">
        <v>1672</v>
      </c>
      <c r="G362" s="25" t="s">
        <v>1673</v>
      </c>
      <c r="H362" s="25"/>
      <c r="I362" s="25"/>
      <c r="J362" s="25"/>
      <c r="K362" s="25" t="s">
        <v>13</v>
      </c>
      <c r="L362" s="25"/>
      <c r="M362" s="25"/>
      <c r="N362" s="25"/>
      <c r="O362" s="78"/>
      <c r="P362" s="78"/>
      <c r="Q362" s="31"/>
      <c r="R362" s="31"/>
      <c r="S362" s="31"/>
      <c r="T362" s="31"/>
      <c r="U362" s="25"/>
      <c r="V362" s="31"/>
      <c r="W362" s="7"/>
    </row>
    <row r="363" ht="12.75" customHeight="1">
      <c r="A363" s="79">
        <v>9.0</v>
      </c>
      <c r="B363" s="147"/>
      <c r="C363" s="25" t="s">
        <v>1674</v>
      </c>
      <c r="D363" s="25" t="s">
        <v>1675</v>
      </c>
      <c r="E363" s="25" t="s">
        <v>245</v>
      </c>
      <c r="F363" s="22" t="s">
        <v>1676</v>
      </c>
      <c r="G363" s="25" t="s">
        <v>1677</v>
      </c>
      <c r="H363" s="25"/>
      <c r="I363" s="25"/>
      <c r="J363" s="25"/>
      <c r="K363" s="25" t="s">
        <v>13</v>
      </c>
      <c r="L363" s="25"/>
      <c r="M363" s="25"/>
      <c r="N363" s="25"/>
      <c r="O363" s="78"/>
      <c r="P363" s="78"/>
      <c r="Q363" s="31"/>
      <c r="R363" s="31"/>
      <c r="S363" s="31"/>
      <c r="T363" s="31"/>
      <c r="U363" s="25"/>
      <c r="V363" s="31"/>
      <c r="W363" s="7"/>
    </row>
    <row r="364" ht="26.25" customHeight="1">
      <c r="A364" s="79">
        <v>10.0</v>
      </c>
      <c r="B364" s="147"/>
      <c r="C364" s="25" t="s">
        <v>1678</v>
      </c>
      <c r="D364" s="25" t="s">
        <v>269</v>
      </c>
      <c r="E364" s="25" t="s">
        <v>402</v>
      </c>
      <c r="F364" s="22" t="s">
        <v>1679</v>
      </c>
      <c r="G364" s="25" t="s">
        <v>1680</v>
      </c>
      <c r="H364" s="25"/>
      <c r="I364" s="25"/>
      <c r="J364" s="25"/>
      <c r="K364" s="25" t="s">
        <v>13</v>
      </c>
      <c r="L364" s="25"/>
      <c r="M364" s="25"/>
      <c r="N364" s="25"/>
      <c r="O364" s="78"/>
      <c r="P364" s="78"/>
      <c r="Q364" s="31"/>
      <c r="R364" s="31"/>
      <c r="S364" s="31"/>
      <c r="T364" s="31"/>
      <c r="U364" s="25"/>
      <c r="V364" s="31"/>
      <c r="W364" s="7"/>
    </row>
    <row r="365" ht="25.5" customHeight="1">
      <c r="A365" s="79">
        <v>11.0</v>
      </c>
      <c r="B365" s="147"/>
      <c r="C365" s="25" t="s">
        <v>1681</v>
      </c>
      <c r="D365" s="25" t="s">
        <v>1682</v>
      </c>
      <c r="E365" s="25" t="s">
        <v>745</v>
      </c>
      <c r="F365" s="22" t="s">
        <v>1683</v>
      </c>
      <c r="G365" s="25" t="s">
        <v>1684</v>
      </c>
      <c r="H365" s="25"/>
      <c r="I365" s="25"/>
      <c r="J365" s="25"/>
      <c r="K365" s="25" t="s">
        <v>13</v>
      </c>
      <c r="L365" s="25"/>
      <c r="M365" s="25"/>
      <c r="N365" s="25"/>
      <c r="O365" s="78"/>
      <c r="P365" s="78"/>
      <c r="Q365" s="31"/>
      <c r="R365" s="31"/>
      <c r="S365" s="31"/>
      <c r="T365" s="31"/>
      <c r="U365" s="25"/>
      <c r="V365" s="31"/>
      <c r="W365" s="7"/>
    </row>
    <row r="366" ht="12.75" customHeight="1">
      <c r="A366" s="79">
        <v>12.0</v>
      </c>
      <c r="B366" s="147"/>
      <c r="C366" s="25" t="s">
        <v>1685</v>
      </c>
      <c r="D366" s="25" t="s">
        <v>1686</v>
      </c>
      <c r="E366" s="25" t="s">
        <v>159</v>
      </c>
      <c r="F366" s="22" t="s">
        <v>1687</v>
      </c>
      <c r="G366" s="25" t="s">
        <v>1688</v>
      </c>
      <c r="H366" s="25"/>
      <c r="I366" s="25"/>
      <c r="J366" s="25"/>
      <c r="K366" s="25" t="s">
        <v>13</v>
      </c>
      <c r="L366" s="25"/>
      <c r="M366" s="25"/>
      <c r="N366" s="25"/>
      <c r="O366" s="78"/>
      <c r="P366" s="78"/>
      <c r="Q366" s="31"/>
      <c r="R366" s="31"/>
      <c r="S366" s="31"/>
      <c r="T366" s="31"/>
      <c r="U366" s="25"/>
      <c r="V366" s="31"/>
      <c r="W366" s="7"/>
    </row>
    <row r="367" ht="26.25" customHeight="1">
      <c r="A367" s="116">
        <v>13.0</v>
      </c>
      <c r="B367" s="147"/>
      <c r="C367" s="25" t="s">
        <v>1689</v>
      </c>
      <c r="D367" s="25" t="s">
        <v>860</v>
      </c>
      <c r="E367" s="25" t="s">
        <v>402</v>
      </c>
      <c r="F367" s="22" t="s">
        <v>1690</v>
      </c>
      <c r="G367" s="25" t="s">
        <v>1691</v>
      </c>
      <c r="H367" s="25"/>
      <c r="I367" s="25"/>
      <c r="J367" s="25"/>
      <c r="K367" s="25" t="s">
        <v>13</v>
      </c>
      <c r="L367" s="25"/>
      <c r="M367" s="25"/>
      <c r="N367" s="25"/>
      <c r="O367" s="78"/>
      <c r="P367" s="78"/>
      <c r="Q367" s="31"/>
      <c r="R367" s="31"/>
      <c r="S367" s="31"/>
      <c r="T367" s="31"/>
      <c r="U367" s="25"/>
      <c r="V367" s="31"/>
      <c r="W367" s="7"/>
    </row>
    <row r="368" ht="12.75" customHeight="1">
      <c r="A368" s="148" t="s">
        <v>1692</v>
      </c>
      <c r="B368" s="149"/>
      <c r="C368" s="150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95"/>
      <c r="O368" s="96"/>
      <c r="P368" s="96"/>
      <c r="Q368" s="97"/>
      <c r="R368" s="97"/>
      <c r="S368" s="97"/>
      <c r="T368" s="97"/>
      <c r="U368" s="95"/>
      <c r="V368" s="97"/>
      <c r="W368" s="7"/>
    </row>
    <row r="369" ht="26.25" customHeight="1">
      <c r="A369" s="112"/>
      <c r="B369" s="151"/>
      <c r="C369" s="73" t="s">
        <v>1693</v>
      </c>
      <c r="D369" s="122" t="s">
        <v>1694</v>
      </c>
      <c r="E369" s="122" t="s">
        <v>245</v>
      </c>
      <c r="F369" s="123" t="s">
        <v>1695</v>
      </c>
      <c r="G369" s="122" t="s">
        <v>1696</v>
      </c>
      <c r="H369" s="122" t="s">
        <v>1697</v>
      </c>
      <c r="I369" s="122"/>
      <c r="J369" s="152" t="str">
        <f>HYPERLINK("http://www.batangas.gov.ph/","www.batangas.gov.ph")</f>
        <v>www.batangas.gov.ph</v>
      </c>
      <c r="K369" s="122" t="s">
        <v>143</v>
      </c>
      <c r="L369" s="122" t="s">
        <v>1698</v>
      </c>
      <c r="M369" s="122"/>
      <c r="N369" s="95"/>
      <c r="O369" s="96"/>
      <c r="P369" s="96"/>
      <c r="Q369" s="97"/>
      <c r="R369" s="97"/>
      <c r="S369" s="97"/>
      <c r="T369" s="97"/>
      <c r="U369" s="95"/>
      <c r="V369" s="97"/>
      <c r="W369" s="7"/>
    </row>
    <row r="370" ht="26.25" customHeight="1">
      <c r="A370" s="25">
        <v>1.0</v>
      </c>
      <c r="B370" s="153"/>
      <c r="C370" s="25" t="s">
        <v>1699</v>
      </c>
      <c r="D370" s="25" t="s">
        <v>1700</v>
      </c>
      <c r="E370" s="25" t="s">
        <v>233</v>
      </c>
      <c r="F370" s="22" t="s">
        <v>633</v>
      </c>
      <c r="G370" s="25" t="s">
        <v>1701</v>
      </c>
      <c r="H370" s="25"/>
      <c r="I370" s="25"/>
      <c r="J370" s="34" t="str">
        <f>HYPERLINK("http://www.agoncillo.gov.ph/"," www.agoncillo.gov.ph")</f>
        <v> www.agoncillo.gov.ph</v>
      </c>
      <c r="K370" s="25"/>
      <c r="L370" s="25"/>
      <c r="M370" s="25"/>
      <c r="N370" s="25"/>
      <c r="O370" s="78"/>
      <c r="P370" s="78"/>
      <c r="Q370" s="31"/>
      <c r="R370" s="31"/>
      <c r="S370" s="31"/>
      <c r="T370" s="31"/>
      <c r="U370" s="25"/>
      <c r="V370" s="31"/>
      <c r="W370" s="7"/>
    </row>
    <row r="371" ht="26.25" customHeight="1">
      <c r="A371" s="25">
        <v>2.0</v>
      </c>
      <c r="B371" s="153"/>
      <c r="C371" s="25" t="s">
        <v>1702</v>
      </c>
      <c r="D371" s="25" t="s">
        <v>1703</v>
      </c>
      <c r="E371" s="25" t="s">
        <v>192</v>
      </c>
      <c r="F371" s="22" t="s">
        <v>1704</v>
      </c>
      <c r="G371" s="25" t="s">
        <v>1705</v>
      </c>
      <c r="H371" s="25"/>
      <c r="I371" s="25"/>
      <c r="J371" s="25"/>
      <c r="K371" s="25"/>
      <c r="L371" s="25"/>
      <c r="M371" s="25"/>
      <c r="N371" s="25"/>
      <c r="O371" s="78"/>
      <c r="P371" s="78"/>
      <c r="Q371" s="31"/>
      <c r="R371" s="31"/>
      <c r="S371" s="31"/>
      <c r="T371" s="31"/>
      <c r="U371" s="25"/>
      <c r="V371" s="31"/>
      <c r="W371" s="7"/>
    </row>
    <row r="372" ht="26.25" customHeight="1">
      <c r="A372" s="25">
        <v>3.0</v>
      </c>
      <c r="B372" s="25"/>
      <c r="C372" s="25" t="s">
        <v>1706</v>
      </c>
      <c r="D372" s="25" t="s">
        <v>1707</v>
      </c>
      <c r="E372" s="25" t="s">
        <v>445</v>
      </c>
      <c r="F372" s="22" t="s">
        <v>1708</v>
      </c>
      <c r="G372" s="25" t="s">
        <v>1709</v>
      </c>
      <c r="H372" s="25"/>
      <c r="I372" s="25"/>
      <c r="J372" s="17" t="str">
        <f>HYPERLINK("http://www.balayan.gov.ph/","www.balayan.gov.ph")</f>
        <v>www.balayan.gov.ph</v>
      </c>
      <c r="K372" s="25"/>
      <c r="L372" s="25"/>
      <c r="M372" s="25"/>
      <c r="N372" s="25"/>
      <c r="O372" s="78"/>
      <c r="P372" s="78"/>
      <c r="Q372" s="31"/>
      <c r="R372" s="31"/>
      <c r="S372" s="31"/>
      <c r="T372" s="31"/>
      <c r="U372" s="25"/>
      <c r="V372" s="31"/>
      <c r="W372" s="7"/>
    </row>
    <row r="373" ht="26.25" customHeight="1">
      <c r="A373" s="25">
        <v>4.0</v>
      </c>
      <c r="B373" s="25"/>
      <c r="C373" s="25" t="s">
        <v>1710</v>
      </c>
      <c r="D373" s="25" t="s">
        <v>1711</v>
      </c>
      <c r="E373" s="25" t="s">
        <v>445</v>
      </c>
      <c r="F373" s="22" t="s">
        <v>1712</v>
      </c>
      <c r="G373" s="25" t="s">
        <v>1713</v>
      </c>
      <c r="H373" s="25"/>
      <c r="I373" s="25"/>
      <c r="J373" s="145"/>
      <c r="K373" s="25"/>
      <c r="L373" s="25"/>
      <c r="M373" s="25"/>
      <c r="N373" s="25"/>
      <c r="O373" s="78"/>
      <c r="P373" s="78"/>
      <c r="Q373" s="31"/>
      <c r="R373" s="31"/>
      <c r="S373" s="31"/>
      <c r="T373" s="31"/>
      <c r="U373" s="25"/>
      <c r="V373" s="31"/>
      <c r="W373" s="7"/>
    </row>
    <row r="374" ht="26.25" customHeight="1">
      <c r="A374" s="25">
        <v>5.0</v>
      </c>
      <c r="B374" s="153" t="s">
        <v>1714</v>
      </c>
      <c r="C374" s="154" t="s">
        <v>1715</v>
      </c>
      <c r="D374" s="25" t="s">
        <v>1500</v>
      </c>
      <c r="E374" s="25" t="s">
        <v>320</v>
      </c>
      <c r="F374" s="22" t="s">
        <v>1716</v>
      </c>
      <c r="G374" s="25" t="s">
        <v>1717</v>
      </c>
      <c r="H374" s="25"/>
      <c r="I374" s="25"/>
      <c r="J374" s="34" t="str">
        <f>HYPERLINK("http://www.batangascity.gov.ph/","www.batangascity.gov.ph")</f>
        <v>www.batangascity.gov.ph</v>
      </c>
      <c r="K374" s="25" t="s">
        <v>13</v>
      </c>
      <c r="L374" s="25" t="s">
        <v>1718</v>
      </c>
      <c r="M374" s="25"/>
      <c r="N374" s="25"/>
      <c r="O374" s="78"/>
      <c r="P374" s="78"/>
      <c r="Q374" s="31"/>
      <c r="R374" s="31"/>
      <c r="S374" s="31"/>
      <c r="T374" s="31"/>
      <c r="U374" s="25"/>
      <c r="V374" s="31"/>
      <c r="W374" s="7"/>
    </row>
    <row r="375" ht="26.25" customHeight="1">
      <c r="A375" s="25">
        <v>6.0</v>
      </c>
      <c r="B375" s="153"/>
      <c r="C375" s="25" t="s">
        <v>1719</v>
      </c>
      <c r="D375" s="25" t="s">
        <v>1720</v>
      </c>
      <c r="E375" s="25" t="s">
        <v>159</v>
      </c>
      <c r="F375" s="22" t="s">
        <v>1721</v>
      </c>
      <c r="G375" s="25" t="s">
        <v>1722</v>
      </c>
      <c r="H375" s="25" t="s">
        <v>1723</v>
      </c>
      <c r="I375" s="25"/>
      <c r="J375" s="17" t="str">
        <f>HYPERLINK("http://www.bauan.gov.ph/","www.bauan.gov.ph")</f>
        <v>www.bauan.gov.ph</v>
      </c>
      <c r="K375" s="25"/>
      <c r="L375" s="25"/>
      <c r="M375" s="25"/>
      <c r="N375" s="25"/>
      <c r="O375" s="78"/>
      <c r="P375" s="78"/>
      <c r="Q375" s="31"/>
      <c r="R375" s="31"/>
      <c r="S375" s="31"/>
      <c r="T375" s="31"/>
      <c r="U375" s="25"/>
      <c r="V375" s="31"/>
      <c r="W375" s="7"/>
    </row>
    <row r="376" ht="26.25" customHeight="1">
      <c r="A376" s="25">
        <v>7.0</v>
      </c>
      <c r="B376" s="25"/>
      <c r="C376" s="25" t="s">
        <v>1724</v>
      </c>
      <c r="D376" s="25" t="s">
        <v>1725</v>
      </c>
      <c r="E376" s="25" t="s">
        <v>153</v>
      </c>
      <c r="F376" s="22" t="s">
        <v>1726</v>
      </c>
      <c r="G376" s="25" t="s">
        <v>1727</v>
      </c>
      <c r="H376" s="25"/>
      <c r="I376" s="25"/>
      <c r="J376" s="17" t="str">
        <f>HYPERLINK("http://www.calaca.gov.ph/","www.calaca.gov.ph")</f>
        <v>www.calaca.gov.ph</v>
      </c>
      <c r="K376" s="25"/>
      <c r="L376" s="25"/>
      <c r="M376" s="25"/>
      <c r="N376" s="25"/>
      <c r="O376" s="78"/>
      <c r="P376" s="78"/>
      <c r="Q376" s="31"/>
      <c r="R376" s="31"/>
      <c r="S376" s="31"/>
      <c r="T376" s="31"/>
      <c r="U376" s="25"/>
      <c r="V376" s="31"/>
      <c r="W376" s="7"/>
    </row>
    <row r="377" ht="26.25" customHeight="1">
      <c r="A377" s="25">
        <v>8.0</v>
      </c>
      <c r="B377" s="25"/>
      <c r="C377" s="25" t="s">
        <v>1728</v>
      </c>
      <c r="D377" s="25" t="s">
        <v>1729</v>
      </c>
      <c r="E377" s="25" t="s">
        <v>192</v>
      </c>
      <c r="F377" s="22" t="s">
        <v>1730</v>
      </c>
      <c r="G377" s="25" t="s">
        <v>1731</v>
      </c>
      <c r="H377" s="25"/>
      <c r="I377" s="25"/>
      <c r="J377" s="17" t="str">
        <f>HYPERLINK("http://www.calatagan.gov.ph/","www.calatagan.gov.ph")</f>
        <v>www.calatagan.gov.ph</v>
      </c>
      <c r="K377" s="25"/>
      <c r="L377" s="25"/>
      <c r="M377" s="25"/>
      <c r="N377" s="25"/>
      <c r="O377" s="78"/>
      <c r="P377" s="78"/>
      <c r="Q377" s="31"/>
      <c r="R377" s="31"/>
      <c r="S377" s="31"/>
      <c r="T377" s="31"/>
      <c r="U377" s="25"/>
      <c r="V377" s="31"/>
      <c r="W377" s="7"/>
    </row>
    <row r="378" ht="26.25" customHeight="1">
      <c r="A378" s="25">
        <v>9.0</v>
      </c>
      <c r="B378" s="25"/>
      <c r="C378" s="25" t="s">
        <v>1732</v>
      </c>
      <c r="D378" s="25" t="s">
        <v>1733</v>
      </c>
      <c r="E378" s="25" t="s">
        <v>212</v>
      </c>
      <c r="F378" s="22" t="s">
        <v>1734</v>
      </c>
      <c r="G378" s="25" t="s">
        <v>1735</v>
      </c>
      <c r="H378" s="25"/>
      <c r="I378" s="25"/>
      <c r="J378" s="145"/>
      <c r="K378" s="25"/>
      <c r="L378" s="25"/>
      <c r="M378" s="25"/>
      <c r="N378" s="25"/>
      <c r="O378" s="78"/>
      <c r="P378" s="78"/>
      <c r="Q378" s="31"/>
      <c r="R378" s="31"/>
      <c r="S378" s="31"/>
      <c r="T378" s="31"/>
      <c r="U378" s="25"/>
      <c r="V378" s="31"/>
      <c r="W378" s="7"/>
    </row>
    <row r="379" ht="26.25" customHeight="1">
      <c r="A379" s="25">
        <v>10.0</v>
      </c>
      <c r="B379" s="25"/>
      <c r="C379" s="25" t="s">
        <v>1736</v>
      </c>
      <c r="D379" s="25" t="s">
        <v>979</v>
      </c>
      <c r="E379" s="25" t="s">
        <v>204</v>
      </c>
      <c r="F379" s="22" t="s">
        <v>1737</v>
      </c>
      <c r="G379" s="25" t="s">
        <v>1738</v>
      </c>
      <c r="H379" s="25"/>
      <c r="I379" s="25"/>
      <c r="J379" s="17" t="str">
        <f>HYPERLINK("http://www.ibaan.gov.ph/","www.ibaan.gov.ph")</f>
        <v>www.ibaan.gov.ph</v>
      </c>
      <c r="K379" s="25"/>
      <c r="L379" s="25"/>
      <c r="M379" s="25"/>
      <c r="N379" s="25"/>
      <c r="O379" s="78"/>
      <c r="P379" s="78"/>
      <c r="Q379" s="31"/>
      <c r="R379" s="31"/>
      <c r="S379" s="31"/>
      <c r="T379" s="31"/>
      <c r="U379" s="25"/>
      <c r="V379" s="31"/>
      <c r="W379" s="7"/>
    </row>
    <row r="380" ht="26.25" customHeight="1">
      <c r="A380" s="25">
        <v>11.0</v>
      </c>
      <c r="B380" s="25"/>
      <c r="C380" s="25" t="s">
        <v>1739</v>
      </c>
      <c r="D380" s="25" t="s">
        <v>1740</v>
      </c>
      <c r="E380" s="25" t="s">
        <v>198</v>
      </c>
      <c r="F380" s="22" t="s">
        <v>1741</v>
      </c>
      <c r="G380" s="25" t="s">
        <v>1742</v>
      </c>
      <c r="H380" s="25"/>
      <c r="I380" s="25"/>
      <c r="J380" s="145"/>
      <c r="K380" s="25"/>
      <c r="L380" s="25"/>
      <c r="M380" s="25"/>
      <c r="N380" s="25"/>
      <c r="O380" s="78"/>
      <c r="P380" s="78"/>
      <c r="Q380" s="31"/>
      <c r="R380" s="31"/>
      <c r="S380" s="31"/>
      <c r="T380" s="31"/>
      <c r="U380" s="25"/>
      <c r="V380" s="31"/>
      <c r="W380" s="7"/>
    </row>
    <row r="381" ht="26.25" customHeight="1">
      <c r="A381" s="25">
        <v>12.0</v>
      </c>
      <c r="B381" s="25"/>
      <c r="C381" s="25" t="s">
        <v>1743</v>
      </c>
      <c r="D381" s="25" t="s">
        <v>1744</v>
      </c>
      <c r="E381" s="25" t="s">
        <v>159</v>
      </c>
      <c r="F381" s="22" t="s">
        <v>1745</v>
      </c>
      <c r="G381" s="25" t="s">
        <v>1746</v>
      </c>
      <c r="H381" s="25"/>
      <c r="I381" s="25"/>
      <c r="J381" s="145"/>
      <c r="K381" s="25"/>
      <c r="L381" s="25"/>
      <c r="M381" s="25"/>
      <c r="N381" s="25"/>
      <c r="O381" s="78"/>
      <c r="P381" s="78"/>
      <c r="Q381" s="31"/>
      <c r="R381" s="31"/>
      <c r="S381" s="31"/>
      <c r="T381" s="31"/>
      <c r="U381" s="25"/>
      <c r="V381" s="31"/>
      <c r="W381" s="7"/>
    </row>
    <row r="382" ht="26.25" customHeight="1">
      <c r="A382" s="25">
        <v>13.0</v>
      </c>
      <c r="B382" s="25"/>
      <c r="C382" s="25" t="s">
        <v>1747</v>
      </c>
      <c r="D382" s="25" t="s">
        <v>1321</v>
      </c>
      <c r="E382" s="25" t="s">
        <v>1748</v>
      </c>
      <c r="F382" s="22" t="s">
        <v>1749</v>
      </c>
      <c r="G382" s="25" t="s">
        <v>1750</v>
      </c>
      <c r="H382" s="7"/>
      <c r="I382" s="25"/>
      <c r="J382" s="145"/>
      <c r="K382" s="25"/>
      <c r="L382" s="25"/>
      <c r="M382" s="25"/>
      <c r="N382" s="25"/>
      <c r="O382" s="78"/>
      <c r="P382" s="78"/>
      <c r="Q382" s="31"/>
      <c r="R382" s="31"/>
      <c r="S382" s="31"/>
      <c r="T382" s="31"/>
      <c r="U382" s="25"/>
      <c r="V382" s="31"/>
      <c r="W382" s="7"/>
    </row>
    <row r="383" ht="26.25" customHeight="1">
      <c r="A383" s="25">
        <v>14.0</v>
      </c>
      <c r="B383" s="25"/>
      <c r="C383" s="25" t="s">
        <v>1751</v>
      </c>
      <c r="D383" s="25" t="s">
        <v>1752</v>
      </c>
      <c r="E383" s="25" t="s">
        <v>138</v>
      </c>
      <c r="F383" s="22" t="s">
        <v>1753</v>
      </c>
      <c r="G383" s="25" t="s">
        <v>1754</v>
      </c>
      <c r="H383" s="25"/>
      <c r="I383" s="25" t="s">
        <v>1755</v>
      </c>
      <c r="J383" s="145"/>
      <c r="K383" s="25"/>
      <c r="L383" s="25"/>
      <c r="M383" s="25"/>
      <c r="N383" s="25"/>
      <c r="O383" s="78"/>
      <c r="P383" s="78"/>
      <c r="Q383" s="31"/>
      <c r="R383" s="31"/>
      <c r="S383" s="31"/>
      <c r="T383" s="31"/>
      <c r="U383" s="25"/>
      <c r="V383" s="31"/>
      <c r="W383" s="7"/>
    </row>
    <row r="384" ht="26.25" customHeight="1">
      <c r="A384" s="25">
        <v>15.0</v>
      </c>
      <c r="B384" s="153" t="s">
        <v>1714</v>
      </c>
      <c r="C384" s="154" t="s">
        <v>1756</v>
      </c>
      <c r="D384" s="25" t="s">
        <v>1757</v>
      </c>
      <c r="E384" s="25" t="s">
        <v>212</v>
      </c>
      <c r="F384" s="22" t="s">
        <v>1758</v>
      </c>
      <c r="G384" s="25" t="s">
        <v>1759</v>
      </c>
      <c r="H384" s="146" t="s">
        <v>1760</v>
      </c>
      <c r="I384" s="25"/>
      <c r="J384" s="145"/>
      <c r="K384" s="25"/>
      <c r="L384" s="25"/>
      <c r="M384" s="25"/>
      <c r="N384" s="25"/>
      <c r="O384" s="78"/>
      <c r="P384" s="78"/>
      <c r="Q384" s="31"/>
      <c r="R384" s="31"/>
      <c r="S384" s="31"/>
      <c r="T384" s="31"/>
      <c r="U384" s="25"/>
      <c r="V384" s="31"/>
      <c r="W384" s="7"/>
    </row>
    <row r="385" ht="26.25" customHeight="1">
      <c r="A385" s="25">
        <v>16.0</v>
      </c>
      <c r="B385" s="25"/>
      <c r="C385" s="25" t="s">
        <v>632</v>
      </c>
      <c r="D385" s="25" t="s">
        <v>1761</v>
      </c>
      <c r="E385" s="25" t="s">
        <v>159</v>
      </c>
      <c r="F385" s="22" t="s">
        <v>1762</v>
      </c>
      <c r="G385" s="25" t="s">
        <v>1763</v>
      </c>
      <c r="H385" s="145"/>
      <c r="I385" s="25"/>
      <c r="J385" s="145"/>
      <c r="K385" s="25"/>
      <c r="L385" s="25"/>
      <c r="M385" s="25"/>
      <c r="N385" s="25"/>
      <c r="O385" s="78"/>
      <c r="P385" s="78"/>
      <c r="Q385" s="31"/>
      <c r="R385" s="31"/>
      <c r="S385" s="31"/>
      <c r="T385" s="31"/>
      <c r="U385" s="25"/>
      <c r="V385" s="31"/>
      <c r="W385" s="7"/>
    </row>
    <row r="386" ht="26.25" customHeight="1">
      <c r="A386" s="25">
        <v>17.0</v>
      </c>
      <c r="B386" s="153"/>
      <c r="C386" s="25" t="s">
        <v>1764</v>
      </c>
      <c r="D386" s="25" t="s">
        <v>1765</v>
      </c>
      <c r="E386" s="25" t="s">
        <v>233</v>
      </c>
      <c r="F386" s="22" t="s">
        <v>633</v>
      </c>
      <c r="G386" s="25" t="s">
        <v>1766</v>
      </c>
      <c r="H386" s="145"/>
      <c r="I386" s="25"/>
      <c r="J386" s="145"/>
      <c r="K386" s="25"/>
      <c r="L386" s="25"/>
      <c r="M386" s="25"/>
      <c r="N386" s="25"/>
      <c r="O386" s="78"/>
      <c r="P386" s="78"/>
      <c r="Q386" s="31"/>
      <c r="R386" s="31"/>
      <c r="S386" s="31"/>
      <c r="T386" s="31"/>
      <c r="U386" s="25"/>
      <c r="V386" s="31"/>
      <c r="W386" s="7"/>
    </row>
    <row r="387" ht="26.25" customHeight="1">
      <c r="A387" s="25">
        <v>18.0</v>
      </c>
      <c r="B387" s="153"/>
      <c r="C387" s="25" t="s">
        <v>1767</v>
      </c>
      <c r="D387" s="25" t="s">
        <v>1768</v>
      </c>
      <c r="E387" s="25" t="s">
        <v>159</v>
      </c>
      <c r="F387" s="22" t="s">
        <v>1769</v>
      </c>
      <c r="G387" s="25" t="s">
        <v>1770</v>
      </c>
      <c r="H387" s="145"/>
      <c r="I387" s="25"/>
      <c r="J387" s="145"/>
      <c r="K387" s="25"/>
      <c r="L387" s="25"/>
      <c r="M387" s="25"/>
      <c r="N387" s="25"/>
      <c r="O387" s="78"/>
      <c r="P387" s="78"/>
      <c r="Q387" s="31"/>
      <c r="R387" s="31"/>
      <c r="S387" s="31"/>
      <c r="T387" s="31"/>
      <c r="U387" s="25"/>
      <c r="V387" s="31"/>
      <c r="W387" s="7"/>
    </row>
    <row r="388" ht="26.25" customHeight="1">
      <c r="A388" s="25">
        <v>19.0</v>
      </c>
      <c r="B388" s="153" t="s">
        <v>1771</v>
      </c>
      <c r="C388" s="25" t="s">
        <v>1772</v>
      </c>
      <c r="D388" s="25" t="s">
        <v>590</v>
      </c>
      <c r="E388" s="25" t="s">
        <v>159</v>
      </c>
      <c r="F388" s="22" t="s">
        <v>1773</v>
      </c>
      <c r="G388" s="25" t="s">
        <v>1774</v>
      </c>
      <c r="H388" s="145"/>
      <c r="I388" s="25"/>
      <c r="J388" s="145"/>
      <c r="K388" s="25"/>
      <c r="L388" s="25"/>
      <c r="M388" s="25"/>
      <c r="N388" s="25"/>
      <c r="O388" s="78"/>
      <c r="P388" s="78"/>
      <c r="Q388" s="31"/>
      <c r="R388" s="31"/>
      <c r="S388" s="31"/>
      <c r="T388" s="31"/>
      <c r="U388" s="25"/>
      <c r="V388" s="31"/>
      <c r="W388" s="7"/>
    </row>
    <row r="389" ht="26.25" customHeight="1">
      <c r="A389" s="25">
        <v>20.0</v>
      </c>
      <c r="B389" s="25"/>
      <c r="C389" s="25" t="s">
        <v>1775</v>
      </c>
      <c r="D389" s="25" t="s">
        <v>1776</v>
      </c>
      <c r="E389" s="25" t="s">
        <v>212</v>
      </c>
      <c r="F389" s="22" t="s">
        <v>1777</v>
      </c>
      <c r="G389" s="25" t="s">
        <v>1778</v>
      </c>
      <c r="H389" s="145"/>
      <c r="I389" s="25"/>
      <c r="J389" s="145"/>
      <c r="K389" s="25"/>
      <c r="L389" s="25"/>
      <c r="M389" s="25"/>
      <c r="N389" s="25"/>
      <c r="O389" s="78"/>
      <c r="P389" s="78"/>
      <c r="Q389" s="31"/>
      <c r="R389" s="31"/>
      <c r="S389" s="31"/>
      <c r="T389" s="31"/>
      <c r="U389" s="25"/>
      <c r="V389" s="31"/>
      <c r="W389" s="7"/>
    </row>
    <row r="390" ht="26.25" customHeight="1">
      <c r="A390" s="25">
        <v>21.0</v>
      </c>
      <c r="B390" s="25"/>
      <c r="C390" s="25" t="s">
        <v>490</v>
      </c>
      <c r="D390" s="25" t="s">
        <v>433</v>
      </c>
      <c r="E390" s="25" t="s">
        <v>320</v>
      </c>
      <c r="F390" s="22" t="s">
        <v>1451</v>
      </c>
      <c r="G390" s="25" t="s">
        <v>1779</v>
      </c>
      <c r="H390" s="145" t="s">
        <v>1780</v>
      </c>
      <c r="I390" s="25"/>
      <c r="J390" s="145"/>
      <c r="K390" s="25"/>
      <c r="L390" s="25"/>
      <c r="M390" s="25"/>
      <c r="N390" s="25"/>
      <c r="O390" s="78"/>
      <c r="P390" s="78"/>
      <c r="Q390" s="31"/>
      <c r="R390" s="31"/>
      <c r="S390" s="31"/>
      <c r="T390" s="31"/>
      <c r="U390" s="25"/>
      <c r="V390" s="31"/>
      <c r="W390" s="7"/>
    </row>
    <row r="391" ht="26.25" customHeight="1">
      <c r="A391" s="25">
        <v>22.0</v>
      </c>
      <c r="B391" s="25"/>
      <c r="C391" s="25" t="s">
        <v>1781</v>
      </c>
      <c r="D391" s="25" t="s">
        <v>914</v>
      </c>
      <c r="E391" s="25" t="s">
        <v>1782</v>
      </c>
      <c r="F391" s="22" t="s">
        <v>1753</v>
      </c>
      <c r="G391" s="25" t="s">
        <v>1783</v>
      </c>
      <c r="H391" s="145"/>
      <c r="I391" s="25"/>
      <c r="J391" s="145"/>
      <c r="K391" s="25"/>
      <c r="L391" s="25"/>
      <c r="M391" s="25"/>
      <c r="N391" s="25"/>
      <c r="O391" s="78"/>
      <c r="P391" s="78"/>
      <c r="Q391" s="31"/>
      <c r="R391" s="31"/>
      <c r="S391" s="31"/>
      <c r="T391" s="31"/>
      <c r="U391" s="25"/>
      <c r="V391" s="31"/>
      <c r="W391" s="7"/>
    </row>
    <row r="392" ht="26.25" customHeight="1">
      <c r="A392" s="25">
        <v>23.0</v>
      </c>
      <c r="B392" s="25"/>
      <c r="C392" s="25" t="s">
        <v>1174</v>
      </c>
      <c r="D392" s="25" t="s">
        <v>1784</v>
      </c>
      <c r="E392" s="25" t="s">
        <v>153</v>
      </c>
      <c r="F392" s="22" t="s">
        <v>1785</v>
      </c>
      <c r="G392" s="25" t="s">
        <v>1786</v>
      </c>
      <c r="H392" s="25"/>
      <c r="I392" s="25"/>
      <c r="J392" s="25"/>
      <c r="K392" s="25" t="s">
        <v>13</v>
      </c>
      <c r="L392" s="25"/>
      <c r="M392" s="25"/>
      <c r="N392" s="25"/>
      <c r="O392" s="78"/>
      <c r="P392" s="78"/>
      <c r="Q392" s="31"/>
      <c r="R392" s="31"/>
      <c r="S392" s="31"/>
      <c r="T392" s="31"/>
      <c r="U392" s="25"/>
      <c r="V392" s="31"/>
      <c r="W392" s="7"/>
    </row>
    <row r="393" ht="26.25" customHeight="1">
      <c r="A393" s="25">
        <v>24.0</v>
      </c>
      <c r="B393" s="25"/>
      <c r="C393" s="25" t="s">
        <v>249</v>
      </c>
      <c r="D393" s="25" t="s">
        <v>1787</v>
      </c>
      <c r="E393" s="25" t="s">
        <v>138</v>
      </c>
      <c r="F393" s="22" t="s">
        <v>1788</v>
      </c>
      <c r="G393" s="25" t="s">
        <v>1789</v>
      </c>
      <c r="H393" s="25"/>
      <c r="I393" s="25"/>
      <c r="J393" s="25"/>
      <c r="K393" s="25"/>
      <c r="L393" s="25"/>
      <c r="M393" s="25"/>
      <c r="N393" s="25"/>
      <c r="O393" s="78"/>
      <c r="P393" s="78"/>
      <c r="Q393" s="31"/>
      <c r="R393" s="31"/>
      <c r="S393" s="31"/>
      <c r="T393" s="31"/>
      <c r="U393" s="25"/>
      <c r="V393" s="31"/>
      <c r="W393" s="7"/>
    </row>
    <row r="394" ht="26.25" customHeight="1">
      <c r="A394" s="25">
        <v>25.0</v>
      </c>
      <c r="B394" s="25"/>
      <c r="C394" s="25" t="s">
        <v>1790</v>
      </c>
      <c r="D394" s="25" t="s">
        <v>746</v>
      </c>
      <c r="E394" s="25" t="s">
        <v>212</v>
      </c>
      <c r="F394" s="22" t="s">
        <v>1791</v>
      </c>
      <c r="G394" s="25" t="s">
        <v>1792</v>
      </c>
      <c r="H394" s="25"/>
      <c r="I394" s="25"/>
      <c r="J394" s="25"/>
      <c r="K394" s="25"/>
      <c r="L394" s="25"/>
      <c r="M394" s="25"/>
      <c r="N394" s="25"/>
      <c r="O394" s="78"/>
      <c r="P394" s="78"/>
      <c r="Q394" s="31"/>
      <c r="R394" s="31"/>
      <c r="S394" s="31"/>
      <c r="T394" s="31"/>
      <c r="U394" s="25"/>
      <c r="V394" s="31"/>
      <c r="W394" s="7"/>
    </row>
    <row r="395" ht="26.25" customHeight="1">
      <c r="A395" s="25">
        <v>26.0</v>
      </c>
      <c r="B395" s="25"/>
      <c r="C395" s="25" t="s">
        <v>1793</v>
      </c>
      <c r="D395" s="25" t="s">
        <v>1794</v>
      </c>
      <c r="E395" s="25" t="s">
        <v>204</v>
      </c>
      <c r="F395" s="22" t="s">
        <v>1795</v>
      </c>
      <c r="G395" s="25" t="s">
        <v>1796</v>
      </c>
      <c r="H395" s="25"/>
      <c r="I395" s="25"/>
      <c r="J395" s="25"/>
      <c r="K395" s="25"/>
      <c r="L395" s="25"/>
      <c r="M395" s="25"/>
      <c r="N395" s="25"/>
      <c r="O395" s="78"/>
      <c r="P395" s="78"/>
      <c r="Q395" s="31"/>
      <c r="R395" s="31"/>
      <c r="S395" s="31"/>
      <c r="T395" s="31"/>
      <c r="U395" s="25"/>
      <c r="V395" s="31"/>
      <c r="W395" s="7"/>
    </row>
    <row r="396" ht="26.25" customHeight="1">
      <c r="A396" s="25">
        <v>27.0</v>
      </c>
      <c r="B396" s="25"/>
      <c r="C396" s="25" t="s">
        <v>1797</v>
      </c>
      <c r="D396" s="25" t="s">
        <v>1589</v>
      </c>
      <c r="E396" s="25" t="s">
        <v>500</v>
      </c>
      <c r="F396" s="22" t="s">
        <v>1798</v>
      </c>
      <c r="G396" s="25" t="s">
        <v>1799</v>
      </c>
      <c r="H396" s="25"/>
      <c r="I396" s="17" t="str">
        <f>HYPERLINK("http://www.taal.gov.ph/","www.taal.gov.ph")</f>
        <v>www.taal.gov.ph</v>
      </c>
      <c r="J396" s="25"/>
      <c r="K396" s="25"/>
      <c r="L396" s="25"/>
      <c r="M396" s="25"/>
      <c r="N396" s="25"/>
      <c r="O396" s="78"/>
      <c r="P396" s="78"/>
      <c r="Q396" s="31"/>
      <c r="R396" s="31"/>
      <c r="S396" s="31"/>
      <c r="T396" s="31"/>
      <c r="U396" s="25"/>
      <c r="V396" s="31"/>
      <c r="W396" s="7"/>
    </row>
    <row r="397" ht="26.25" customHeight="1">
      <c r="A397" s="25">
        <v>28.0</v>
      </c>
      <c r="B397" s="25"/>
      <c r="C397" s="25" t="s">
        <v>1800</v>
      </c>
      <c r="D397" s="25" t="s">
        <v>1801</v>
      </c>
      <c r="E397" s="25" t="s">
        <v>1802</v>
      </c>
      <c r="F397" s="22" t="s">
        <v>1803</v>
      </c>
      <c r="G397" s="25" t="s">
        <v>1804</v>
      </c>
      <c r="H397" s="25"/>
      <c r="I397" s="17" t="str">
        <f>HYPERLINK("http://www.talisaybatangas.gov.ph/","www.talisaybatangas.gov.ph")</f>
        <v>www.talisaybatangas.gov.ph</v>
      </c>
      <c r="J397" s="25"/>
      <c r="K397" s="25"/>
      <c r="L397" s="25"/>
      <c r="M397" s="25"/>
      <c r="N397" s="25"/>
      <c r="O397" s="78"/>
      <c r="P397" s="78"/>
      <c r="Q397" s="31"/>
      <c r="R397" s="31"/>
      <c r="S397" s="31"/>
      <c r="T397" s="31"/>
      <c r="U397" s="25"/>
      <c r="V397" s="31"/>
      <c r="W397" s="7"/>
    </row>
    <row r="398" ht="26.25" customHeight="1">
      <c r="A398" s="25">
        <v>29.0</v>
      </c>
      <c r="B398" s="153"/>
      <c r="C398" s="154" t="s">
        <v>1805</v>
      </c>
      <c r="D398" s="25" t="s">
        <v>746</v>
      </c>
      <c r="E398" s="25" t="s">
        <v>153</v>
      </c>
      <c r="F398" s="22" t="s">
        <v>1806</v>
      </c>
      <c r="G398" s="25" t="s">
        <v>1807</v>
      </c>
      <c r="H398" s="25"/>
      <c r="I398" s="17" t="str">
        <f>HYPERLINK("http://www.tanauancity.gov.ph/","www.tanauancity.gov.ph")</f>
        <v>www.tanauancity.gov.ph</v>
      </c>
      <c r="J398" s="25"/>
      <c r="K398" s="25"/>
      <c r="L398" s="25"/>
      <c r="M398" s="25"/>
      <c r="N398" s="25"/>
      <c r="O398" s="78"/>
      <c r="P398" s="78"/>
      <c r="Q398" s="31"/>
      <c r="R398" s="31"/>
      <c r="S398" s="31"/>
      <c r="T398" s="31"/>
      <c r="U398" s="25"/>
      <c r="V398" s="31"/>
      <c r="W398" s="7"/>
    </row>
    <row r="399" ht="26.25" customHeight="1">
      <c r="A399" s="25">
        <v>30.0</v>
      </c>
      <c r="B399" s="25"/>
      <c r="C399" s="25" t="s">
        <v>1808</v>
      </c>
      <c r="D399" s="25" t="s">
        <v>1564</v>
      </c>
      <c r="E399" s="25" t="s">
        <v>251</v>
      </c>
      <c r="F399" s="22" t="s">
        <v>1809</v>
      </c>
      <c r="G399" s="25" t="s">
        <v>1810</v>
      </c>
      <c r="H399" s="25"/>
      <c r="I399" s="145"/>
      <c r="J399" s="25"/>
      <c r="K399" s="25"/>
      <c r="L399" s="25"/>
      <c r="M399" s="25"/>
      <c r="N399" s="25"/>
      <c r="O399" s="78"/>
      <c r="P399" s="78"/>
      <c r="Q399" s="31"/>
      <c r="R399" s="31"/>
      <c r="S399" s="31"/>
      <c r="T399" s="31"/>
      <c r="U399" s="25"/>
      <c r="V399" s="31"/>
      <c r="W399" s="7"/>
    </row>
    <row r="400" ht="26.25" customHeight="1">
      <c r="A400" s="25">
        <v>31.0</v>
      </c>
      <c r="B400" s="25"/>
      <c r="C400" s="25" t="s">
        <v>1811</v>
      </c>
      <c r="D400" s="25" t="s">
        <v>1812</v>
      </c>
      <c r="E400" s="25" t="s">
        <v>402</v>
      </c>
      <c r="F400" s="22" t="s">
        <v>1451</v>
      </c>
      <c r="G400" s="25" t="s">
        <v>1813</v>
      </c>
      <c r="H400" s="25"/>
      <c r="I400" s="145"/>
      <c r="J400" s="25"/>
      <c r="K400" s="25"/>
      <c r="L400" s="25"/>
      <c r="M400" s="25"/>
      <c r="N400" s="25"/>
      <c r="O400" s="78"/>
      <c r="P400" s="78"/>
      <c r="Q400" s="31"/>
      <c r="R400" s="31"/>
      <c r="S400" s="31"/>
      <c r="T400" s="31"/>
      <c r="U400" s="25"/>
      <c r="V400" s="31"/>
      <c r="W400" s="7"/>
    </row>
    <row r="401" ht="26.25" customHeight="1">
      <c r="A401" s="155">
        <v>32.0</v>
      </c>
      <c r="B401" s="25"/>
      <c r="C401" s="25" t="s">
        <v>1814</v>
      </c>
      <c r="D401" s="25" t="s">
        <v>1815</v>
      </c>
      <c r="E401" s="25" t="s">
        <v>153</v>
      </c>
      <c r="F401" s="22" t="s">
        <v>1816</v>
      </c>
      <c r="G401" s="25" t="s">
        <v>1817</v>
      </c>
      <c r="H401" s="25"/>
      <c r="I401" s="17" t="str">
        <f>HYPERLINK("http://www.tuybatangas.gov.ph/","www.tuybatangas.gov.ph")</f>
        <v>www.tuybatangas.gov.ph</v>
      </c>
      <c r="J401" s="25"/>
      <c r="K401" s="25"/>
      <c r="L401" s="25"/>
      <c r="M401" s="25"/>
      <c r="N401" s="25"/>
      <c r="O401" s="78"/>
      <c r="P401" s="78"/>
      <c r="Q401" s="31"/>
      <c r="R401" s="31"/>
      <c r="S401" s="31"/>
      <c r="T401" s="31"/>
      <c r="U401" s="25"/>
      <c r="V401" s="31"/>
      <c r="W401" s="7"/>
    </row>
    <row r="402" ht="26.25" customHeight="1">
      <c r="A402" s="79"/>
      <c r="B402" s="153"/>
      <c r="C402" s="143" t="s">
        <v>1818</v>
      </c>
      <c r="D402" s="74" t="s">
        <v>1819</v>
      </c>
      <c r="E402" s="74" t="s">
        <v>153</v>
      </c>
      <c r="F402" s="75" t="s">
        <v>1820</v>
      </c>
      <c r="G402" s="74" t="s">
        <v>1821</v>
      </c>
      <c r="H402" s="74" t="s">
        <v>1822</v>
      </c>
      <c r="I402" s="74" t="s">
        <v>1823</v>
      </c>
      <c r="J402" s="17" t="str">
        <f>HYPERLINK("http://www.cavite.gov.ph/","www.cavite.gov.ph")</f>
        <v>www.cavite.gov.ph</v>
      </c>
      <c r="K402" s="74" t="s">
        <v>143</v>
      </c>
      <c r="L402" s="74" t="s">
        <v>1824</v>
      </c>
      <c r="M402" s="74"/>
      <c r="N402" s="25"/>
      <c r="O402" s="78"/>
      <c r="P402" s="78"/>
      <c r="Q402" s="31"/>
      <c r="R402" s="31"/>
      <c r="S402" s="31"/>
      <c r="T402" s="31"/>
      <c r="U402" s="25"/>
      <c r="V402" s="31"/>
      <c r="W402" s="7"/>
    </row>
    <row r="403" ht="26.25" customHeight="1">
      <c r="A403" s="25">
        <v>1.0</v>
      </c>
      <c r="B403" s="25"/>
      <c r="C403" s="25" t="s">
        <v>1825</v>
      </c>
      <c r="D403" s="25" t="s">
        <v>996</v>
      </c>
      <c r="E403" s="25" t="s">
        <v>251</v>
      </c>
      <c r="F403" s="22" t="s">
        <v>1826</v>
      </c>
      <c r="G403" s="25" t="s">
        <v>1827</v>
      </c>
      <c r="H403" s="25"/>
      <c r="I403" s="25"/>
      <c r="J403" s="145"/>
      <c r="K403" s="25"/>
      <c r="L403" s="25"/>
      <c r="M403" s="25"/>
      <c r="N403" s="25"/>
      <c r="O403" s="78"/>
      <c r="P403" s="78"/>
      <c r="Q403" s="31"/>
      <c r="R403" s="31"/>
      <c r="S403" s="31"/>
      <c r="T403" s="31"/>
      <c r="U403" s="25"/>
      <c r="V403" s="31"/>
      <c r="W403" s="7"/>
    </row>
    <row r="404" ht="26.25" customHeight="1">
      <c r="A404" s="25">
        <v>2.0</v>
      </c>
      <c r="B404" s="25"/>
      <c r="C404" s="25" t="s">
        <v>1828</v>
      </c>
      <c r="D404" s="25" t="s">
        <v>1829</v>
      </c>
      <c r="E404" s="25" t="s">
        <v>212</v>
      </c>
      <c r="F404" s="22" t="s">
        <v>1762</v>
      </c>
      <c r="G404" s="25" t="s">
        <v>1830</v>
      </c>
      <c r="H404" s="25"/>
      <c r="I404" s="25"/>
      <c r="J404" s="145"/>
      <c r="K404" s="25"/>
      <c r="L404" s="25"/>
      <c r="M404" s="25"/>
      <c r="N404" s="25"/>
      <c r="O404" s="78"/>
      <c r="P404" s="78"/>
      <c r="Q404" s="31"/>
      <c r="R404" s="31"/>
      <c r="S404" s="31"/>
      <c r="T404" s="31"/>
      <c r="U404" s="25"/>
      <c r="V404" s="31"/>
      <c r="W404" s="7"/>
    </row>
    <row r="405" ht="26.25" customHeight="1">
      <c r="A405" s="25">
        <v>3.0</v>
      </c>
      <c r="B405" s="25" t="s">
        <v>1182</v>
      </c>
      <c r="C405" s="154" t="s">
        <v>1831</v>
      </c>
      <c r="D405" s="25" t="s">
        <v>1832</v>
      </c>
      <c r="E405" s="25" t="s">
        <v>320</v>
      </c>
      <c r="F405" s="22" t="s">
        <v>1833</v>
      </c>
      <c r="G405" s="25" t="s">
        <v>1834</v>
      </c>
      <c r="H405" s="25"/>
      <c r="I405" s="25"/>
      <c r="J405" s="34" t="str">
        <f>HYPERLINK("http://www.bacoor.gov.ph/","www.bacoor.gov.ph")</f>
        <v>www.bacoor.gov.ph</v>
      </c>
      <c r="K405" s="25" t="s">
        <v>13</v>
      </c>
      <c r="L405" s="25"/>
      <c r="M405" s="25"/>
      <c r="N405" s="25"/>
      <c r="O405" s="78"/>
      <c r="P405" s="78"/>
      <c r="Q405" s="31"/>
      <c r="R405" s="31"/>
      <c r="S405" s="31"/>
      <c r="T405" s="31"/>
      <c r="U405" s="25"/>
      <c r="V405" s="31"/>
      <c r="W405" s="7"/>
    </row>
    <row r="406" ht="26.25" customHeight="1">
      <c r="A406" s="25">
        <v>4.0</v>
      </c>
      <c r="B406" s="153" t="s">
        <v>1771</v>
      </c>
      <c r="C406" s="25" t="s">
        <v>1835</v>
      </c>
      <c r="D406" s="25" t="s">
        <v>1836</v>
      </c>
      <c r="E406" s="25" t="s">
        <v>212</v>
      </c>
      <c r="F406" s="22" t="s">
        <v>1837</v>
      </c>
      <c r="G406" s="25" t="s">
        <v>1838</v>
      </c>
      <c r="H406" s="25"/>
      <c r="I406" s="25"/>
      <c r="J406" s="17" t="str">
        <f>HYPERLINK("http://carmonagov.net/home","http://carmonagov.net/home")</f>
        <v>http://carmonagov.net/home</v>
      </c>
      <c r="K406" s="25"/>
      <c r="L406" s="25"/>
      <c r="M406" s="25"/>
      <c r="N406" s="25"/>
      <c r="O406" s="78"/>
      <c r="P406" s="78"/>
      <c r="Q406" s="31"/>
      <c r="R406" s="31"/>
      <c r="S406" s="31"/>
      <c r="T406" s="31"/>
      <c r="U406" s="25"/>
      <c r="V406" s="31"/>
      <c r="W406" s="7"/>
    </row>
    <row r="407" ht="26.25" customHeight="1">
      <c r="A407" s="25">
        <v>5.0</v>
      </c>
      <c r="B407" s="25" t="s">
        <v>1839</v>
      </c>
      <c r="C407" s="154" t="s">
        <v>1840</v>
      </c>
      <c r="D407" s="25" t="s">
        <v>971</v>
      </c>
      <c r="E407" s="25" t="s">
        <v>245</v>
      </c>
      <c r="F407" s="22" t="s">
        <v>1841</v>
      </c>
      <c r="G407" s="25" t="s">
        <v>1842</v>
      </c>
      <c r="H407" s="25"/>
      <c r="I407" s="25"/>
      <c r="J407" s="25"/>
      <c r="K407" s="25" t="s">
        <v>13</v>
      </c>
      <c r="L407" s="25"/>
      <c r="M407" s="25"/>
      <c r="N407" s="25"/>
      <c r="O407" s="78"/>
      <c r="P407" s="78"/>
      <c r="Q407" s="31"/>
      <c r="R407" s="31"/>
      <c r="S407" s="31"/>
      <c r="T407" s="31"/>
      <c r="U407" s="25"/>
      <c r="V407" s="31"/>
      <c r="W407" s="7"/>
    </row>
    <row r="408" ht="26.25" customHeight="1">
      <c r="A408" s="25">
        <v>6.0</v>
      </c>
      <c r="B408" s="153"/>
      <c r="C408" s="154" t="s">
        <v>1843</v>
      </c>
      <c r="D408" s="25" t="s">
        <v>1844</v>
      </c>
      <c r="E408" s="25" t="s">
        <v>212</v>
      </c>
      <c r="F408" s="22" t="s">
        <v>1845</v>
      </c>
      <c r="G408" s="25" t="s">
        <v>1846</v>
      </c>
      <c r="H408" s="156" t="s">
        <v>1847</v>
      </c>
      <c r="I408" s="25"/>
      <c r="J408" s="34" t="str">
        <f>HYPERLINK("http://www.dasmarinas.gov.ph/"," www.dasmarinas.gov.ph")</f>
        <v> www.dasmarinas.gov.ph</v>
      </c>
      <c r="K408" s="25" t="s">
        <v>13</v>
      </c>
      <c r="L408" s="25"/>
      <c r="M408" s="25"/>
      <c r="N408" s="25"/>
      <c r="O408" s="78"/>
      <c r="P408" s="78"/>
      <c r="Q408" s="31"/>
      <c r="R408" s="31"/>
      <c r="S408" s="31"/>
      <c r="T408" s="31"/>
      <c r="U408" s="25"/>
      <c r="V408" s="31"/>
      <c r="W408" s="7"/>
    </row>
    <row r="409" ht="26.25" customHeight="1">
      <c r="A409" s="25">
        <v>7.0</v>
      </c>
      <c r="B409" s="25"/>
      <c r="C409" s="25" t="s">
        <v>1848</v>
      </c>
      <c r="D409" s="25" t="s">
        <v>1200</v>
      </c>
      <c r="E409" s="25" t="s">
        <v>159</v>
      </c>
      <c r="F409" s="22" t="s">
        <v>1849</v>
      </c>
      <c r="G409" s="25" t="s">
        <v>1850</v>
      </c>
      <c r="H409" s="25"/>
      <c r="I409" s="25"/>
      <c r="J409" s="25"/>
      <c r="K409" s="25"/>
      <c r="L409" s="25"/>
      <c r="M409" s="25"/>
      <c r="N409" s="25"/>
      <c r="O409" s="78"/>
      <c r="P409" s="78"/>
      <c r="Q409" s="31"/>
      <c r="R409" s="31"/>
      <c r="S409" s="31"/>
      <c r="T409" s="31"/>
      <c r="U409" s="25"/>
      <c r="V409" s="31"/>
      <c r="W409" s="7"/>
    </row>
    <row r="410" ht="26.25" customHeight="1">
      <c r="A410" s="25">
        <v>8.0</v>
      </c>
      <c r="B410" s="25"/>
      <c r="C410" s="25" t="s">
        <v>1851</v>
      </c>
      <c r="D410" s="25" t="s">
        <v>1852</v>
      </c>
      <c r="E410" s="25" t="s">
        <v>233</v>
      </c>
      <c r="F410" s="22" t="s">
        <v>1853</v>
      </c>
      <c r="G410" s="25" t="s">
        <v>1854</v>
      </c>
      <c r="H410" s="25"/>
      <c r="I410" s="25"/>
      <c r="J410" s="34" t="str">
        <f>HYPERLINK("http://www.gmacavite.com/","www.gmacavite.com")</f>
        <v>www.gmacavite.com</v>
      </c>
      <c r="K410" s="25"/>
      <c r="L410" s="25"/>
      <c r="M410" s="25"/>
      <c r="N410" s="25"/>
      <c r="O410" s="78"/>
      <c r="P410" s="78"/>
      <c r="Q410" s="31"/>
      <c r="R410" s="31"/>
      <c r="S410" s="31"/>
      <c r="T410" s="31"/>
      <c r="U410" s="25"/>
      <c r="V410" s="31"/>
      <c r="W410" s="7"/>
    </row>
    <row r="411" ht="26.25" customHeight="1">
      <c r="A411" s="25">
        <v>9.0</v>
      </c>
      <c r="B411" s="153" t="s">
        <v>1771</v>
      </c>
      <c r="C411" s="154" t="s">
        <v>1855</v>
      </c>
      <c r="D411" s="25" t="s">
        <v>746</v>
      </c>
      <c r="E411" s="25" t="s">
        <v>212</v>
      </c>
      <c r="F411" s="22" t="s">
        <v>1856</v>
      </c>
      <c r="G411" s="25" t="s">
        <v>1857</v>
      </c>
      <c r="H411" s="25"/>
      <c r="I411" s="25"/>
      <c r="J411" s="34" t="str">
        <f>HYPERLINK("http://www.generaltrias.gov.ph/","www.generaltrias.gov.ph")</f>
        <v>www.generaltrias.gov.ph</v>
      </c>
      <c r="K411" s="25"/>
      <c r="L411" s="25"/>
      <c r="M411" s="25"/>
      <c r="N411" s="25"/>
      <c r="O411" s="78"/>
      <c r="P411" s="78"/>
      <c r="Q411" s="31"/>
      <c r="R411" s="31"/>
      <c r="S411" s="31"/>
      <c r="T411" s="31"/>
      <c r="U411" s="25"/>
      <c r="V411" s="31"/>
      <c r="W411" s="7"/>
    </row>
    <row r="412" ht="26.25" customHeight="1">
      <c r="A412" s="25">
        <v>10.0</v>
      </c>
      <c r="B412" s="25" t="s">
        <v>628</v>
      </c>
      <c r="C412" s="154" t="s">
        <v>1858</v>
      </c>
      <c r="D412" s="25" t="s">
        <v>1859</v>
      </c>
      <c r="E412" s="25" t="s">
        <v>264</v>
      </c>
      <c r="F412" s="22" t="s">
        <v>1860</v>
      </c>
      <c r="G412" s="25" t="s">
        <v>1861</v>
      </c>
      <c r="H412" s="25"/>
      <c r="I412" s="25"/>
      <c r="J412" s="34" t="str">
        <f>HYPERLINK("http://imus.gov.ph/","http://imus.gov.ph")</f>
        <v>http://imus.gov.ph</v>
      </c>
      <c r="K412" s="25" t="s">
        <v>13</v>
      </c>
      <c r="L412" s="25"/>
      <c r="M412" s="25"/>
      <c r="N412" s="25"/>
      <c r="O412" s="78"/>
      <c r="P412" s="78"/>
      <c r="Q412" s="31"/>
      <c r="R412" s="31"/>
      <c r="S412" s="31"/>
      <c r="T412" s="31"/>
      <c r="U412" s="25"/>
      <c r="V412" s="31"/>
      <c r="W412" s="7"/>
    </row>
    <row r="413" ht="26.25" customHeight="1">
      <c r="A413" s="25">
        <v>11.0</v>
      </c>
      <c r="B413" s="25"/>
      <c r="C413" s="25" t="s">
        <v>1862</v>
      </c>
      <c r="D413" s="25" t="s">
        <v>1863</v>
      </c>
      <c r="E413" s="25" t="s">
        <v>204</v>
      </c>
      <c r="F413" s="22" t="s">
        <v>1864</v>
      </c>
      <c r="G413" s="25" t="s">
        <v>1865</v>
      </c>
      <c r="H413" s="25"/>
      <c r="I413" s="25"/>
      <c r="J413" s="25"/>
      <c r="K413" s="25"/>
      <c r="L413" s="25"/>
      <c r="M413" s="25"/>
      <c r="N413" s="25"/>
      <c r="O413" s="78"/>
      <c r="P413" s="78"/>
      <c r="Q413" s="31"/>
      <c r="R413" s="31"/>
      <c r="S413" s="31"/>
      <c r="T413" s="31"/>
      <c r="U413" s="25"/>
      <c r="V413" s="31"/>
      <c r="W413" s="7"/>
    </row>
    <row r="414" ht="26.25" customHeight="1">
      <c r="A414" s="25">
        <v>12.0</v>
      </c>
      <c r="B414" s="25"/>
      <c r="C414" s="25" t="s">
        <v>1866</v>
      </c>
      <c r="D414" s="25" t="s">
        <v>482</v>
      </c>
      <c r="E414" s="25" t="s">
        <v>320</v>
      </c>
      <c r="F414" s="22" t="s">
        <v>1867</v>
      </c>
      <c r="G414" s="25" t="s">
        <v>1868</v>
      </c>
      <c r="H414" s="25"/>
      <c r="I414" s="25"/>
      <c r="J414" s="25"/>
      <c r="K414" s="25"/>
      <c r="L414" s="25"/>
      <c r="M414" s="25"/>
      <c r="N414" s="25"/>
      <c r="O414" s="78"/>
      <c r="P414" s="78"/>
      <c r="Q414" s="31"/>
      <c r="R414" s="31"/>
      <c r="S414" s="31"/>
      <c r="T414" s="31"/>
      <c r="U414" s="25"/>
      <c r="V414" s="31"/>
      <c r="W414" s="7"/>
    </row>
    <row r="415" ht="26.25" customHeight="1">
      <c r="A415" s="25">
        <v>13.0</v>
      </c>
      <c r="B415" s="25"/>
      <c r="C415" s="25" t="s">
        <v>1869</v>
      </c>
      <c r="D415" s="25" t="s">
        <v>1312</v>
      </c>
      <c r="E415" s="25" t="s">
        <v>204</v>
      </c>
      <c r="F415" s="22" t="s">
        <v>1870</v>
      </c>
      <c r="G415" s="25" t="s">
        <v>1871</v>
      </c>
      <c r="H415" s="25"/>
      <c r="I415" s="25"/>
      <c r="J415" s="25"/>
      <c r="K415" s="25"/>
      <c r="L415" s="25"/>
      <c r="M415" s="25"/>
      <c r="N415" s="25"/>
      <c r="O415" s="78"/>
      <c r="P415" s="78"/>
      <c r="Q415" s="31"/>
      <c r="R415" s="31"/>
      <c r="S415" s="31"/>
      <c r="T415" s="31"/>
      <c r="U415" s="25"/>
      <c r="V415" s="31"/>
      <c r="W415" s="7"/>
    </row>
    <row r="416" ht="26.25" customHeight="1">
      <c r="A416" s="25">
        <v>14.0</v>
      </c>
      <c r="B416" s="25"/>
      <c r="C416" s="25" t="s">
        <v>1872</v>
      </c>
      <c r="D416" s="25" t="s">
        <v>482</v>
      </c>
      <c r="E416" s="25" t="s">
        <v>212</v>
      </c>
      <c r="F416" s="22" t="s">
        <v>1873</v>
      </c>
      <c r="G416" s="25" t="s">
        <v>1874</v>
      </c>
      <c r="H416" s="25"/>
      <c r="I416" s="25"/>
      <c r="J416" s="25"/>
      <c r="K416" s="25"/>
      <c r="L416" s="25"/>
      <c r="M416" s="25"/>
      <c r="N416" s="25"/>
      <c r="O416" s="78"/>
      <c r="P416" s="78"/>
      <c r="Q416" s="31"/>
      <c r="R416" s="31"/>
      <c r="S416" s="31"/>
      <c r="T416" s="31"/>
      <c r="U416" s="25"/>
      <c r="V416" s="31"/>
      <c r="W416" s="7"/>
    </row>
    <row r="417" ht="26.25" customHeight="1">
      <c r="A417" s="25">
        <v>15.0</v>
      </c>
      <c r="B417" s="25"/>
      <c r="C417" s="25" t="s">
        <v>1875</v>
      </c>
      <c r="D417" s="25" t="s">
        <v>1876</v>
      </c>
      <c r="E417" s="25" t="s">
        <v>212</v>
      </c>
      <c r="F417" s="22" t="s">
        <v>1877</v>
      </c>
      <c r="G417" s="25" t="s">
        <v>1878</v>
      </c>
      <c r="H417" s="25"/>
      <c r="I417" s="25"/>
      <c r="J417" s="25"/>
      <c r="K417" s="25"/>
      <c r="L417" s="25"/>
      <c r="M417" s="25"/>
      <c r="N417" s="25"/>
      <c r="O417" s="78"/>
      <c r="P417" s="78"/>
      <c r="Q417" s="31"/>
      <c r="R417" s="31"/>
      <c r="S417" s="31"/>
      <c r="T417" s="31"/>
      <c r="U417" s="25"/>
      <c r="V417" s="31"/>
      <c r="W417" s="7"/>
    </row>
    <row r="418" ht="26.25" customHeight="1">
      <c r="A418" s="25">
        <v>16.0</v>
      </c>
      <c r="B418" s="25"/>
      <c r="C418" s="25" t="s">
        <v>1879</v>
      </c>
      <c r="D418" s="25" t="s">
        <v>1880</v>
      </c>
      <c r="E418" s="25" t="s">
        <v>153</v>
      </c>
      <c r="F418" s="22" t="s">
        <v>1881</v>
      </c>
      <c r="G418" s="25" t="s">
        <v>1882</v>
      </c>
      <c r="H418" s="25"/>
      <c r="I418" s="25"/>
      <c r="J418" s="25"/>
      <c r="K418" s="25"/>
      <c r="L418" s="25"/>
      <c r="M418" s="25"/>
      <c r="N418" s="25"/>
      <c r="O418" s="78"/>
      <c r="P418" s="78"/>
      <c r="Q418" s="31"/>
      <c r="R418" s="31"/>
      <c r="S418" s="31"/>
      <c r="T418" s="31"/>
      <c r="U418" s="25"/>
      <c r="V418" s="31"/>
      <c r="W418" s="7"/>
    </row>
    <row r="419" ht="26.25" customHeight="1">
      <c r="A419" s="25">
        <v>17.0</v>
      </c>
      <c r="B419" s="25"/>
      <c r="C419" s="25" t="s">
        <v>1883</v>
      </c>
      <c r="D419" s="25" t="s">
        <v>1317</v>
      </c>
      <c r="E419" s="25" t="s">
        <v>159</v>
      </c>
      <c r="F419" s="22" t="s">
        <v>1451</v>
      </c>
      <c r="G419" s="25" t="s">
        <v>1884</v>
      </c>
      <c r="H419" s="25"/>
      <c r="I419" s="25"/>
      <c r="J419" s="25"/>
      <c r="K419" s="25"/>
      <c r="L419" s="25"/>
      <c r="M419" s="25"/>
      <c r="N419" s="25"/>
      <c r="O419" s="78"/>
      <c r="P419" s="78"/>
      <c r="Q419" s="31"/>
      <c r="R419" s="31"/>
      <c r="S419" s="31"/>
      <c r="T419" s="31"/>
      <c r="U419" s="25"/>
      <c r="V419" s="31"/>
      <c r="W419" s="7"/>
    </row>
    <row r="420" ht="26.25" customHeight="1">
      <c r="A420" s="25">
        <v>18.0</v>
      </c>
      <c r="B420" s="25"/>
      <c r="C420" s="25" t="s">
        <v>490</v>
      </c>
      <c r="D420" s="25" t="s">
        <v>269</v>
      </c>
      <c r="E420" s="25" t="s">
        <v>159</v>
      </c>
      <c r="F420" s="22" t="s">
        <v>1885</v>
      </c>
      <c r="G420" s="25" t="s">
        <v>1886</v>
      </c>
      <c r="H420" s="25"/>
      <c r="I420" s="25"/>
      <c r="J420" s="25"/>
      <c r="K420" s="25"/>
      <c r="L420" s="25"/>
      <c r="M420" s="25"/>
      <c r="N420" s="25"/>
      <c r="O420" s="78"/>
      <c r="P420" s="78"/>
      <c r="Q420" s="31"/>
      <c r="R420" s="31"/>
      <c r="S420" s="31"/>
      <c r="T420" s="31"/>
      <c r="U420" s="25"/>
      <c r="V420" s="31"/>
      <c r="W420" s="7"/>
    </row>
    <row r="421" ht="26.25" customHeight="1">
      <c r="A421" s="25">
        <v>19.0</v>
      </c>
      <c r="B421" s="153" t="s">
        <v>1289</v>
      </c>
      <c r="C421" s="25" t="s">
        <v>1887</v>
      </c>
      <c r="D421" s="25" t="s">
        <v>1888</v>
      </c>
      <c r="E421" s="25" t="s">
        <v>402</v>
      </c>
      <c r="F421" s="22" t="s">
        <v>1889</v>
      </c>
      <c r="G421" s="25" t="s">
        <v>1890</v>
      </c>
      <c r="H421" s="25"/>
      <c r="I421" s="25"/>
      <c r="J421" s="25"/>
      <c r="K421" s="25"/>
      <c r="L421" s="25"/>
      <c r="M421" s="25"/>
      <c r="N421" s="25"/>
      <c r="O421" s="78"/>
      <c r="P421" s="78"/>
      <c r="Q421" s="31"/>
      <c r="R421" s="31"/>
      <c r="S421" s="31"/>
      <c r="T421" s="31"/>
      <c r="U421" s="25"/>
      <c r="V421" s="31"/>
      <c r="W421" s="7"/>
    </row>
    <row r="422" ht="26.25" customHeight="1">
      <c r="A422" s="25">
        <v>20.0</v>
      </c>
      <c r="B422" s="153"/>
      <c r="C422" s="154" t="s">
        <v>1891</v>
      </c>
      <c r="D422" s="25" t="s">
        <v>1892</v>
      </c>
      <c r="E422" s="25" t="s">
        <v>233</v>
      </c>
      <c r="F422" s="22" t="s">
        <v>1168</v>
      </c>
      <c r="G422" s="25" t="s">
        <v>1893</v>
      </c>
      <c r="H422" s="25" t="s">
        <v>1894</v>
      </c>
      <c r="I422" s="25"/>
      <c r="J422" s="17" t="str">
        <f>HYPERLINK("http://www.tagaytay.gov.ph/","www.tagaytay.gov.ph")</f>
        <v>www.tagaytay.gov.ph</v>
      </c>
      <c r="K422" s="25" t="s">
        <v>13</v>
      </c>
      <c r="L422" s="25"/>
      <c r="M422" s="25"/>
      <c r="N422" s="25"/>
      <c r="O422" s="78"/>
      <c r="P422" s="78"/>
      <c r="Q422" s="31"/>
      <c r="R422" s="31"/>
      <c r="S422" s="31"/>
      <c r="T422" s="31"/>
      <c r="U422" s="25"/>
      <c r="V422" s="31"/>
      <c r="W422" s="7"/>
    </row>
    <row r="423" ht="26.25" customHeight="1">
      <c r="A423" s="25">
        <v>21.0</v>
      </c>
      <c r="B423" s="25"/>
      <c r="C423" s="25" t="s">
        <v>1895</v>
      </c>
      <c r="D423" s="25" t="s">
        <v>1896</v>
      </c>
      <c r="E423" s="25" t="s">
        <v>153</v>
      </c>
      <c r="F423" s="22" t="s">
        <v>1897</v>
      </c>
      <c r="G423" s="25" t="s">
        <v>1898</v>
      </c>
      <c r="H423" s="25"/>
      <c r="I423" s="25"/>
      <c r="J423" s="145"/>
      <c r="K423" s="25"/>
      <c r="L423" s="25"/>
      <c r="M423" s="25"/>
      <c r="N423" s="25"/>
      <c r="O423" s="78"/>
      <c r="P423" s="78"/>
      <c r="Q423" s="31"/>
      <c r="R423" s="31"/>
      <c r="S423" s="31"/>
      <c r="T423" s="31"/>
      <c r="U423" s="25"/>
      <c r="V423" s="31"/>
      <c r="W423" s="7"/>
    </row>
    <row r="424" ht="26.25" customHeight="1">
      <c r="A424" s="25">
        <v>22.0</v>
      </c>
      <c r="B424" s="25"/>
      <c r="C424" s="25" t="s">
        <v>1899</v>
      </c>
      <c r="D424" s="25" t="s">
        <v>1900</v>
      </c>
      <c r="E424" s="25" t="s">
        <v>153</v>
      </c>
      <c r="F424" s="22" t="s">
        <v>1901</v>
      </c>
      <c r="G424" s="25" t="s">
        <v>1902</v>
      </c>
      <c r="H424" s="25"/>
      <c r="I424" s="25"/>
      <c r="J424" s="145"/>
      <c r="K424" s="25"/>
      <c r="L424" s="25"/>
      <c r="M424" s="25"/>
      <c r="N424" s="25"/>
      <c r="O424" s="78"/>
      <c r="P424" s="78"/>
      <c r="Q424" s="31"/>
      <c r="R424" s="31"/>
      <c r="S424" s="31"/>
      <c r="T424" s="31"/>
      <c r="U424" s="25"/>
      <c r="V424" s="31"/>
      <c r="W424" s="7"/>
    </row>
    <row r="425" ht="26.25" customHeight="1">
      <c r="A425" s="155">
        <v>23.0</v>
      </c>
      <c r="B425" s="25" t="s">
        <v>628</v>
      </c>
      <c r="C425" s="25" t="s">
        <v>1903</v>
      </c>
      <c r="D425" s="25" t="s">
        <v>1904</v>
      </c>
      <c r="E425" s="25" t="s">
        <v>192</v>
      </c>
      <c r="F425" s="22" t="s">
        <v>1905</v>
      </c>
      <c r="G425" s="25" t="s">
        <v>1906</v>
      </c>
      <c r="H425" s="25"/>
      <c r="I425" s="25"/>
      <c r="J425" s="25"/>
      <c r="K425" s="25" t="s">
        <v>13</v>
      </c>
      <c r="L425" s="25"/>
      <c r="M425" s="25"/>
      <c r="N425" s="25"/>
      <c r="O425" s="78"/>
      <c r="P425" s="78"/>
      <c r="Q425" s="31"/>
      <c r="R425" s="31"/>
      <c r="S425" s="31"/>
      <c r="T425" s="31"/>
      <c r="U425" s="25"/>
      <c r="V425" s="31"/>
      <c r="W425" s="7"/>
    </row>
    <row r="426" ht="39.0" customHeight="1">
      <c r="A426" s="79"/>
      <c r="B426" s="25"/>
      <c r="C426" s="143" t="s">
        <v>1907</v>
      </c>
      <c r="D426" s="74" t="s">
        <v>1908</v>
      </c>
      <c r="E426" s="74" t="s">
        <v>1909</v>
      </c>
      <c r="F426" s="75" t="s">
        <v>1910</v>
      </c>
      <c r="G426" s="74" t="s">
        <v>1911</v>
      </c>
      <c r="H426" s="74" t="s">
        <v>1912</v>
      </c>
      <c r="I426" s="74" t="s">
        <v>1913</v>
      </c>
      <c r="J426" s="157" t="str">
        <f>HYPERLINK("http://www.laguna.gov.ph/","www.laguna.gov.ph")</f>
        <v>www.laguna.gov.ph</v>
      </c>
      <c r="K426" s="74" t="s">
        <v>143</v>
      </c>
      <c r="L426" s="74" t="s">
        <v>1914</v>
      </c>
      <c r="M426" s="74"/>
      <c r="N426" s="25"/>
      <c r="O426" s="78"/>
      <c r="P426" s="78"/>
      <c r="Q426" s="31"/>
      <c r="R426" s="31"/>
      <c r="S426" s="31"/>
      <c r="T426" s="31"/>
      <c r="U426" s="25"/>
      <c r="V426" s="31"/>
      <c r="W426" s="7"/>
    </row>
    <row r="427" ht="26.25" customHeight="1">
      <c r="A427" s="25">
        <v>1.0</v>
      </c>
      <c r="B427" s="25"/>
      <c r="C427" s="25" t="s">
        <v>1915</v>
      </c>
      <c r="D427" s="25" t="s">
        <v>1916</v>
      </c>
      <c r="E427" s="25" t="s">
        <v>159</v>
      </c>
      <c r="F427" s="22" t="s">
        <v>1917</v>
      </c>
      <c r="G427" s="25" t="s">
        <v>1918</v>
      </c>
      <c r="H427" s="25"/>
      <c r="I427" s="25"/>
      <c r="J427" s="34" t="str">
        <f>HYPERLINK("http://www.alaminoslaguna.gov.ph/","www.alaminoslaguna.gov.ph")</f>
        <v>www.alaminoslaguna.gov.ph</v>
      </c>
      <c r="K427" s="25"/>
      <c r="L427" s="25"/>
      <c r="M427" s="25"/>
      <c r="N427" s="25"/>
      <c r="O427" s="78"/>
      <c r="P427" s="78"/>
      <c r="Q427" s="31"/>
      <c r="R427" s="31"/>
      <c r="S427" s="31"/>
      <c r="T427" s="31"/>
      <c r="U427" s="25"/>
      <c r="V427" s="31"/>
      <c r="W427" s="7"/>
    </row>
    <row r="428" ht="26.25" customHeight="1">
      <c r="A428" s="25">
        <v>2.0</v>
      </c>
      <c r="B428" s="25"/>
      <c r="C428" s="25" t="s">
        <v>1919</v>
      </c>
      <c r="D428" s="25" t="s">
        <v>1920</v>
      </c>
      <c r="E428" s="25" t="s">
        <v>745</v>
      </c>
      <c r="F428" s="22" t="s">
        <v>702</v>
      </c>
      <c r="G428" s="25" t="s">
        <v>1921</v>
      </c>
      <c r="H428" s="25"/>
      <c r="I428" s="25"/>
      <c r="J428" s="25"/>
      <c r="K428" s="25"/>
      <c r="L428" s="25"/>
      <c r="M428" s="25"/>
      <c r="N428" s="25"/>
      <c r="O428" s="78"/>
      <c r="P428" s="78"/>
      <c r="Q428" s="31"/>
      <c r="R428" s="31"/>
      <c r="S428" s="31"/>
      <c r="T428" s="31"/>
      <c r="U428" s="25"/>
      <c r="V428" s="31"/>
      <c r="W428" s="7"/>
    </row>
    <row r="429" ht="26.25" customHeight="1">
      <c r="A429" s="25">
        <v>3.0</v>
      </c>
      <c r="B429" s="25"/>
      <c r="C429" s="25" t="s">
        <v>1922</v>
      </c>
      <c r="D429" s="25" t="s">
        <v>1923</v>
      </c>
      <c r="E429" s="25" t="s">
        <v>320</v>
      </c>
      <c r="F429" s="22" t="s">
        <v>1924</v>
      </c>
      <c r="G429" s="25" t="s">
        <v>1925</v>
      </c>
      <c r="H429" s="25" t="s">
        <v>1926</v>
      </c>
      <c r="I429" s="25"/>
      <c r="J429" s="34" t="str">
        <f>HYPERLINK("http://www.binan.ph/","www.binan.ph")</f>
        <v>www.binan.ph</v>
      </c>
      <c r="K429" s="25"/>
      <c r="L429" s="25"/>
      <c r="M429" s="25"/>
      <c r="N429" s="25"/>
      <c r="O429" s="78"/>
      <c r="P429" s="78"/>
      <c r="Q429" s="31"/>
      <c r="R429" s="31"/>
      <c r="S429" s="31"/>
      <c r="T429" s="31"/>
      <c r="U429" s="25"/>
      <c r="V429" s="31"/>
      <c r="W429" s="7"/>
    </row>
    <row r="430" ht="26.25" customHeight="1">
      <c r="A430" s="25">
        <v>4.0</v>
      </c>
      <c r="B430" s="153"/>
      <c r="C430" s="154" t="s">
        <v>1927</v>
      </c>
      <c r="D430" s="25" t="s">
        <v>1928</v>
      </c>
      <c r="E430" s="25" t="s">
        <v>264</v>
      </c>
      <c r="F430" s="22" t="s">
        <v>1929</v>
      </c>
      <c r="G430" s="25" t="s">
        <v>1930</v>
      </c>
      <c r="H430" s="25"/>
      <c r="I430" s="25" t="s">
        <v>1931</v>
      </c>
      <c r="J430" s="34" t="str">
        <f>HYPERLINK("http://www.cityofcabuyao.gov.ph/","www.cityofcabuyao.gov.ph")</f>
        <v>www.cityofcabuyao.gov.ph</v>
      </c>
      <c r="K430" s="25" t="s">
        <v>13</v>
      </c>
      <c r="L430" s="25"/>
      <c r="M430" s="25"/>
      <c r="N430" s="25"/>
      <c r="O430" s="78"/>
      <c r="P430" s="78"/>
      <c r="Q430" s="31"/>
      <c r="R430" s="31"/>
      <c r="S430" s="31"/>
      <c r="T430" s="31"/>
      <c r="U430" s="25"/>
      <c r="V430" s="31"/>
      <c r="W430" s="7"/>
    </row>
    <row r="431" ht="26.25" customHeight="1">
      <c r="A431" s="25">
        <v>5.0</v>
      </c>
      <c r="B431" s="153" t="s">
        <v>1289</v>
      </c>
      <c r="C431" s="154" t="s">
        <v>1932</v>
      </c>
      <c r="D431" s="25" t="s">
        <v>1933</v>
      </c>
      <c r="E431" s="25" t="s">
        <v>1934</v>
      </c>
      <c r="F431" s="22" t="s">
        <v>1935</v>
      </c>
      <c r="G431" s="25" t="s">
        <v>1936</v>
      </c>
      <c r="H431" s="25"/>
      <c r="I431" s="25"/>
      <c r="J431" s="17" t="str">
        <f>HYPERLINK("http://www.calambacity.gov.ph/","www.calambacity.gov.ph")</f>
        <v>www.calambacity.gov.ph</v>
      </c>
      <c r="K431" s="25"/>
      <c r="L431" s="25"/>
      <c r="M431" s="25"/>
      <c r="N431" s="25"/>
      <c r="O431" s="78"/>
      <c r="P431" s="78"/>
      <c r="Q431" s="31"/>
      <c r="R431" s="31"/>
      <c r="S431" s="31"/>
      <c r="T431" s="31"/>
      <c r="U431" s="25"/>
      <c r="V431" s="31"/>
      <c r="W431" s="7"/>
    </row>
    <row r="432" ht="26.25" customHeight="1">
      <c r="A432" s="25">
        <v>6.0</v>
      </c>
      <c r="B432" s="25"/>
      <c r="C432" s="25" t="s">
        <v>1937</v>
      </c>
      <c r="D432" s="25" t="s">
        <v>1938</v>
      </c>
      <c r="E432" s="22" t="s">
        <v>745</v>
      </c>
      <c r="F432" s="22" t="s">
        <v>1939</v>
      </c>
      <c r="G432" s="25" t="s">
        <v>1940</v>
      </c>
      <c r="H432" s="25"/>
      <c r="I432" s="25"/>
      <c r="J432" s="34" t="str">
        <f>HYPERLINK("http://www.calauanlaguna.gov.ph/"," www.calauanlaguna.gov.ph")</f>
        <v> www.calauanlaguna.gov.ph</v>
      </c>
      <c r="K432" s="25"/>
      <c r="L432" s="25"/>
      <c r="M432" s="25"/>
      <c r="N432" s="25"/>
      <c r="O432" s="78"/>
      <c r="P432" s="78"/>
      <c r="Q432" s="31"/>
      <c r="R432" s="31"/>
      <c r="S432" s="31"/>
      <c r="T432" s="31"/>
      <c r="U432" s="25"/>
      <c r="V432" s="31"/>
      <c r="W432" s="7"/>
    </row>
    <row r="433" ht="26.25" customHeight="1">
      <c r="A433" s="25">
        <v>7.0</v>
      </c>
      <c r="B433" s="25"/>
      <c r="C433" s="25" t="s">
        <v>1941</v>
      </c>
      <c r="D433" s="25" t="s">
        <v>1942</v>
      </c>
      <c r="E433" s="25" t="s">
        <v>264</v>
      </c>
      <c r="F433" s="22" t="s">
        <v>1943</v>
      </c>
      <c r="G433" s="25" t="s">
        <v>1944</v>
      </c>
      <c r="H433" s="25"/>
      <c r="I433" s="25"/>
      <c r="J433" s="34" t="str">
        <f>HYPERLINK("http://www.cavinti.gov.ph/","www.cavinti.gov.ph")</f>
        <v>www.cavinti.gov.ph</v>
      </c>
      <c r="K433" s="25"/>
      <c r="L433" s="25"/>
      <c r="M433" s="25"/>
      <c r="N433" s="25"/>
      <c r="O433" s="78"/>
      <c r="P433" s="78"/>
      <c r="Q433" s="31"/>
      <c r="R433" s="31"/>
      <c r="S433" s="31"/>
      <c r="T433" s="31"/>
      <c r="U433" s="25"/>
      <c r="V433" s="31"/>
      <c r="W433" s="7"/>
    </row>
    <row r="434" ht="26.25" customHeight="1">
      <c r="A434" s="25">
        <v>8.0</v>
      </c>
      <c r="B434" s="25"/>
      <c r="C434" s="25" t="s">
        <v>1945</v>
      </c>
      <c r="D434" s="25" t="s">
        <v>1946</v>
      </c>
      <c r="E434" s="25" t="s">
        <v>320</v>
      </c>
      <c r="F434" s="22" t="s">
        <v>1947</v>
      </c>
      <c r="G434" s="25" t="s">
        <v>1948</v>
      </c>
      <c r="H434" s="25"/>
      <c r="I434" s="25"/>
      <c r="J434" s="34" t="str">
        <f>HYPERLINK("http://www.famylaguna.gov.ph/","www.famylaguna.gov.ph")</f>
        <v>www.famylaguna.gov.ph</v>
      </c>
      <c r="K434" s="25"/>
      <c r="L434" s="25"/>
      <c r="M434" s="25"/>
      <c r="N434" s="25"/>
      <c r="O434" s="78"/>
      <c r="P434" s="78"/>
      <c r="Q434" s="31"/>
      <c r="R434" s="31"/>
      <c r="S434" s="31"/>
      <c r="T434" s="31"/>
      <c r="U434" s="25"/>
      <c r="V434" s="31"/>
      <c r="W434" s="7"/>
    </row>
    <row r="435" ht="26.25" customHeight="1">
      <c r="A435" s="25">
        <v>9.0</v>
      </c>
      <c r="B435" s="25"/>
      <c r="C435" s="25" t="s">
        <v>1949</v>
      </c>
      <c r="D435" s="25" t="s">
        <v>1950</v>
      </c>
      <c r="E435" s="25" t="s">
        <v>212</v>
      </c>
      <c r="F435" s="22" t="s">
        <v>1951</v>
      </c>
      <c r="G435" s="25" t="s">
        <v>1952</v>
      </c>
      <c r="H435" s="25"/>
      <c r="I435" s="25"/>
      <c r="J435" s="17" t="str">
        <f>HYPERLINK("http://www.kalayaanlaguna.gov.ph/","www.kalayaanlaguna.gov.ph")</f>
        <v>www.kalayaanlaguna.gov.ph</v>
      </c>
      <c r="K435" s="25"/>
      <c r="L435" s="25"/>
      <c r="M435" s="25"/>
      <c r="N435" s="25"/>
      <c r="O435" s="78"/>
      <c r="P435" s="78"/>
      <c r="Q435" s="31"/>
      <c r="R435" s="31"/>
      <c r="S435" s="31"/>
      <c r="T435" s="31"/>
      <c r="U435" s="25"/>
      <c r="V435" s="31"/>
      <c r="W435" s="7"/>
    </row>
    <row r="436" ht="26.25" customHeight="1">
      <c r="A436" s="25">
        <v>10.0</v>
      </c>
      <c r="B436" s="25"/>
      <c r="C436" s="25" t="s">
        <v>1953</v>
      </c>
      <c r="D436" s="25" t="s">
        <v>305</v>
      </c>
      <c r="E436" s="25" t="s">
        <v>483</v>
      </c>
      <c r="F436" s="22" t="s">
        <v>1954</v>
      </c>
      <c r="G436" s="25" t="s">
        <v>1955</v>
      </c>
      <c r="H436" s="25"/>
      <c r="I436" s="25"/>
      <c r="J436" s="145"/>
      <c r="K436" s="25"/>
      <c r="L436" s="25"/>
      <c r="M436" s="25"/>
      <c r="N436" s="25"/>
      <c r="O436" s="78"/>
      <c r="P436" s="78"/>
      <c r="Q436" s="31"/>
      <c r="R436" s="31"/>
      <c r="S436" s="31"/>
      <c r="T436" s="31"/>
      <c r="U436" s="25"/>
      <c r="V436" s="31"/>
      <c r="W436" s="7"/>
    </row>
    <row r="437" ht="26.25" customHeight="1">
      <c r="A437" s="25">
        <v>11.0</v>
      </c>
      <c r="B437" s="25"/>
      <c r="C437" s="25" t="s">
        <v>1956</v>
      </c>
      <c r="D437" s="25" t="s">
        <v>1957</v>
      </c>
      <c r="E437" s="25" t="s">
        <v>251</v>
      </c>
      <c r="F437" s="22" t="s">
        <v>690</v>
      </c>
      <c r="G437" s="25" t="s">
        <v>1958</v>
      </c>
      <c r="H437" s="25"/>
      <c r="I437" s="25"/>
      <c r="J437" s="145"/>
      <c r="K437" s="25"/>
      <c r="L437" s="25"/>
      <c r="M437" s="25"/>
      <c r="N437" s="25"/>
      <c r="O437" s="78"/>
      <c r="P437" s="78"/>
      <c r="Q437" s="31"/>
      <c r="R437" s="31"/>
      <c r="S437" s="31"/>
      <c r="T437" s="31"/>
      <c r="U437" s="25"/>
      <c r="V437" s="31"/>
      <c r="W437" s="7"/>
    </row>
    <row r="438" ht="26.25" customHeight="1">
      <c r="A438" s="25">
        <v>12.0</v>
      </c>
      <c r="B438" s="25"/>
      <c r="C438" s="25" t="s">
        <v>1959</v>
      </c>
      <c r="D438" s="25" t="s">
        <v>1450</v>
      </c>
      <c r="E438" s="25" t="s">
        <v>212</v>
      </c>
      <c r="F438" s="22" t="s">
        <v>1960</v>
      </c>
      <c r="G438" s="25" t="s">
        <v>1961</v>
      </c>
      <c r="H438" s="25"/>
      <c r="I438" s="25"/>
      <c r="J438" s="145"/>
      <c r="K438" s="25"/>
      <c r="L438" s="25"/>
      <c r="M438" s="25"/>
      <c r="N438" s="25"/>
      <c r="O438" s="78"/>
      <c r="P438" s="78"/>
      <c r="Q438" s="31"/>
      <c r="R438" s="31"/>
      <c r="S438" s="31"/>
      <c r="T438" s="31"/>
      <c r="U438" s="25"/>
      <c r="V438" s="31"/>
      <c r="W438" s="7"/>
    </row>
    <row r="439" ht="26.25" customHeight="1">
      <c r="A439" s="25">
        <v>13.0</v>
      </c>
      <c r="B439" s="25"/>
      <c r="C439" s="25" t="s">
        <v>1962</v>
      </c>
      <c r="D439" s="25" t="s">
        <v>1963</v>
      </c>
      <c r="E439" s="25" t="s">
        <v>233</v>
      </c>
      <c r="F439" s="158" t="s">
        <v>1964</v>
      </c>
      <c r="G439" s="25" t="s">
        <v>1965</v>
      </c>
      <c r="H439" s="25"/>
      <c r="I439" s="25"/>
      <c r="J439" s="145"/>
      <c r="K439" s="25"/>
      <c r="L439" s="25"/>
      <c r="M439" s="25"/>
      <c r="N439" s="25"/>
      <c r="O439" s="78"/>
      <c r="P439" s="78"/>
      <c r="Q439" s="31"/>
      <c r="R439" s="31"/>
      <c r="S439" s="31"/>
      <c r="T439" s="31"/>
      <c r="U439" s="25"/>
      <c r="V439" s="31"/>
      <c r="W439" s="7"/>
    </row>
    <row r="440" ht="26.25" customHeight="1">
      <c r="A440" s="25">
        <v>14.0</v>
      </c>
      <c r="B440" s="25"/>
      <c r="C440" s="25" t="s">
        <v>1966</v>
      </c>
      <c r="D440" s="25" t="s">
        <v>1967</v>
      </c>
      <c r="E440" s="25" t="s">
        <v>1209</v>
      </c>
      <c r="F440" s="159" t="s">
        <v>1968</v>
      </c>
      <c r="G440" s="25" t="s">
        <v>1969</v>
      </c>
      <c r="H440" s="25"/>
      <c r="I440" s="25"/>
      <c r="J440" s="145"/>
      <c r="K440" s="25"/>
      <c r="L440" s="25"/>
      <c r="M440" s="25"/>
      <c r="N440" s="25"/>
      <c r="O440" s="78"/>
      <c r="P440" s="78"/>
      <c r="Q440" s="31"/>
      <c r="R440" s="31"/>
      <c r="S440" s="31"/>
      <c r="T440" s="31"/>
      <c r="U440" s="25"/>
      <c r="V440" s="31"/>
      <c r="W440" s="7"/>
    </row>
    <row r="441" ht="26.25" customHeight="1">
      <c r="A441" s="25">
        <v>15.0</v>
      </c>
      <c r="B441" s="25"/>
      <c r="C441" s="25" t="s">
        <v>1970</v>
      </c>
      <c r="D441" s="25" t="s">
        <v>1971</v>
      </c>
      <c r="E441" s="25" t="s">
        <v>445</v>
      </c>
      <c r="F441" s="159" t="s">
        <v>1972</v>
      </c>
      <c r="G441" s="25" t="s">
        <v>1973</v>
      </c>
      <c r="H441" s="25"/>
      <c r="I441" s="25"/>
      <c r="J441" s="145"/>
      <c r="K441" s="25"/>
      <c r="L441" s="25"/>
      <c r="M441" s="25"/>
      <c r="N441" s="25"/>
      <c r="O441" s="78"/>
      <c r="P441" s="78"/>
      <c r="Q441" s="31"/>
      <c r="R441" s="31"/>
      <c r="S441" s="31"/>
      <c r="T441" s="31"/>
      <c r="U441" s="25"/>
      <c r="V441" s="31"/>
      <c r="W441" s="7"/>
    </row>
    <row r="442" ht="26.25" customHeight="1">
      <c r="A442" s="25">
        <v>16.0</v>
      </c>
      <c r="B442" s="25"/>
      <c r="C442" s="25" t="s">
        <v>1974</v>
      </c>
      <c r="D442" s="25" t="s">
        <v>1975</v>
      </c>
      <c r="E442" s="25" t="s">
        <v>153</v>
      </c>
      <c r="F442" s="159" t="s">
        <v>1976</v>
      </c>
      <c r="G442" s="25" t="s">
        <v>1977</v>
      </c>
      <c r="H442" s="25"/>
      <c r="I442" s="25"/>
      <c r="J442" s="145"/>
      <c r="K442" s="25"/>
      <c r="L442" s="25"/>
      <c r="M442" s="25"/>
      <c r="N442" s="25"/>
      <c r="O442" s="78"/>
      <c r="P442" s="78"/>
      <c r="Q442" s="31"/>
      <c r="R442" s="31"/>
      <c r="S442" s="31"/>
      <c r="T442" s="31"/>
      <c r="U442" s="25"/>
      <c r="V442" s="31"/>
      <c r="W442" s="7"/>
    </row>
    <row r="443" ht="26.25" customHeight="1">
      <c r="A443" s="25">
        <v>17.0</v>
      </c>
      <c r="B443" s="25"/>
      <c r="C443" s="25" t="s">
        <v>1978</v>
      </c>
      <c r="D443" s="25" t="s">
        <v>1979</v>
      </c>
      <c r="E443" s="25" t="s">
        <v>159</v>
      </c>
      <c r="F443" s="159" t="s">
        <v>1980</v>
      </c>
      <c r="G443" s="25" t="s">
        <v>1981</v>
      </c>
      <c r="H443" s="25"/>
      <c r="I443" s="25"/>
      <c r="J443" s="17" t="str">
        <f>HYPERLINK("http://www.nagcarlanlaguna.info/","www.nagcarlanlaguna.info")</f>
        <v>www.nagcarlanlaguna.info</v>
      </c>
      <c r="K443" s="25"/>
      <c r="L443" s="25"/>
      <c r="M443" s="25"/>
      <c r="N443" s="25"/>
      <c r="O443" s="78"/>
      <c r="P443" s="78"/>
      <c r="Q443" s="31"/>
      <c r="R443" s="31"/>
      <c r="S443" s="31"/>
      <c r="T443" s="31"/>
      <c r="U443" s="25"/>
      <c r="V443" s="31"/>
      <c r="W443" s="7"/>
    </row>
    <row r="444" ht="12.75" customHeight="1">
      <c r="A444" s="25">
        <v>18.0</v>
      </c>
      <c r="B444" s="25"/>
      <c r="C444" s="25" t="s">
        <v>1982</v>
      </c>
      <c r="D444" s="25" t="s">
        <v>1983</v>
      </c>
      <c r="E444" s="25" t="s">
        <v>603</v>
      </c>
      <c r="F444" s="159" t="s">
        <v>1984</v>
      </c>
      <c r="G444" s="25" t="s">
        <v>1985</v>
      </c>
      <c r="H444" s="25"/>
      <c r="I444" s="25"/>
      <c r="J444" s="160" t="str">
        <f>HYPERLINK("http://www.paete.gov.ph/","www.paete.gov.ph")</f>
        <v>www.paete.gov.ph</v>
      </c>
      <c r="K444" s="25"/>
      <c r="L444" s="25"/>
      <c r="M444" s="25"/>
      <c r="N444" s="25"/>
      <c r="O444" s="78"/>
      <c r="P444" s="78"/>
      <c r="Q444" s="31"/>
      <c r="R444" s="31"/>
      <c r="S444" s="31"/>
      <c r="T444" s="31"/>
      <c r="U444" s="25"/>
      <c r="V444" s="31"/>
      <c r="W444" s="7"/>
    </row>
    <row r="445" ht="26.25" customHeight="1">
      <c r="A445" s="25">
        <v>19.0</v>
      </c>
      <c r="B445" s="153" t="s">
        <v>1289</v>
      </c>
      <c r="C445" s="25" t="s">
        <v>1986</v>
      </c>
      <c r="D445" s="25" t="s">
        <v>1987</v>
      </c>
      <c r="E445" s="25" t="s">
        <v>483</v>
      </c>
      <c r="F445" s="159" t="s">
        <v>1910</v>
      </c>
      <c r="G445" s="25" t="s">
        <v>1988</v>
      </c>
      <c r="H445" s="25"/>
      <c r="I445" s="25"/>
      <c r="J445" s="160" t="str">
        <f>HYPERLINK("http://www.pagsanjan.gov.ph/","www.pagsanjan.gov.ph")</f>
        <v>www.pagsanjan.gov.ph</v>
      </c>
      <c r="K445" s="25"/>
      <c r="L445" s="25"/>
      <c r="M445" s="25"/>
      <c r="N445" s="25"/>
      <c r="O445" s="78"/>
      <c r="P445" s="78"/>
      <c r="Q445" s="31"/>
      <c r="R445" s="31"/>
      <c r="S445" s="31"/>
      <c r="T445" s="31"/>
      <c r="U445" s="25"/>
      <c r="V445" s="31"/>
      <c r="W445" s="7"/>
    </row>
    <row r="446" ht="26.25" customHeight="1">
      <c r="A446" s="25">
        <v>20.0</v>
      </c>
      <c r="B446" s="25"/>
      <c r="C446" s="25" t="s">
        <v>1989</v>
      </c>
      <c r="D446" s="25" t="s">
        <v>1990</v>
      </c>
      <c r="E446" s="25" t="s">
        <v>138</v>
      </c>
      <c r="F446" s="159" t="s">
        <v>1462</v>
      </c>
      <c r="G446" s="25" t="s">
        <v>1991</v>
      </c>
      <c r="H446" s="25"/>
      <c r="I446" s="25"/>
      <c r="J446" s="145"/>
      <c r="K446" s="25"/>
      <c r="L446" s="25"/>
      <c r="M446" s="25"/>
      <c r="N446" s="25"/>
      <c r="O446" s="78"/>
      <c r="P446" s="78"/>
      <c r="Q446" s="31"/>
      <c r="R446" s="31"/>
      <c r="S446" s="31"/>
      <c r="T446" s="31"/>
      <c r="U446" s="25"/>
      <c r="V446" s="31"/>
      <c r="W446" s="7"/>
    </row>
    <row r="447" ht="26.25" customHeight="1">
      <c r="A447" s="25">
        <v>21.0</v>
      </c>
      <c r="B447" s="25"/>
      <c r="C447" s="25" t="s">
        <v>1992</v>
      </c>
      <c r="D447" s="25" t="s">
        <v>1993</v>
      </c>
      <c r="E447" s="25" t="s">
        <v>192</v>
      </c>
      <c r="F447" s="159" t="s">
        <v>633</v>
      </c>
      <c r="G447" s="25" t="s">
        <v>1994</v>
      </c>
      <c r="H447" s="25"/>
      <c r="I447" s="25" t="s">
        <v>1995</v>
      </c>
      <c r="J447" s="145"/>
      <c r="K447" s="25"/>
      <c r="L447" s="25"/>
      <c r="M447" s="25"/>
      <c r="N447" s="25"/>
      <c r="O447" s="78"/>
      <c r="P447" s="78"/>
      <c r="Q447" s="31"/>
      <c r="R447" s="31"/>
      <c r="S447" s="31"/>
      <c r="T447" s="31"/>
      <c r="U447" s="25"/>
      <c r="V447" s="31"/>
      <c r="W447" s="7"/>
    </row>
    <row r="448" ht="26.25" customHeight="1">
      <c r="A448" s="25">
        <v>22.0</v>
      </c>
      <c r="B448" s="25"/>
      <c r="C448" s="25" t="s">
        <v>1996</v>
      </c>
      <c r="D448" s="25" t="s">
        <v>983</v>
      </c>
      <c r="E448" s="25" t="s">
        <v>159</v>
      </c>
      <c r="F448" s="159" t="s">
        <v>1997</v>
      </c>
      <c r="G448" s="25" t="s">
        <v>1998</v>
      </c>
      <c r="H448" s="25"/>
      <c r="I448" s="25"/>
      <c r="J448" s="145"/>
      <c r="K448" s="25"/>
      <c r="L448" s="25"/>
      <c r="M448" s="25"/>
      <c r="N448" s="25"/>
      <c r="O448" s="78"/>
      <c r="P448" s="78"/>
      <c r="Q448" s="31"/>
      <c r="R448" s="31"/>
      <c r="S448" s="31"/>
      <c r="T448" s="31"/>
      <c r="U448" s="25"/>
      <c r="V448" s="31"/>
      <c r="W448" s="7"/>
    </row>
    <row r="449" ht="26.25" customHeight="1">
      <c r="A449" s="25">
        <v>23.0</v>
      </c>
      <c r="B449" s="25"/>
      <c r="C449" s="25" t="s">
        <v>828</v>
      </c>
      <c r="D449" s="25" t="s">
        <v>746</v>
      </c>
      <c r="E449" s="25" t="s">
        <v>212</v>
      </c>
      <c r="F449" s="159" t="s">
        <v>1088</v>
      </c>
      <c r="G449" s="25" t="s">
        <v>1999</v>
      </c>
      <c r="H449" s="25"/>
      <c r="I449" s="25"/>
      <c r="J449" s="145"/>
      <c r="K449" s="25"/>
      <c r="L449" s="25"/>
      <c r="M449" s="25"/>
      <c r="N449" s="25"/>
      <c r="O449" s="78"/>
      <c r="P449" s="78"/>
      <c r="Q449" s="31"/>
      <c r="R449" s="31"/>
      <c r="S449" s="31"/>
      <c r="T449" s="31"/>
      <c r="U449" s="25"/>
      <c r="V449" s="31"/>
      <c r="W449" s="7"/>
    </row>
    <row r="450" ht="26.25" customHeight="1">
      <c r="A450" s="25">
        <v>24.0</v>
      </c>
      <c r="B450" s="25"/>
      <c r="C450" s="25" t="s">
        <v>2000</v>
      </c>
      <c r="D450" s="25" t="s">
        <v>2001</v>
      </c>
      <c r="E450" s="25" t="s">
        <v>245</v>
      </c>
      <c r="F450" s="159" t="s">
        <v>2002</v>
      </c>
      <c r="G450" s="25" t="s">
        <v>2003</v>
      </c>
      <c r="H450" s="25"/>
      <c r="I450" s="25"/>
      <c r="J450" s="17" t="str">
        <f>HYPERLINK("http://www.sanpablocity.net/","www.sanpablocity.net")</f>
        <v>www.sanpablocity.net</v>
      </c>
      <c r="K450" s="25"/>
      <c r="L450" s="25"/>
      <c r="M450" s="25"/>
      <c r="N450" s="25"/>
      <c r="O450" s="78"/>
      <c r="P450" s="78"/>
      <c r="Q450" s="31"/>
      <c r="R450" s="31"/>
      <c r="S450" s="31"/>
      <c r="T450" s="31"/>
      <c r="U450" s="25"/>
      <c r="V450" s="31"/>
      <c r="W450" s="7"/>
    </row>
    <row r="451" ht="26.25" customHeight="1">
      <c r="A451" s="25">
        <v>25.0</v>
      </c>
      <c r="B451" s="25"/>
      <c r="C451" s="25" t="s">
        <v>2004</v>
      </c>
      <c r="D451" s="25" t="s">
        <v>899</v>
      </c>
      <c r="E451" s="25" t="s">
        <v>2005</v>
      </c>
      <c r="F451" s="159" t="s">
        <v>2006</v>
      </c>
      <c r="G451" s="25" t="s">
        <v>2007</v>
      </c>
      <c r="H451" s="25"/>
      <c r="I451" s="25"/>
      <c r="J451" s="145"/>
      <c r="K451" s="25"/>
      <c r="L451" s="25"/>
      <c r="M451" s="25"/>
      <c r="N451" s="25"/>
      <c r="O451" s="78"/>
      <c r="P451" s="78"/>
      <c r="Q451" s="31"/>
      <c r="R451" s="31"/>
      <c r="S451" s="31"/>
      <c r="T451" s="31"/>
      <c r="U451" s="25"/>
      <c r="V451" s="31"/>
      <c r="W451" s="7"/>
    </row>
    <row r="452" ht="26.25" customHeight="1">
      <c r="A452" s="25">
        <v>26.0</v>
      </c>
      <c r="B452" s="153"/>
      <c r="C452" s="154" t="s">
        <v>2008</v>
      </c>
      <c r="D452" s="25" t="s">
        <v>158</v>
      </c>
      <c r="E452" s="25" t="s">
        <v>320</v>
      </c>
      <c r="F452" s="159" t="s">
        <v>2009</v>
      </c>
      <c r="G452" s="25" t="s">
        <v>2010</v>
      </c>
      <c r="H452" s="25"/>
      <c r="I452" s="25"/>
      <c r="J452" s="34" t="str">
        <f>HYPERLINK("http://www.santarosacity.gov.ph/"," www.santarosacity.gov.ph")</f>
        <v> www.santarosacity.gov.ph</v>
      </c>
      <c r="K452" s="25" t="s">
        <v>13</v>
      </c>
      <c r="L452" s="25"/>
      <c r="M452" s="25"/>
      <c r="N452" s="25"/>
      <c r="O452" s="78"/>
      <c r="P452" s="78"/>
      <c r="Q452" s="31"/>
      <c r="R452" s="31"/>
      <c r="S452" s="31"/>
      <c r="T452" s="31"/>
      <c r="U452" s="25"/>
      <c r="V452" s="31"/>
      <c r="W452" s="7"/>
    </row>
    <row r="453" ht="26.25" customHeight="1">
      <c r="A453" s="25">
        <v>27.0</v>
      </c>
      <c r="B453" s="25"/>
      <c r="C453" s="25" t="s">
        <v>395</v>
      </c>
      <c r="D453" s="25" t="s">
        <v>961</v>
      </c>
      <c r="E453" s="25" t="s">
        <v>192</v>
      </c>
      <c r="F453" s="22" t="s">
        <v>900</v>
      </c>
      <c r="G453" s="25" t="s">
        <v>2011</v>
      </c>
      <c r="H453" s="25"/>
      <c r="I453" s="25"/>
      <c r="J453" s="25"/>
      <c r="K453" s="25" t="s">
        <v>13</v>
      </c>
      <c r="L453" s="25"/>
      <c r="M453" s="25"/>
      <c r="N453" s="25"/>
      <c r="O453" s="78"/>
      <c r="P453" s="78"/>
      <c r="Q453" s="31"/>
      <c r="R453" s="31"/>
      <c r="S453" s="31"/>
      <c r="T453" s="31"/>
      <c r="U453" s="25"/>
      <c r="V453" s="31"/>
      <c r="W453" s="7"/>
    </row>
    <row r="454" ht="26.25" customHeight="1">
      <c r="A454" s="25">
        <v>28.0</v>
      </c>
      <c r="B454" s="25"/>
      <c r="C454" s="25" t="s">
        <v>405</v>
      </c>
      <c r="D454" s="25" t="s">
        <v>2012</v>
      </c>
      <c r="E454" s="25" t="s">
        <v>204</v>
      </c>
      <c r="F454" s="22" t="s">
        <v>2013</v>
      </c>
      <c r="G454" s="25" t="s">
        <v>2014</v>
      </c>
      <c r="H454" s="25"/>
      <c r="I454" s="25" t="s">
        <v>2015</v>
      </c>
      <c r="J454" s="17" t="str">
        <f>HYPERLINK("http://www.santamarialaguna.gov.ph/","www.santamarialaguna.gov.ph")</f>
        <v>www.santamarialaguna.gov.ph</v>
      </c>
      <c r="K454" s="25" t="s">
        <v>13</v>
      </c>
      <c r="L454" s="25"/>
      <c r="M454" s="25"/>
      <c r="N454" s="25"/>
      <c r="O454" s="78"/>
      <c r="P454" s="78"/>
      <c r="Q454" s="31"/>
      <c r="R454" s="31"/>
      <c r="S454" s="31"/>
      <c r="T454" s="31"/>
      <c r="U454" s="25"/>
      <c r="V454" s="31"/>
      <c r="W454" s="7"/>
    </row>
    <row r="455" ht="26.25" customHeight="1">
      <c r="A455" s="25">
        <v>29.0</v>
      </c>
      <c r="B455" s="25"/>
      <c r="C455" s="25" t="s">
        <v>2016</v>
      </c>
      <c r="D455" s="25" t="s">
        <v>1500</v>
      </c>
      <c r="E455" s="25" t="s">
        <v>138</v>
      </c>
      <c r="F455" s="22" t="s">
        <v>2017</v>
      </c>
      <c r="G455" s="25" t="s">
        <v>2018</v>
      </c>
      <c r="H455" s="25"/>
      <c r="I455" s="25"/>
      <c r="J455" s="146"/>
      <c r="K455" s="25"/>
      <c r="L455" s="25"/>
      <c r="M455" s="25"/>
      <c r="N455" s="25"/>
      <c r="O455" s="78"/>
      <c r="P455" s="78"/>
      <c r="Q455" s="31"/>
      <c r="R455" s="31"/>
      <c r="S455" s="31"/>
      <c r="T455" s="31"/>
      <c r="U455" s="25"/>
      <c r="V455" s="31"/>
      <c r="W455" s="7"/>
    </row>
    <row r="456" ht="26.25" customHeight="1">
      <c r="A456" s="155">
        <v>30.0</v>
      </c>
      <c r="B456" s="25"/>
      <c r="C456" s="25" t="s">
        <v>1629</v>
      </c>
      <c r="D456" s="25" t="s">
        <v>2019</v>
      </c>
      <c r="E456" s="25" t="s">
        <v>138</v>
      </c>
      <c r="F456" s="22" t="s">
        <v>2020</v>
      </c>
      <c r="G456" s="25"/>
      <c r="H456" s="25"/>
      <c r="I456" s="25"/>
      <c r="J456" s="146"/>
      <c r="K456" s="25"/>
      <c r="L456" s="25"/>
      <c r="M456" s="25"/>
      <c r="N456" s="25"/>
      <c r="O456" s="78"/>
      <c r="P456" s="78"/>
      <c r="Q456" s="31"/>
      <c r="R456" s="31"/>
      <c r="S456" s="31"/>
      <c r="T456" s="31"/>
      <c r="U456" s="25"/>
      <c r="V456" s="31"/>
      <c r="W456" s="7"/>
    </row>
    <row r="457" ht="26.25" customHeight="1">
      <c r="A457" s="79"/>
      <c r="B457" s="153"/>
      <c r="C457" s="143" t="s">
        <v>2021</v>
      </c>
      <c r="D457" s="74" t="s">
        <v>1971</v>
      </c>
      <c r="E457" s="74" t="s">
        <v>153</v>
      </c>
      <c r="F457" s="75" t="s">
        <v>2022</v>
      </c>
      <c r="G457" s="74" t="s">
        <v>2023</v>
      </c>
      <c r="H457" s="74"/>
      <c r="I457" s="74"/>
      <c r="J457" s="17" t="str">
        <f>HYPERLINK("http://www.quezon.gov.ph/","www.quezon.gov.ph")</f>
        <v>www.quezon.gov.ph</v>
      </c>
      <c r="K457" s="74" t="s">
        <v>143</v>
      </c>
      <c r="L457" s="74" t="s">
        <v>2024</v>
      </c>
      <c r="M457" s="74"/>
      <c r="N457" s="25"/>
      <c r="O457" s="78"/>
      <c r="P457" s="78"/>
      <c r="Q457" s="31"/>
      <c r="R457" s="31"/>
      <c r="S457" s="31"/>
      <c r="T457" s="31"/>
      <c r="U457" s="25"/>
      <c r="V457" s="31"/>
      <c r="W457" s="7"/>
    </row>
    <row r="458" ht="26.25" customHeight="1">
      <c r="A458" s="25">
        <v>1.0</v>
      </c>
      <c r="B458" s="25"/>
      <c r="C458" s="25" t="s">
        <v>2025</v>
      </c>
      <c r="D458" s="25" t="s">
        <v>2026</v>
      </c>
      <c r="E458" s="25" t="s">
        <v>153</v>
      </c>
      <c r="F458" s="22" t="s">
        <v>2027</v>
      </c>
      <c r="G458" s="25" t="s">
        <v>2028</v>
      </c>
      <c r="H458" s="25"/>
      <c r="I458" s="25"/>
      <c r="J458" s="145"/>
      <c r="K458" s="25"/>
      <c r="L458" s="25"/>
      <c r="M458" s="25"/>
      <c r="N458" s="25"/>
      <c r="O458" s="78"/>
      <c r="P458" s="78"/>
      <c r="Q458" s="31"/>
      <c r="R458" s="31"/>
      <c r="S458" s="31"/>
      <c r="T458" s="31"/>
      <c r="U458" s="25"/>
      <c r="V458" s="31"/>
      <c r="W458" s="7"/>
    </row>
    <row r="459" ht="26.25" customHeight="1">
      <c r="A459" s="25">
        <v>2.0</v>
      </c>
      <c r="B459" s="25"/>
      <c r="C459" s="25" t="s">
        <v>2029</v>
      </c>
      <c r="D459" s="25" t="s">
        <v>415</v>
      </c>
      <c r="E459" s="25" t="s">
        <v>212</v>
      </c>
      <c r="F459" s="22" t="s">
        <v>2030</v>
      </c>
      <c r="G459" s="25" t="s">
        <v>2031</v>
      </c>
      <c r="H459" s="25"/>
      <c r="I459" s="25"/>
      <c r="J459" s="145"/>
      <c r="K459" s="25"/>
      <c r="L459" s="25"/>
      <c r="M459" s="25"/>
      <c r="N459" s="25"/>
      <c r="O459" s="78"/>
      <c r="P459" s="78"/>
      <c r="Q459" s="31"/>
      <c r="R459" s="31"/>
      <c r="S459" s="31"/>
      <c r="T459" s="31"/>
      <c r="U459" s="25"/>
      <c r="V459" s="31"/>
      <c r="W459" s="7"/>
    </row>
    <row r="460" ht="26.25" customHeight="1">
      <c r="A460" s="25">
        <v>3.0</v>
      </c>
      <c r="B460" s="25"/>
      <c r="C460" s="25" t="s">
        <v>2032</v>
      </c>
      <c r="D460" s="25" t="s">
        <v>269</v>
      </c>
      <c r="E460" s="25" t="s">
        <v>402</v>
      </c>
      <c r="F460" s="22" t="s">
        <v>1266</v>
      </c>
      <c r="G460" s="25" t="s">
        <v>2033</v>
      </c>
      <c r="H460" s="25"/>
      <c r="I460" s="25"/>
      <c r="J460" s="160" t="str">
        <f>HYPERLINK("http://www.atimonan.gov.ph/","www.atimonan.gov.ph")</f>
        <v>www.atimonan.gov.ph</v>
      </c>
      <c r="K460" s="25"/>
      <c r="L460" s="25"/>
      <c r="M460" s="25"/>
      <c r="N460" s="25"/>
      <c r="O460" s="78"/>
      <c r="P460" s="78"/>
      <c r="Q460" s="31"/>
      <c r="R460" s="31"/>
      <c r="S460" s="31"/>
      <c r="T460" s="31"/>
      <c r="U460" s="25"/>
      <c r="V460" s="31"/>
      <c r="W460" s="7"/>
    </row>
    <row r="461" ht="26.25" customHeight="1">
      <c r="A461" s="25">
        <v>4.0</v>
      </c>
      <c r="B461" s="25"/>
      <c r="C461" s="25"/>
      <c r="D461" s="25" t="s">
        <v>2034</v>
      </c>
      <c r="E461" s="25" t="s">
        <v>2035</v>
      </c>
      <c r="F461" s="22" t="s">
        <v>2036</v>
      </c>
      <c r="G461" s="25" t="s">
        <v>2037</v>
      </c>
      <c r="H461" s="25"/>
      <c r="I461" s="25"/>
      <c r="J461" s="145"/>
      <c r="K461" s="25"/>
      <c r="L461" s="25"/>
      <c r="M461" s="25"/>
      <c r="N461" s="25"/>
      <c r="O461" s="78"/>
      <c r="P461" s="78"/>
      <c r="Q461" s="31"/>
      <c r="R461" s="31"/>
      <c r="S461" s="31"/>
      <c r="T461" s="31"/>
      <c r="U461" s="25"/>
      <c r="V461" s="31"/>
      <c r="W461" s="7"/>
    </row>
    <row r="462" ht="26.25" customHeight="1">
      <c r="A462" s="25">
        <v>5.0</v>
      </c>
      <c r="B462" s="25"/>
      <c r="C462" s="25" t="s">
        <v>2038</v>
      </c>
      <c r="D462" s="25" t="s">
        <v>2039</v>
      </c>
      <c r="E462" s="25" t="s">
        <v>251</v>
      </c>
      <c r="F462" s="22" t="s">
        <v>2040</v>
      </c>
      <c r="G462" s="25" t="s">
        <v>2041</v>
      </c>
      <c r="H462" s="25"/>
      <c r="I462" s="25"/>
      <c r="J462" s="145"/>
      <c r="K462" s="25"/>
      <c r="L462" s="25"/>
      <c r="M462" s="25"/>
      <c r="N462" s="25"/>
      <c r="O462" s="78"/>
      <c r="P462" s="78"/>
      <c r="Q462" s="31"/>
      <c r="R462" s="31"/>
      <c r="S462" s="31"/>
      <c r="T462" s="31"/>
      <c r="U462" s="25"/>
      <c r="V462" s="31"/>
      <c r="W462" s="7"/>
    </row>
    <row r="463" ht="26.25" customHeight="1">
      <c r="A463" s="25">
        <v>6.0</v>
      </c>
      <c r="B463" s="25"/>
      <c r="C463" s="25" t="s">
        <v>2042</v>
      </c>
      <c r="D463" s="25" t="s">
        <v>2043</v>
      </c>
      <c r="E463" s="25" t="s">
        <v>245</v>
      </c>
      <c r="F463" s="22" t="s">
        <v>2044</v>
      </c>
      <c r="G463" s="25" t="s">
        <v>2045</v>
      </c>
      <c r="H463" s="25"/>
      <c r="I463" s="25"/>
      <c r="J463" s="160" t="str">
        <f>HYPERLINK("http://www.calauag.com/","www.calauag.com")</f>
        <v>www.calauag.com</v>
      </c>
      <c r="K463" s="25"/>
      <c r="L463" s="25"/>
      <c r="M463" s="25"/>
      <c r="N463" s="25"/>
      <c r="O463" s="78"/>
      <c r="P463" s="78"/>
      <c r="Q463" s="31"/>
      <c r="R463" s="31"/>
      <c r="S463" s="31"/>
      <c r="T463" s="31"/>
      <c r="U463" s="25"/>
      <c r="V463" s="31"/>
      <c r="W463" s="7"/>
    </row>
    <row r="464" ht="26.25" customHeight="1">
      <c r="A464" s="25">
        <v>7.0</v>
      </c>
      <c r="B464" s="25"/>
      <c r="C464" s="25" t="s">
        <v>2046</v>
      </c>
      <c r="D464" s="25" t="s">
        <v>353</v>
      </c>
      <c r="E464" s="25" t="s">
        <v>138</v>
      </c>
      <c r="F464" s="22" t="s">
        <v>2047</v>
      </c>
      <c r="G464" s="25" t="s">
        <v>2048</v>
      </c>
      <c r="H464" s="25"/>
      <c r="I464" s="25"/>
      <c r="J464" s="17" t="str">
        <f>HYPERLINK("http://www.candelaria.gov.ph/","www.candelaria.gov.ph ")</f>
        <v>www.candelaria.gov.ph </v>
      </c>
      <c r="K464" s="25"/>
      <c r="L464" s="25"/>
      <c r="M464" s="25"/>
      <c r="N464" s="25"/>
      <c r="O464" s="78"/>
      <c r="P464" s="78"/>
      <c r="Q464" s="31"/>
      <c r="R464" s="31"/>
      <c r="S464" s="31"/>
      <c r="T464" s="31"/>
      <c r="U464" s="25"/>
      <c r="V464" s="31"/>
      <c r="W464" s="7"/>
    </row>
    <row r="465" ht="26.25" customHeight="1">
      <c r="A465" s="25">
        <v>8.0</v>
      </c>
      <c r="B465" s="25"/>
      <c r="C465" s="25" t="s">
        <v>2049</v>
      </c>
      <c r="D465" s="25" t="s">
        <v>1064</v>
      </c>
      <c r="E465" s="25" t="s">
        <v>212</v>
      </c>
      <c r="F465" s="22" t="s">
        <v>2050</v>
      </c>
      <c r="G465" s="25" t="s">
        <v>2051</v>
      </c>
      <c r="H465" s="25"/>
      <c r="I465" s="25"/>
      <c r="J465" s="145"/>
      <c r="K465" s="25"/>
      <c r="L465" s="25"/>
      <c r="M465" s="25"/>
      <c r="N465" s="25"/>
      <c r="O465" s="78"/>
      <c r="P465" s="78"/>
      <c r="Q465" s="31"/>
      <c r="R465" s="31"/>
      <c r="S465" s="31"/>
      <c r="T465" s="31"/>
      <c r="U465" s="25"/>
      <c r="V465" s="31"/>
      <c r="W465" s="7"/>
    </row>
    <row r="466" ht="26.25" customHeight="1">
      <c r="A466" s="25">
        <v>9.0</v>
      </c>
      <c r="B466" s="25"/>
      <c r="C466" s="25" t="s">
        <v>2052</v>
      </c>
      <c r="D466" s="25" t="s">
        <v>2053</v>
      </c>
      <c r="E466" s="25" t="s">
        <v>212</v>
      </c>
      <c r="F466" s="22" t="s">
        <v>2054</v>
      </c>
      <c r="G466" s="25" t="s">
        <v>2055</v>
      </c>
      <c r="H466" s="25"/>
      <c r="I466" s="25"/>
      <c r="J466" s="145"/>
      <c r="K466" s="25"/>
      <c r="L466" s="25"/>
      <c r="M466" s="25"/>
      <c r="N466" s="25"/>
      <c r="O466" s="78"/>
      <c r="P466" s="78"/>
      <c r="Q466" s="31"/>
      <c r="R466" s="31"/>
      <c r="S466" s="31"/>
      <c r="T466" s="31"/>
      <c r="U466" s="25"/>
      <c r="V466" s="31"/>
      <c r="W466" s="7"/>
    </row>
    <row r="467" ht="26.25" customHeight="1">
      <c r="A467" s="25">
        <v>10.0</v>
      </c>
      <c r="B467" s="25"/>
      <c r="C467" s="25" t="s">
        <v>2056</v>
      </c>
      <c r="D467" s="25" t="s">
        <v>2057</v>
      </c>
      <c r="E467" s="25" t="s">
        <v>159</v>
      </c>
      <c r="F467" s="22" t="s">
        <v>2058</v>
      </c>
      <c r="G467" s="25" t="s">
        <v>2059</v>
      </c>
      <c r="H467" s="25"/>
      <c r="I467" s="25"/>
      <c r="J467" s="145"/>
      <c r="K467" s="25"/>
      <c r="L467" s="25"/>
      <c r="M467" s="25"/>
      <c r="N467" s="25"/>
      <c r="O467" s="78"/>
      <c r="P467" s="78"/>
      <c r="Q467" s="31"/>
      <c r="R467" s="31"/>
      <c r="S467" s="31"/>
      <c r="T467" s="31"/>
      <c r="U467" s="25"/>
      <c r="V467" s="31"/>
      <c r="W467" s="7"/>
    </row>
    <row r="468" ht="26.25" customHeight="1">
      <c r="A468" s="25">
        <v>11.0</v>
      </c>
      <c r="B468" s="25"/>
      <c r="C468" s="25" t="s">
        <v>2060</v>
      </c>
      <c r="D468" s="25" t="s">
        <v>2061</v>
      </c>
      <c r="E468" s="25" t="s">
        <v>138</v>
      </c>
      <c r="F468" s="22" t="s">
        <v>2062</v>
      </c>
      <c r="G468" s="25" t="s">
        <v>2063</v>
      </c>
      <c r="H468" s="25"/>
      <c r="I468" s="25"/>
      <c r="J468" s="145"/>
      <c r="K468" s="25"/>
      <c r="L468" s="25"/>
      <c r="M468" s="25"/>
      <c r="N468" s="25"/>
      <c r="O468" s="78"/>
      <c r="P468" s="78"/>
      <c r="Q468" s="31"/>
      <c r="R468" s="31"/>
      <c r="S468" s="31"/>
      <c r="T468" s="31"/>
      <c r="U468" s="25"/>
      <c r="V468" s="31"/>
      <c r="W468" s="7"/>
    </row>
    <row r="469" ht="26.25" customHeight="1">
      <c r="A469" s="25">
        <v>12.0</v>
      </c>
      <c r="B469" s="25"/>
      <c r="C469" s="25" t="s">
        <v>2064</v>
      </c>
      <c r="D469" s="25" t="s">
        <v>2065</v>
      </c>
      <c r="E469" s="25" t="s">
        <v>483</v>
      </c>
      <c r="F469" s="22" t="s">
        <v>2066</v>
      </c>
      <c r="G469" s="25" t="s">
        <v>2067</v>
      </c>
      <c r="H469" s="25"/>
      <c r="I469" s="25"/>
      <c r="J469" s="17" t="str">
        <f>HYPERLINK("http://www.guinayangan.com/","www.guinayangan.com")</f>
        <v>www.guinayangan.com</v>
      </c>
      <c r="K469" s="25"/>
      <c r="L469" s="25"/>
      <c r="M469" s="25"/>
      <c r="N469" s="25"/>
      <c r="O469" s="78"/>
      <c r="P469" s="78"/>
      <c r="Q469" s="31"/>
      <c r="R469" s="31"/>
      <c r="S469" s="31"/>
      <c r="T469" s="31"/>
      <c r="U469" s="25"/>
      <c r="V469" s="31"/>
      <c r="W469" s="7"/>
    </row>
    <row r="470" ht="26.25" customHeight="1">
      <c r="A470" s="25">
        <v>13.0</v>
      </c>
      <c r="B470" s="25"/>
      <c r="C470" s="25" t="s">
        <v>2068</v>
      </c>
      <c r="D470" s="25" t="s">
        <v>2069</v>
      </c>
      <c r="E470" s="25" t="s">
        <v>251</v>
      </c>
      <c r="F470" s="22" t="s">
        <v>2070</v>
      </c>
      <c r="G470" s="25" t="s">
        <v>2071</v>
      </c>
      <c r="H470" s="25"/>
      <c r="I470" s="25"/>
      <c r="J470" s="145"/>
      <c r="K470" s="25"/>
      <c r="L470" s="25"/>
      <c r="M470" s="25"/>
      <c r="N470" s="25"/>
      <c r="O470" s="78"/>
      <c r="P470" s="78"/>
      <c r="Q470" s="31"/>
      <c r="R470" s="31"/>
      <c r="S470" s="31"/>
      <c r="T470" s="31"/>
      <c r="U470" s="25"/>
      <c r="V470" s="31"/>
      <c r="W470" s="7"/>
    </row>
    <row r="471" ht="26.25" customHeight="1">
      <c r="A471" s="25">
        <v>14.0</v>
      </c>
      <c r="B471" s="25"/>
      <c r="C471" s="25" t="s">
        <v>616</v>
      </c>
      <c r="D471" s="25" t="s">
        <v>2072</v>
      </c>
      <c r="E471" s="25" t="s">
        <v>192</v>
      </c>
      <c r="F471" s="22" t="s">
        <v>2073</v>
      </c>
      <c r="G471" s="25" t="s">
        <v>2074</v>
      </c>
      <c r="H471" s="25"/>
      <c r="I471" s="25"/>
      <c r="J471" s="17" t="str">
        <f>HYPERLINK("http://www.infanta.gov.ph/","www.infanta.gov.ph")</f>
        <v>www.infanta.gov.ph</v>
      </c>
      <c r="K471" s="25"/>
      <c r="L471" s="25"/>
      <c r="M471" s="25"/>
      <c r="N471" s="25"/>
      <c r="O471" s="78"/>
      <c r="P471" s="78"/>
      <c r="Q471" s="31"/>
      <c r="R471" s="31"/>
      <c r="S471" s="31"/>
      <c r="T471" s="31"/>
      <c r="U471" s="25"/>
      <c r="V471" s="31"/>
      <c r="W471" s="7"/>
    </row>
    <row r="472" ht="26.25" customHeight="1">
      <c r="A472" s="25">
        <v>15.0</v>
      </c>
      <c r="B472" s="25"/>
      <c r="C472" s="25" t="s">
        <v>2075</v>
      </c>
      <c r="D472" s="25" t="s">
        <v>2076</v>
      </c>
      <c r="E472" s="25" t="s">
        <v>745</v>
      </c>
      <c r="F472" s="22" t="s">
        <v>2077</v>
      </c>
      <c r="G472" s="25" t="s">
        <v>2078</v>
      </c>
      <c r="H472" s="25"/>
      <c r="I472" s="25"/>
      <c r="J472" s="145"/>
      <c r="K472" s="25"/>
      <c r="L472" s="25"/>
      <c r="M472" s="25"/>
      <c r="N472" s="25"/>
      <c r="O472" s="78"/>
      <c r="P472" s="78"/>
      <c r="Q472" s="31"/>
      <c r="R472" s="31"/>
      <c r="S472" s="31"/>
      <c r="T472" s="31"/>
      <c r="U472" s="25"/>
      <c r="V472" s="31"/>
      <c r="W472" s="7"/>
    </row>
    <row r="473" ht="26.25" customHeight="1">
      <c r="A473" s="25">
        <v>16.0</v>
      </c>
      <c r="B473" s="25"/>
      <c r="C473" s="25" t="s">
        <v>2079</v>
      </c>
      <c r="D473" s="25" t="s">
        <v>2080</v>
      </c>
      <c r="E473" s="25" t="s">
        <v>320</v>
      </c>
      <c r="F473" s="22" t="s">
        <v>2081</v>
      </c>
      <c r="G473" s="25" t="s">
        <v>2082</v>
      </c>
      <c r="H473" s="25"/>
      <c r="I473" s="25"/>
      <c r="J473" s="145"/>
      <c r="K473" s="25"/>
      <c r="L473" s="25"/>
      <c r="M473" s="25"/>
      <c r="N473" s="25"/>
      <c r="O473" s="78"/>
      <c r="P473" s="78"/>
      <c r="Q473" s="31"/>
      <c r="R473" s="31"/>
      <c r="S473" s="31"/>
      <c r="T473" s="31"/>
      <c r="U473" s="25"/>
      <c r="V473" s="31"/>
      <c r="W473" s="7"/>
    </row>
    <row r="474" ht="26.25" customHeight="1">
      <c r="A474" s="25">
        <v>17.0</v>
      </c>
      <c r="B474" s="25"/>
      <c r="C474" s="25" t="s">
        <v>2083</v>
      </c>
      <c r="D474" s="25" t="s">
        <v>2084</v>
      </c>
      <c r="E474" s="25" t="s">
        <v>745</v>
      </c>
      <c r="F474" s="22" t="s">
        <v>2085</v>
      </c>
      <c r="G474" s="25" t="s">
        <v>2086</v>
      </c>
      <c r="H474" s="25"/>
      <c r="I474" s="25"/>
      <c r="J474" s="145"/>
      <c r="K474" s="25"/>
      <c r="L474" s="25"/>
      <c r="M474" s="25"/>
      <c r="N474" s="25"/>
      <c r="O474" s="78"/>
      <c r="P474" s="78"/>
      <c r="Q474" s="31"/>
      <c r="R474" s="31"/>
      <c r="S474" s="31"/>
      <c r="T474" s="31"/>
      <c r="U474" s="25"/>
      <c r="V474" s="31"/>
      <c r="W474" s="7"/>
    </row>
    <row r="475" ht="26.25" customHeight="1">
      <c r="A475" s="25">
        <v>18.0</v>
      </c>
      <c r="B475" s="161"/>
      <c r="C475" s="25" t="s">
        <v>2087</v>
      </c>
      <c r="D475" s="25" t="s">
        <v>1341</v>
      </c>
      <c r="E475" s="25" t="s">
        <v>212</v>
      </c>
      <c r="F475" s="22" t="s">
        <v>2088</v>
      </c>
      <c r="G475" s="25" t="s">
        <v>2089</v>
      </c>
      <c r="H475" s="25"/>
      <c r="I475" s="25"/>
      <c r="J475" s="34" t="str">
        <f>HYPERLINK("http://www.lucenacity.gov.ph/","www.lucenacity.gov.ph")</f>
        <v>www.lucenacity.gov.ph</v>
      </c>
      <c r="K475" s="25" t="s">
        <v>13</v>
      </c>
      <c r="L475" s="25"/>
      <c r="M475" s="25"/>
      <c r="N475" s="25"/>
      <c r="O475" s="78"/>
      <c r="P475" s="78"/>
      <c r="Q475" s="31"/>
      <c r="R475" s="31"/>
      <c r="S475" s="31"/>
      <c r="T475" s="31"/>
      <c r="U475" s="25"/>
      <c r="V475" s="31"/>
      <c r="W475" s="7"/>
    </row>
    <row r="476" ht="26.25" customHeight="1">
      <c r="A476" s="25">
        <v>19.0</v>
      </c>
      <c r="B476" s="25"/>
      <c r="C476" s="25" t="s">
        <v>2090</v>
      </c>
      <c r="D476" s="25" t="s">
        <v>1979</v>
      </c>
      <c r="E476" s="25" t="s">
        <v>138</v>
      </c>
      <c r="F476" s="22" t="s">
        <v>2091</v>
      </c>
      <c r="G476" s="25" t="s">
        <v>2092</v>
      </c>
      <c r="H476" s="25"/>
      <c r="I476" s="25"/>
      <c r="J476" s="25"/>
      <c r="K476" s="25"/>
      <c r="L476" s="25"/>
      <c r="M476" s="25"/>
      <c r="N476" s="25"/>
      <c r="O476" s="78"/>
      <c r="P476" s="78"/>
      <c r="Q476" s="31"/>
      <c r="R476" s="31"/>
      <c r="S476" s="31"/>
      <c r="T476" s="31"/>
      <c r="U476" s="25"/>
      <c r="V476" s="31"/>
      <c r="W476" s="7"/>
    </row>
    <row r="477" ht="26.25" customHeight="1">
      <c r="A477" s="25">
        <v>20.0</v>
      </c>
      <c r="B477" s="25"/>
      <c r="C477" s="25" t="s">
        <v>2093</v>
      </c>
      <c r="D477" s="25" t="s">
        <v>415</v>
      </c>
      <c r="E477" s="25" t="s">
        <v>603</v>
      </c>
      <c r="F477" s="22" t="s">
        <v>2094</v>
      </c>
      <c r="G477" s="25" t="s">
        <v>2095</v>
      </c>
      <c r="H477" s="25"/>
      <c r="I477" s="25"/>
      <c r="J477" s="34" t="str">
        <f>HYPERLINK("http://www.mauban.gov.ph/","www.mauban.gov.ph")</f>
        <v>www.mauban.gov.ph</v>
      </c>
      <c r="K477" s="25"/>
      <c r="L477" s="25"/>
      <c r="M477" s="25"/>
      <c r="N477" s="25"/>
      <c r="O477" s="78"/>
      <c r="P477" s="78"/>
      <c r="Q477" s="31"/>
      <c r="R477" s="31"/>
      <c r="S477" s="31"/>
      <c r="T477" s="31"/>
      <c r="U477" s="25"/>
      <c r="V477" s="31"/>
      <c r="W477" s="7"/>
    </row>
    <row r="478" ht="26.25" customHeight="1">
      <c r="A478" s="25">
        <v>21.0</v>
      </c>
      <c r="B478" s="25"/>
      <c r="C478" s="25" t="s">
        <v>2096</v>
      </c>
      <c r="D478" s="25" t="s">
        <v>1557</v>
      </c>
      <c r="E478" s="25" t="s">
        <v>212</v>
      </c>
      <c r="F478" s="22" t="s">
        <v>2097</v>
      </c>
      <c r="G478" s="25" t="s">
        <v>2098</v>
      </c>
      <c r="H478" s="25"/>
      <c r="I478" s="25"/>
      <c r="J478" s="34" t="str">
        <f>HYPERLINK("http://www.malunay.com/","www.malunay.com")</f>
        <v>www.malunay.com</v>
      </c>
      <c r="K478" s="25"/>
      <c r="L478" s="25"/>
      <c r="M478" s="25"/>
      <c r="N478" s="25"/>
      <c r="O478" s="78"/>
      <c r="P478" s="78"/>
      <c r="Q478" s="31"/>
      <c r="R478" s="31"/>
      <c r="S478" s="31"/>
      <c r="T478" s="31"/>
      <c r="U478" s="25"/>
      <c r="V478" s="31"/>
      <c r="W478" s="7"/>
    </row>
    <row r="479" ht="26.25" customHeight="1">
      <c r="A479" s="25">
        <v>22.0</v>
      </c>
      <c r="B479" s="25"/>
      <c r="C479" s="25" t="s">
        <v>2099</v>
      </c>
      <c r="D479" s="25" t="s">
        <v>2100</v>
      </c>
      <c r="E479" s="25" t="s">
        <v>212</v>
      </c>
      <c r="F479" s="22" t="s">
        <v>900</v>
      </c>
      <c r="G479" s="25" t="s">
        <v>2101</v>
      </c>
      <c r="H479" s="25"/>
      <c r="I479" s="25"/>
      <c r="J479" s="25"/>
      <c r="K479" s="25"/>
      <c r="L479" s="25"/>
      <c r="M479" s="25"/>
      <c r="N479" s="25"/>
      <c r="O479" s="78"/>
      <c r="P479" s="78"/>
      <c r="Q479" s="31"/>
      <c r="R479" s="31"/>
      <c r="S479" s="31"/>
      <c r="T479" s="31"/>
      <c r="U479" s="25"/>
      <c r="V479" s="31"/>
      <c r="W479" s="7"/>
    </row>
    <row r="480" ht="26.25" customHeight="1">
      <c r="A480" s="25">
        <v>23.0</v>
      </c>
      <c r="B480" s="25"/>
      <c r="C480" s="25" t="s">
        <v>2102</v>
      </c>
      <c r="D480" s="25" t="s">
        <v>2103</v>
      </c>
      <c r="E480" s="25" t="s">
        <v>251</v>
      </c>
      <c r="F480" s="22" t="s">
        <v>2104</v>
      </c>
      <c r="G480" s="25" t="s">
        <v>2105</v>
      </c>
      <c r="H480" s="25"/>
      <c r="I480" s="25"/>
      <c r="J480" s="34" t="str">
        <f>HYPERLINK("http://www.pagbilao.gov.ph/"," www.pagbilao.gov.ph")</f>
        <v> www.pagbilao.gov.ph</v>
      </c>
      <c r="K480" s="25"/>
      <c r="L480" s="25"/>
      <c r="M480" s="25"/>
      <c r="N480" s="25"/>
      <c r="O480" s="78"/>
      <c r="P480" s="78"/>
      <c r="Q480" s="31"/>
      <c r="R480" s="31"/>
      <c r="S480" s="31"/>
      <c r="T480" s="31"/>
      <c r="U480" s="25"/>
      <c r="V480" s="31"/>
      <c r="W480" s="7"/>
    </row>
    <row r="481" ht="26.25" customHeight="1">
      <c r="A481" s="25">
        <v>24.0</v>
      </c>
      <c r="B481" s="25"/>
      <c r="C481" s="25" t="s">
        <v>2106</v>
      </c>
      <c r="D481" s="25" t="s">
        <v>2107</v>
      </c>
      <c r="E481" s="25" t="s">
        <v>198</v>
      </c>
      <c r="F481" s="22" t="s">
        <v>2108</v>
      </c>
      <c r="G481" s="25" t="s">
        <v>2109</v>
      </c>
      <c r="H481" s="25"/>
      <c r="I481" s="25"/>
      <c r="J481" s="25"/>
      <c r="K481" s="25"/>
      <c r="L481" s="25"/>
      <c r="M481" s="25"/>
      <c r="N481" s="25"/>
      <c r="O481" s="78"/>
      <c r="P481" s="78"/>
      <c r="Q481" s="31"/>
      <c r="R481" s="31"/>
      <c r="S481" s="31"/>
      <c r="T481" s="31"/>
      <c r="U481" s="25"/>
      <c r="V481" s="31"/>
      <c r="W481" s="7"/>
    </row>
    <row r="482" ht="26.25" customHeight="1">
      <c r="A482" s="25">
        <v>25.0</v>
      </c>
      <c r="B482" s="25"/>
      <c r="C482" s="25" t="s">
        <v>2110</v>
      </c>
      <c r="D482" s="25" t="s">
        <v>2111</v>
      </c>
      <c r="E482" s="25" t="s">
        <v>159</v>
      </c>
      <c r="F482" s="22" t="s">
        <v>2112</v>
      </c>
      <c r="G482" s="25" t="s">
        <v>2113</v>
      </c>
      <c r="H482" s="25"/>
      <c r="I482" s="25"/>
      <c r="J482" s="25"/>
      <c r="K482" s="25"/>
      <c r="L482" s="25"/>
      <c r="M482" s="25"/>
      <c r="N482" s="25"/>
      <c r="O482" s="78"/>
      <c r="P482" s="78"/>
      <c r="Q482" s="31"/>
      <c r="R482" s="31"/>
      <c r="S482" s="31"/>
      <c r="T482" s="31"/>
      <c r="U482" s="25"/>
      <c r="V482" s="31"/>
      <c r="W482" s="7"/>
    </row>
    <row r="483" ht="26.25" customHeight="1">
      <c r="A483" s="25">
        <v>26.0</v>
      </c>
      <c r="B483" s="25"/>
      <c r="C483" s="25" t="s">
        <v>2114</v>
      </c>
      <c r="D483" s="25" t="s">
        <v>2115</v>
      </c>
      <c r="E483" s="25" t="s">
        <v>153</v>
      </c>
      <c r="F483" s="22" t="s">
        <v>633</v>
      </c>
      <c r="G483" s="25" t="s">
        <v>2116</v>
      </c>
      <c r="H483" s="25"/>
      <c r="I483" s="25"/>
      <c r="J483" s="25"/>
      <c r="K483" s="25"/>
      <c r="L483" s="25"/>
      <c r="M483" s="25"/>
      <c r="N483" s="25"/>
      <c r="O483" s="78"/>
      <c r="P483" s="78"/>
      <c r="Q483" s="31"/>
      <c r="R483" s="31"/>
      <c r="S483" s="31"/>
      <c r="T483" s="31"/>
      <c r="U483" s="25"/>
      <c r="V483" s="31"/>
      <c r="W483" s="7"/>
    </row>
    <row r="484" ht="26.25" customHeight="1">
      <c r="A484" s="25">
        <v>27.0</v>
      </c>
      <c r="B484" s="25"/>
      <c r="C484" s="25" t="s">
        <v>2117</v>
      </c>
      <c r="D484" s="25" t="s">
        <v>1665</v>
      </c>
      <c r="E484" s="25" t="s">
        <v>571</v>
      </c>
      <c r="F484" s="22" t="s">
        <v>2118</v>
      </c>
      <c r="G484" s="25" t="s">
        <v>2119</v>
      </c>
      <c r="H484" s="25"/>
      <c r="I484" s="25"/>
      <c r="J484" s="25"/>
      <c r="K484" s="25"/>
      <c r="L484" s="25"/>
      <c r="M484" s="25"/>
      <c r="N484" s="25"/>
      <c r="O484" s="78"/>
      <c r="P484" s="78"/>
      <c r="Q484" s="31"/>
      <c r="R484" s="31"/>
      <c r="S484" s="31"/>
      <c r="T484" s="31"/>
      <c r="U484" s="25"/>
      <c r="V484" s="31"/>
      <c r="W484" s="7"/>
    </row>
    <row r="485" ht="26.25" customHeight="1">
      <c r="A485" s="25">
        <v>28.0</v>
      </c>
      <c r="B485" s="25"/>
      <c r="C485" s="25" t="s">
        <v>1323</v>
      </c>
      <c r="D485" s="25" t="s">
        <v>971</v>
      </c>
      <c r="E485" s="25" t="s">
        <v>204</v>
      </c>
      <c r="F485" s="22" t="s">
        <v>2120</v>
      </c>
      <c r="G485" s="25" t="s">
        <v>2121</v>
      </c>
      <c r="H485" s="25"/>
      <c r="I485" s="25"/>
      <c r="J485" s="25"/>
      <c r="K485" s="25"/>
      <c r="L485" s="25"/>
      <c r="M485" s="25"/>
      <c r="N485" s="25"/>
      <c r="O485" s="78"/>
      <c r="P485" s="78"/>
      <c r="Q485" s="31"/>
      <c r="R485" s="31"/>
      <c r="S485" s="31"/>
      <c r="T485" s="31"/>
      <c r="U485" s="25"/>
      <c r="V485" s="31"/>
      <c r="W485" s="7"/>
    </row>
    <row r="486" ht="26.25" customHeight="1">
      <c r="A486" s="25">
        <v>29.0</v>
      </c>
      <c r="B486" s="25"/>
      <c r="C486" s="25" t="s">
        <v>2122</v>
      </c>
      <c r="D486" s="25" t="s">
        <v>2123</v>
      </c>
      <c r="E486" s="25" t="s">
        <v>198</v>
      </c>
      <c r="F486" s="22" t="s">
        <v>2124</v>
      </c>
      <c r="G486" s="25" t="s">
        <v>2125</v>
      </c>
      <c r="H486" s="25"/>
      <c r="I486" s="25"/>
      <c r="J486" s="17" t="str">
        <f>HYPERLINK("http://www.polilioquezon.com/","www.polilioquezon.com")</f>
        <v>www.polilioquezon.com</v>
      </c>
      <c r="K486" s="25"/>
      <c r="L486" s="25"/>
      <c r="M486" s="25"/>
      <c r="N486" s="25"/>
      <c r="O486" s="78"/>
      <c r="P486" s="78"/>
      <c r="Q486" s="31"/>
      <c r="R486" s="31"/>
      <c r="S486" s="31"/>
      <c r="T486" s="31"/>
      <c r="U486" s="25"/>
      <c r="V486" s="31"/>
      <c r="W486" s="7"/>
    </row>
    <row r="487" ht="26.25" customHeight="1">
      <c r="A487" s="25">
        <v>30.0</v>
      </c>
      <c r="B487" s="25"/>
      <c r="C487" s="25" t="s">
        <v>973</v>
      </c>
      <c r="D487" s="25" t="s">
        <v>2126</v>
      </c>
      <c r="E487" s="25" t="s">
        <v>245</v>
      </c>
      <c r="F487" s="22" t="s">
        <v>2127</v>
      </c>
      <c r="G487" s="25" t="s">
        <v>2128</v>
      </c>
      <c r="H487" s="25"/>
      <c r="I487" s="25"/>
      <c r="J487" s="145"/>
      <c r="K487" s="25"/>
      <c r="L487" s="25"/>
      <c r="M487" s="25"/>
      <c r="N487" s="25"/>
      <c r="O487" s="78"/>
      <c r="P487" s="78"/>
      <c r="Q487" s="31"/>
      <c r="R487" s="31"/>
      <c r="S487" s="31"/>
      <c r="T487" s="31"/>
      <c r="U487" s="25"/>
      <c r="V487" s="31"/>
      <c r="W487" s="7"/>
    </row>
    <row r="488" ht="26.25" customHeight="1">
      <c r="A488" s="25">
        <v>31.0</v>
      </c>
      <c r="B488" s="25"/>
      <c r="C488" s="25" t="s">
        <v>2129</v>
      </c>
      <c r="D488" s="25" t="s">
        <v>2130</v>
      </c>
      <c r="E488" s="25" t="s">
        <v>212</v>
      </c>
      <c r="F488" s="22" t="s">
        <v>2131</v>
      </c>
      <c r="G488" s="25" t="s">
        <v>2132</v>
      </c>
      <c r="H488" s="25"/>
      <c r="I488" s="25"/>
      <c r="J488" s="145"/>
      <c r="K488" s="25"/>
      <c r="L488" s="25"/>
      <c r="M488" s="25"/>
      <c r="N488" s="25"/>
      <c r="O488" s="78"/>
      <c r="P488" s="78"/>
      <c r="Q488" s="31"/>
      <c r="R488" s="31"/>
      <c r="S488" s="31"/>
      <c r="T488" s="31"/>
      <c r="U488" s="25"/>
      <c r="V488" s="31"/>
      <c r="W488" s="7"/>
    </row>
    <row r="489" ht="26.25" customHeight="1">
      <c r="A489" s="25">
        <v>32.0</v>
      </c>
      <c r="B489" s="25"/>
      <c r="C489" s="25" t="s">
        <v>2133</v>
      </c>
      <c r="D489" s="25" t="s">
        <v>752</v>
      </c>
      <c r="E489" s="25" t="s">
        <v>245</v>
      </c>
      <c r="F489" s="22" t="s">
        <v>1505</v>
      </c>
      <c r="G489" s="25" t="s">
        <v>2134</v>
      </c>
      <c r="H489" s="25"/>
      <c r="I489" s="25"/>
      <c r="J489" s="145"/>
      <c r="K489" s="25"/>
      <c r="L489" s="25"/>
      <c r="M489" s="25"/>
      <c r="N489" s="25"/>
      <c r="O489" s="78"/>
      <c r="P489" s="78"/>
      <c r="Q489" s="31"/>
      <c r="R489" s="31"/>
      <c r="S489" s="31"/>
      <c r="T489" s="31"/>
      <c r="U489" s="25"/>
      <c r="V489" s="31"/>
      <c r="W489" s="7"/>
    </row>
    <row r="490" ht="26.25" customHeight="1">
      <c r="A490" s="25">
        <v>33.0</v>
      </c>
      <c r="B490" s="25"/>
      <c r="C490" s="25" t="s">
        <v>2135</v>
      </c>
      <c r="D490" s="25" t="s">
        <v>2136</v>
      </c>
      <c r="E490" s="25" t="s">
        <v>402</v>
      </c>
      <c r="F490" s="22" t="s">
        <v>2137</v>
      </c>
      <c r="G490" s="25" t="s">
        <v>2138</v>
      </c>
      <c r="H490" s="25"/>
      <c r="I490" s="25"/>
      <c r="J490" s="145"/>
      <c r="K490" s="25"/>
      <c r="L490" s="25"/>
      <c r="M490" s="25"/>
      <c r="N490" s="25"/>
      <c r="O490" s="78"/>
      <c r="P490" s="78"/>
      <c r="Q490" s="31"/>
      <c r="R490" s="31"/>
      <c r="S490" s="31"/>
      <c r="T490" s="31"/>
      <c r="U490" s="25"/>
      <c r="V490" s="31"/>
      <c r="W490" s="7"/>
    </row>
    <row r="491" ht="26.25" customHeight="1">
      <c r="A491" s="25">
        <v>34.0</v>
      </c>
      <c r="B491" s="25"/>
      <c r="C491" s="25" t="s">
        <v>1432</v>
      </c>
      <c r="D491" s="25" t="s">
        <v>2139</v>
      </c>
      <c r="E491" s="25" t="s">
        <v>159</v>
      </c>
      <c r="F491" s="22" t="s">
        <v>2140</v>
      </c>
      <c r="G491" s="25" t="s">
        <v>2141</v>
      </c>
      <c r="H491" s="25"/>
      <c r="I491" s="25"/>
      <c r="J491" s="145"/>
      <c r="K491" s="25"/>
      <c r="L491" s="25"/>
      <c r="M491" s="25"/>
      <c r="N491" s="25"/>
      <c r="O491" s="78"/>
      <c r="P491" s="78"/>
      <c r="Q491" s="31"/>
      <c r="R491" s="31"/>
      <c r="S491" s="31"/>
      <c r="T491" s="31"/>
      <c r="U491" s="25"/>
      <c r="V491" s="31"/>
      <c r="W491" s="7"/>
    </row>
    <row r="492" ht="26.25" customHeight="1">
      <c r="A492" s="25">
        <v>35.0</v>
      </c>
      <c r="B492" s="25" t="s">
        <v>628</v>
      </c>
      <c r="C492" s="25" t="s">
        <v>2142</v>
      </c>
      <c r="D492" s="25" t="s">
        <v>1557</v>
      </c>
      <c r="E492" s="25" t="s">
        <v>138</v>
      </c>
      <c r="F492" s="22" t="s">
        <v>2143</v>
      </c>
      <c r="G492" s="25"/>
      <c r="H492" s="25"/>
      <c r="I492" s="25"/>
      <c r="J492" s="145"/>
      <c r="K492" s="25"/>
      <c r="L492" s="25"/>
      <c r="M492" s="25"/>
      <c r="N492" s="25"/>
      <c r="O492" s="78"/>
      <c r="P492" s="78"/>
      <c r="Q492" s="31"/>
      <c r="R492" s="31"/>
      <c r="S492" s="31"/>
      <c r="T492" s="31"/>
      <c r="U492" s="25"/>
      <c r="V492" s="31"/>
      <c r="W492" s="7"/>
    </row>
    <row r="493" ht="26.25" customHeight="1">
      <c r="A493" s="25">
        <v>36.0</v>
      </c>
      <c r="B493" s="25"/>
      <c r="C493" s="25" t="s">
        <v>1681</v>
      </c>
      <c r="D493" s="25" t="s">
        <v>2144</v>
      </c>
      <c r="E493" s="25" t="s">
        <v>478</v>
      </c>
      <c r="F493" s="22" t="s">
        <v>905</v>
      </c>
      <c r="G493" s="25" t="s">
        <v>2145</v>
      </c>
      <c r="H493" s="25"/>
      <c r="I493" s="25"/>
      <c r="J493" s="160" t="str">
        <f>HYPERLINK("http://www.sannarcisoquezon.gov.ph/","www.sannarcisoquezon.gov.ph")</f>
        <v>www.sannarcisoquezon.gov.ph</v>
      </c>
      <c r="K493" s="25"/>
      <c r="L493" s="25"/>
      <c r="M493" s="25"/>
      <c r="N493" s="25"/>
      <c r="O493" s="78"/>
      <c r="P493" s="78"/>
      <c r="Q493" s="31"/>
      <c r="R493" s="31"/>
      <c r="S493" s="31"/>
      <c r="T493" s="31"/>
      <c r="U493" s="25"/>
      <c r="V493" s="31"/>
      <c r="W493" s="7"/>
    </row>
    <row r="494" ht="26.25" customHeight="1">
      <c r="A494" s="25">
        <v>37.0</v>
      </c>
      <c r="B494" s="25"/>
      <c r="C494" s="25" t="s">
        <v>2146</v>
      </c>
      <c r="D494" s="25" t="s">
        <v>2147</v>
      </c>
      <c r="E494" s="25" t="s">
        <v>204</v>
      </c>
      <c r="F494" s="22" t="s">
        <v>2148</v>
      </c>
      <c r="G494" s="25" t="s">
        <v>2149</v>
      </c>
      <c r="H494" s="25"/>
      <c r="I494" s="25"/>
      <c r="J494" s="160" t="str">
        <f>HYPERLINK("http://www.sariaya.net/","www.sariaya.net")</f>
        <v>www.sariaya.net</v>
      </c>
      <c r="K494" s="25"/>
      <c r="L494" s="25"/>
      <c r="M494" s="25"/>
      <c r="N494" s="25"/>
      <c r="O494" s="78"/>
      <c r="P494" s="78"/>
      <c r="Q494" s="31"/>
      <c r="R494" s="31"/>
      <c r="S494" s="31"/>
      <c r="T494" s="31"/>
      <c r="U494" s="25"/>
      <c r="V494" s="31"/>
      <c r="W494" s="7"/>
    </row>
    <row r="495" ht="26.25" customHeight="1">
      <c r="A495" s="25">
        <v>38.0</v>
      </c>
      <c r="B495" s="25"/>
      <c r="C495" s="25" t="s">
        <v>2150</v>
      </c>
      <c r="D495" s="25" t="s">
        <v>2151</v>
      </c>
      <c r="E495" s="25" t="s">
        <v>212</v>
      </c>
      <c r="F495" s="22" t="s">
        <v>2152</v>
      </c>
      <c r="G495" s="25" t="s">
        <v>2153</v>
      </c>
      <c r="H495" s="25"/>
      <c r="I495" s="25"/>
      <c r="J495" s="145"/>
      <c r="K495" s="25"/>
      <c r="L495" s="25"/>
      <c r="M495" s="25"/>
      <c r="N495" s="25"/>
      <c r="O495" s="78"/>
      <c r="P495" s="78"/>
      <c r="Q495" s="31"/>
      <c r="R495" s="31"/>
      <c r="S495" s="31"/>
      <c r="T495" s="31"/>
      <c r="U495" s="25"/>
      <c r="V495" s="31"/>
      <c r="W495" s="7"/>
    </row>
    <row r="496" ht="26.25" customHeight="1">
      <c r="A496" s="25">
        <v>39.0</v>
      </c>
      <c r="B496" s="161"/>
      <c r="C496" s="25" t="s">
        <v>2154</v>
      </c>
      <c r="D496" s="25" t="s">
        <v>888</v>
      </c>
      <c r="E496" s="25" t="s">
        <v>212</v>
      </c>
      <c r="F496" s="22" t="s">
        <v>2155</v>
      </c>
      <c r="G496" s="25" t="s">
        <v>2156</v>
      </c>
      <c r="H496" s="25"/>
      <c r="I496" s="25"/>
      <c r="J496" s="34" t="str">
        <f>HYPERLINK("http://www.tayabas.gov.ph/","www.tayabas.gov.ph")</f>
        <v>www.tayabas.gov.ph</v>
      </c>
      <c r="K496" s="25" t="s">
        <v>13</v>
      </c>
      <c r="L496" s="25"/>
      <c r="M496" s="25"/>
      <c r="N496" s="25"/>
      <c r="O496" s="78"/>
      <c r="P496" s="78"/>
      <c r="Q496" s="31"/>
      <c r="R496" s="31"/>
      <c r="S496" s="31"/>
      <c r="T496" s="31"/>
      <c r="U496" s="25"/>
      <c r="V496" s="31"/>
      <c r="W496" s="7"/>
    </row>
    <row r="497" ht="26.25" customHeight="1">
      <c r="A497" s="25">
        <v>40.0</v>
      </c>
      <c r="B497" s="25"/>
      <c r="C497" s="25" t="s">
        <v>2157</v>
      </c>
      <c r="D497" s="25" t="s">
        <v>1064</v>
      </c>
      <c r="E497" s="25" t="s">
        <v>212</v>
      </c>
      <c r="F497" s="22" t="s">
        <v>2158</v>
      </c>
      <c r="G497" s="25" t="s">
        <v>2159</v>
      </c>
      <c r="H497" s="25"/>
      <c r="I497" s="25"/>
      <c r="J497" s="34" t="str">
        <f>HYPERLINK("http://www.tiaong.com/quezon"," www.tiaong.com/quezon")</f>
        <v> www.tiaong.com/quezon</v>
      </c>
      <c r="K497" s="25"/>
      <c r="L497" s="25"/>
      <c r="M497" s="25"/>
      <c r="N497" s="25"/>
      <c r="O497" s="78"/>
      <c r="P497" s="78"/>
      <c r="Q497" s="31"/>
      <c r="R497" s="31"/>
      <c r="S497" s="31"/>
      <c r="T497" s="31"/>
      <c r="U497" s="25"/>
      <c r="V497" s="31"/>
      <c r="W497" s="7"/>
    </row>
    <row r="498" ht="26.25" customHeight="1">
      <c r="A498" s="155">
        <v>41.0</v>
      </c>
      <c r="B498" s="25"/>
      <c r="C498" s="25" t="s">
        <v>2160</v>
      </c>
      <c r="D498" s="25" t="s">
        <v>2161</v>
      </c>
      <c r="E498" s="25" t="s">
        <v>198</v>
      </c>
      <c r="F498" s="22" t="s">
        <v>2162</v>
      </c>
      <c r="G498" s="25" t="s">
        <v>2163</v>
      </c>
      <c r="H498" s="25"/>
      <c r="I498" s="25"/>
      <c r="J498" s="25"/>
      <c r="K498" s="25"/>
      <c r="L498" s="25"/>
      <c r="M498" s="25"/>
      <c r="N498" s="25"/>
      <c r="O498" s="78"/>
      <c r="P498" s="78"/>
      <c r="Q498" s="31"/>
      <c r="R498" s="31"/>
      <c r="S498" s="31"/>
      <c r="T498" s="31"/>
      <c r="U498" s="25"/>
      <c r="V498" s="31"/>
      <c r="W498" s="7"/>
    </row>
    <row r="499" ht="39.0" customHeight="1">
      <c r="A499" s="79"/>
      <c r="B499" s="153"/>
      <c r="C499" s="162" t="s">
        <v>2164</v>
      </c>
      <c r="D499" s="74" t="s">
        <v>2165</v>
      </c>
      <c r="E499" s="74" t="s">
        <v>212</v>
      </c>
      <c r="F499" s="75" t="s">
        <v>2166</v>
      </c>
      <c r="G499" s="74" t="s">
        <v>2167</v>
      </c>
      <c r="H499" s="74" t="s">
        <v>2168</v>
      </c>
      <c r="I499" s="74"/>
      <c r="J499" s="17" t="str">
        <f>HYPERLINK("http://www.rizalprovince.ph/","www.rizalprovince.ph")</f>
        <v>www.rizalprovince.ph</v>
      </c>
      <c r="K499" s="74" t="s">
        <v>143</v>
      </c>
      <c r="L499" s="74" t="s">
        <v>2169</v>
      </c>
      <c r="M499" s="74"/>
      <c r="N499" s="25"/>
      <c r="O499" s="78"/>
      <c r="P499" s="78"/>
      <c r="Q499" s="31"/>
      <c r="R499" s="31"/>
      <c r="S499" s="31"/>
      <c r="T499" s="31"/>
      <c r="U499" s="25"/>
      <c r="V499" s="31"/>
      <c r="W499" s="7"/>
    </row>
    <row r="500" ht="12.75" customHeight="1">
      <c r="A500" s="25">
        <v>1.0</v>
      </c>
      <c r="B500" s="25"/>
      <c r="C500" s="25" t="s">
        <v>2170</v>
      </c>
      <c r="D500" s="25" t="s">
        <v>1137</v>
      </c>
      <c r="E500" s="25" t="s">
        <v>204</v>
      </c>
      <c r="F500" s="22" t="s">
        <v>992</v>
      </c>
      <c r="G500" s="25" t="s">
        <v>2171</v>
      </c>
      <c r="H500" s="25"/>
      <c r="I500" s="25"/>
      <c r="J500" s="145"/>
      <c r="K500" s="25"/>
      <c r="L500" s="25"/>
      <c r="M500" s="25"/>
      <c r="N500" s="25"/>
      <c r="O500" s="78"/>
      <c r="P500" s="78"/>
      <c r="Q500" s="31"/>
      <c r="R500" s="31"/>
      <c r="S500" s="31"/>
      <c r="T500" s="31"/>
      <c r="U500" s="25"/>
      <c r="V500" s="31"/>
      <c r="W500" s="7"/>
    </row>
    <row r="501" ht="12.75" customHeight="1">
      <c r="A501" s="25">
        <v>2.0</v>
      </c>
      <c r="B501" s="153"/>
      <c r="C501" s="154" t="s">
        <v>2172</v>
      </c>
      <c r="D501" s="25" t="s">
        <v>2173</v>
      </c>
      <c r="E501" s="25" t="s">
        <v>212</v>
      </c>
      <c r="F501" s="22" t="s">
        <v>2174</v>
      </c>
      <c r="G501" s="25" t="s">
        <v>2175</v>
      </c>
      <c r="H501" s="25"/>
      <c r="I501" s="144" t="s">
        <v>2176</v>
      </c>
      <c r="J501" s="25"/>
      <c r="K501" s="25" t="s">
        <v>13</v>
      </c>
      <c r="L501" s="25"/>
      <c r="M501" s="25"/>
      <c r="N501" s="25"/>
      <c r="O501" s="78"/>
      <c r="P501" s="78"/>
      <c r="Q501" s="31"/>
      <c r="R501" s="31"/>
      <c r="S501" s="31"/>
      <c r="T501" s="31"/>
      <c r="U501" s="25"/>
      <c r="V501" s="31"/>
      <c r="W501" s="7"/>
    </row>
    <row r="502" ht="12.75" customHeight="1">
      <c r="A502" s="25">
        <v>3.0</v>
      </c>
      <c r="B502" s="25"/>
      <c r="C502" s="25" t="s">
        <v>2177</v>
      </c>
      <c r="D502" s="25" t="s">
        <v>2178</v>
      </c>
      <c r="E502" s="25" t="s">
        <v>320</v>
      </c>
      <c r="F502" s="22" t="s">
        <v>2179</v>
      </c>
      <c r="G502" s="25" t="s">
        <v>2180</v>
      </c>
      <c r="H502" s="25"/>
      <c r="I502" s="145" t="s">
        <v>2181</v>
      </c>
      <c r="J502" s="25"/>
      <c r="K502" s="25"/>
      <c r="L502" s="25"/>
      <c r="M502" s="25"/>
      <c r="N502" s="25"/>
      <c r="O502" s="78"/>
      <c r="P502" s="78"/>
      <c r="Q502" s="31"/>
      <c r="R502" s="31"/>
      <c r="S502" s="31"/>
      <c r="T502" s="31"/>
      <c r="U502" s="25"/>
      <c r="V502" s="31"/>
      <c r="W502" s="7"/>
    </row>
    <row r="503" ht="12.75" customHeight="1">
      <c r="A503" s="25">
        <v>4.0</v>
      </c>
      <c r="B503" s="25"/>
      <c r="C503" s="25" t="s">
        <v>2182</v>
      </c>
      <c r="D503" s="25" t="s">
        <v>2183</v>
      </c>
      <c r="E503" s="25" t="s">
        <v>159</v>
      </c>
      <c r="F503" s="22" t="s">
        <v>2166</v>
      </c>
      <c r="G503" s="25" t="s">
        <v>2184</v>
      </c>
      <c r="H503" s="25"/>
      <c r="I503" s="145"/>
      <c r="J503" s="25"/>
      <c r="K503" s="25"/>
      <c r="L503" s="25"/>
      <c r="M503" s="25"/>
      <c r="N503" s="25"/>
      <c r="O503" s="78"/>
      <c r="P503" s="78"/>
      <c r="Q503" s="31"/>
      <c r="R503" s="31"/>
      <c r="S503" s="31"/>
      <c r="T503" s="31"/>
      <c r="U503" s="25"/>
      <c r="V503" s="31"/>
      <c r="W503" s="7"/>
    </row>
    <row r="504" ht="12.75" customHeight="1">
      <c r="A504" s="25">
        <v>5.0</v>
      </c>
      <c r="B504" s="25"/>
      <c r="C504" s="25" t="s">
        <v>2185</v>
      </c>
      <c r="D504" s="25" t="s">
        <v>2186</v>
      </c>
      <c r="E504" s="25" t="s">
        <v>251</v>
      </c>
      <c r="F504" s="22" t="s">
        <v>2187</v>
      </c>
      <c r="G504" s="25" t="s">
        <v>2188</v>
      </c>
      <c r="H504" s="25"/>
      <c r="I504" s="25"/>
      <c r="J504" s="17" t="str">
        <f>HYPERLINK("http://www.cainta.gov.ph/","www.cainta.gov.ph")</f>
        <v>www.cainta.gov.ph</v>
      </c>
      <c r="K504" s="25" t="s">
        <v>13</v>
      </c>
      <c r="L504" s="25"/>
      <c r="M504" s="25"/>
      <c r="N504" s="25"/>
      <c r="O504" s="78"/>
      <c r="P504" s="78"/>
      <c r="Q504" s="31"/>
      <c r="R504" s="31"/>
      <c r="S504" s="31"/>
      <c r="T504" s="31"/>
      <c r="U504" s="25"/>
      <c r="V504" s="31"/>
      <c r="W504" s="7"/>
    </row>
    <row r="505" ht="12.75" customHeight="1">
      <c r="A505" s="25">
        <v>6.0</v>
      </c>
      <c r="B505" s="25"/>
      <c r="C505" s="25" t="s">
        <v>2189</v>
      </c>
      <c r="D505" s="25" t="s">
        <v>2190</v>
      </c>
      <c r="E505" s="25" t="s">
        <v>251</v>
      </c>
      <c r="F505" s="22" t="s">
        <v>2191</v>
      </c>
      <c r="G505" s="25" t="s">
        <v>2192</v>
      </c>
      <c r="H505" s="25" t="s">
        <v>2193</v>
      </c>
      <c r="I505" s="145"/>
      <c r="J505" s="25"/>
      <c r="K505" s="25"/>
      <c r="L505" s="25"/>
      <c r="M505" s="25"/>
      <c r="N505" s="25"/>
      <c r="O505" s="78"/>
      <c r="P505" s="78"/>
      <c r="Q505" s="31"/>
      <c r="R505" s="31"/>
      <c r="S505" s="31"/>
      <c r="T505" s="31"/>
      <c r="U505" s="25"/>
      <c r="V505" s="31"/>
      <c r="W505" s="7"/>
    </row>
    <row r="506" ht="12.75" customHeight="1">
      <c r="A506" s="25">
        <v>7.0</v>
      </c>
      <c r="B506" s="25"/>
      <c r="C506" s="25" t="s">
        <v>2194</v>
      </c>
      <c r="D506" s="25" t="s">
        <v>2195</v>
      </c>
      <c r="E506" s="25" t="s">
        <v>245</v>
      </c>
      <c r="F506" s="22" t="s">
        <v>2196</v>
      </c>
      <c r="G506" s="25" t="s">
        <v>2197</v>
      </c>
      <c r="H506" s="25"/>
      <c r="I506" s="145"/>
      <c r="J506" s="34" t="str">
        <f>HYPERLINK("http://www.jalajala.gov.ph/","www.jalajala.gov.ph")</f>
        <v>www.jalajala.gov.ph</v>
      </c>
      <c r="K506" s="25"/>
      <c r="L506" s="25"/>
      <c r="M506" s="25"/>
      <c r="N506" s="25"/>
      <c r="O506" s="78"/>
      <c r="P506" s="78"/>
      <c r="Q506" s="31"/>
      <c r="R506" s="31"/>
      <c r="S506" s="31"/>
      <c r="T506" s="31"/>
      <c r="U506" s="25"/>
      <c r="V506" s="31"/>
      <c r="W506" s="7"/>
    </row>
    <row r="507" ht="12.75" customHeight="1">
      <c r="A507" s="25">
        <v>8.0</v>
      </c>
      <c r="B507" s="153"/>
      <c r="C507" s="25" t="s">
        <v>1212</v>
      </c>
      <c r="D507" s="25" t="s">
        <v>637</v>
      </c>
      <c r="E507" s="25" t="s">
        <v>233</v>
      </c>
      <c r="F507" s="22" t="s">
        <v>2191</v>
      </c>
      <c r="G507" s="25" t="s">
        <v>2198</v>
      </c>
      <c r="H507" s="25"/>
      <c r="I507" s="145"/>
      <c r="J507" s="25"/>
      <c r="K507" s="25"/>
      <c r="L507" s="25"/>
      <c r="M507" s="25"/>
      <c r="N507" s="25"/>
      <c r="O507" s="78"/>
      <c r="P507" s="78"/>
      <c r="Q507" s="31"/>
      <c r="R507" s="31"/>
      <c r="S507" s="31"/>
      <c r="T507" s="31"/>
      <c r="U507" s="25"/>
      <c r="V507" s="31"/>
      <c r="W507" s="7"/>
    </row>
    <row r="508" ht="12.75" customHeight="1">
      <c r="A508" s="25">
        <v>9.0</v>
      </c>
      <c r="B508" s="25"/>
      <c r="C508" s="25" t="s">
        <v>2199</v>
      </c>
      <c r="D508" s="25" t="s">
        <v>2200</v>
      </c>
      <c r="E508" s="25" t="s">
        <v>204</v>
      </c>
      <c r="F508" s="22" t="s">
        <v>2201</v>
      </c>
      <c r="G508" s="25" t="s">
        <v>2202</v>
      </c>
      <c r="H508" s="25"/>
      <c r="I508" s="145" t="s">
        <v>2203</v>
      </c>
      <c r="J508" s="25"/>
      <c r="K508" s="25"/>
      <c r="L508" s="25"/>
      <c r="M508" s="25"/>
      <c r="N508" s="25"/>
      <c r="O508" s="78"/>
      <c r="P508" s="78"/>
      <c r="Q508" s="31"/>
      <c r="R508" s="31"/>
      <c r="S508" s="31"/>
      <c r="T508" s="31"/>
      <c r="U508" s="25"/>
      <c r="V508" s="31"/>
      <c r="W508" s="7"/>
    </row>
    <row r="509" ht="12.75" customHeight="1">
      <c r="A509" s="25">
        <v>10.0</v>
      </c>
      <c r="B509" s="25"/>
      <c r="C509" s="25" t="s">
        <v>2204</v>
      </c>
      <c r="D509" s="25" t="s">
        <v>2183</v>
      </c>
      <c r="E509" s="25" t="s">
        <v>153</v>
      </c>
      <c r="F509" s="22" t="s">
        <v>2205</v>
      </c>
      <c r="G509" s="25" t="s">
        <v>2206</v>
      </c>
      <c r="H509" s="25"/>
      <c r="I509" s="145"/>
      <c r="J509" s="25"/>
      <c r="K509" s="25"/>
      <c r="L509" s="25"/>
      <c r="M509" s="25"/>
      <c r="N509" s="25"/>
      <c r="O509" s="78"/>
      <c r="P509" s="78"/>
      <c r="Q509" s="31"/>
      <c r="R509" s="31"/>
      <c r="S509" s="31"/>
      <c r="T509" s="31"/>
      <c r="U509" s="25"/>
      <c r="V509" s="31"/>
      <c r="W509" s="7"/>
    </row>
    <row r="510" ht="12.75" customHeight="1">
      <c r="A510" s="25">
        <v>11.0</v>
      </c>
      <c r="B510" s="153" t="s">
        <v>1771</v>
      </c>
      <c r="C510" s="25" t="s">
        <v>2207</v>
      </c>
      <c r="D510" s="25" t="s">
        <v>2208</v>
      </c>
      <c r="E510" s="25" t="s">
        <v>198</v>
      </c>
      <c r="F510" s="22" t="s">
        <v>950</v>
      </c>
      <c r="G510" s="25" t="s">
        <v>2209</v>
      </c>
      <c r="H510" s="25"/>
      <c r="I510" s="25"/>
      <c r="J510" s="34" t="str">
        <f>HYPERLINK("http://www.sanmateo.gov.ph/"," www.sanmateo.gov.ph")</f>
        <v> www.sanmateo.gov.ph</v>
      </c>
      <c r="K510" s="25" t="s">
        <v>13</v>
      </c>
      <c r="L510" s="25"/>
      <c r="M510" s="25"/>
      <c r="N510" s="25"/>
      <c r="O510" s="78"/>
      <c r="P510" s="78"/>
      <c r="Q510" s="31"/>
      <c r="R510" s="31"/>
      <c r="S510" s="31"/>
      <c r="T510" s="31"/>
      <c r="U510" s="25"/>
      <c r="V510" s="31"/>
      <c r="W510" s="7"/>
    </row>
    <row r="511" ht="12.75" customHeight="1">
      <c r="A511" s="25">
        <v>12.0</v>
      </c>
      <c r="B511" s="7"/>
      <c r="C511" s="81" t="s">
        <v>2210</v>
      </c>
      <c r="D511" s="81" t="s">
        <v>661</v>
      </c>
      <c r="E511" s="81" t="s">
        <v>212</v>
      </c>
      <c r="F511" s="81" t="s">
        <v>2211</v>
      </c>
      <c r="G511" s="81" t="s">
        <v>2212</v>
      </c>
      <c r="H511" s="7"/>
      <c r="I511" s="7"/>
      <c r="J511" s="7"/>
      <c r="K511" s="7"/>
      <c r="L511" s="7"/>
      <c r="M511" s="7"/>
      <c r="N511" s="111"/>
      <c r="O511" s="111"/>
      <c r="P511" s="111"/>
      <c r="Q511" s="111"/>
      <c r="R511" s="111"/>
      <c r="S511" s="111"/>
      <c r="T511" s="111"/>
      <c r="U511" s="111"/>
      <c r="V511" s="111"/>
      <c r="W511" s="7"/>
    </row>
    <row r="512" ht="25.5" customHeight="1">
      <c r="A512" s="25">
        <v>13.0</v>
      </c>
      <c r="B512" s="25"/>
      <c r="C512" s="25" t="s">
        <v>2213</v>
      </c>
      <c r="D512" s="25" t="s">
        <v>2214</v>
      </c>
      <c r="E512" s="25" t="s">
        <v>233</v>
      </c>
      <c r="F512" s="22" t="s">
        <v>2215</v>
      </c>
      <c r="G512" s="25" t="s">
        <v>2216</v>
      </c>
      <c r="H512" s="25" t="s">
        <v>2217</v>
      </c>
      <c r="I512" s="25"/>
      <c r="J512" s="25"/>
      <c r="K512" s="25"/>
      <c r="L512" s="25"/>
      <c r="M512" s="25"/>
      <c r="N512" s="25"/>
      <c r="O512" s="78"/>
      <c r="P512" s="78"/>
      <c r="Q512" s="31"/>
      <c r="R512" s="31"/>
      <c r="S512" s="31"/>
      <c r="T512" s="31"/>
      <c r="U512" s="25"/>
      <c r="V512" s="31"/>
      <c r="W512" s="7"/>
    </row>
    <row r="513" ht="12.75" customHeight="1">
      <c r="A513" s="155">
        <v>14.0</v>
      </c>
      <c r="B513" s="163"/>
      <c r="C513" s="81" t="s">
        <v>2218</v>
      </c>
      <c r="D513" s="81" t="s">
        <v>2019</v>
      </c>
      <c r="E513" s="81" t="s">
        <v>245</v>
      </c>
      <c r="F513" s="81" t="s">
        <v>2219</v>
      </c>
      <c r="G513" s="81" t="s">
        <v>2220</v>
      </c>
      <c r="H513" s="7"/>
      <c r="I513" s="7"/>
      <c r="J513" s="7"/>
      <c r="K513" s="7"/>
      <c r="L513" s="7"/>
      <c r="M513" s="7"/>
      <c r="N513" s="111"/>
      <c r="O513" s="111"/>
      <c r="P513" s="111"/>
      <c r="Q513" s="111"/>
      <c r="R513" s="111"/>
      <c r="S513" s="111"/>
      <c r="T513" s="111"/>
      <c r="U513" s="111"/>
      <c r="V513" s="111"/>
      <c r="W513" s="7"/>
    </row>
    <row r="514" ht="12.75" customHeight="1">
      <c r="A514" s="164" t="s">
        <v>2221</v>
      </c>
      <c r="B514" s="149"/>
      <c r="C514" s="68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25"/>
      <c r="O514" s="78"/>
      <c r="P514" s="78"/>
      <c r="Q514" s="31"/>
      <c r="R514" s="31"/>
      <c r="S514" s="31"/>
      <c r="T514" s="31"/>
      <c r="U514" s="25"/>
      <c r="V514" s="31"/>
      <c r="W514" s="7"/>
    </row>
    <row r="515" ht="26.25" customHeight="1">
      <c r="A515" s="79"/>
      <c r="B515" s="165"/>
      <c r="C515" s="166" t="s">
        <v>2222</v>
      </c>
      <c r="D515" s="167" t="s">
        <v>2223</v>
      </c>
      <c r="E515" s="74" t="s">
        <v>445</v>
      </c>
      <c r="F515" s="75" t="s">
        <v>633</v>
      </c>
      <c r="G515" s="74" t="s">
        <v>2224</v>
      </c>
      <c r="H515" s="74" t="s">
        <v>2225</v>
      </c>
      <c r="I515" s="74" t="s">
        <v>2226</v>
      </c>
      <c r="J515" s="17" t="str">
        <f>HYPERLINK("http://www.marinduque.gov.ph/","www.marinduque.gov.ph")</f>
        <v>www.marinduque.gov.ph</v>
      </c>
      <c r="K515" s="74" t="s">
        <v>143</v>
      </c>
      <c r="L515" s="74" t="s">
        <v>2227</v>
      </c>
      <c r="M515" s="74"/>
      <c r="N515" s="25"/>
      <c r="O515" s="78"/>
      <c r="P515" s="78"/>
      <c r="Q515" s="31"/>
      <c r="R515" s="31"/>
      <c r="S515" s="31"/>
      <c r="T515" s="31"/>
      <c r="U515" s="25"/>
      <c r="V515" s="31"/>
      <c r="W515" s="7"/>
    </row>
    <row r="516" ht="16.5" customHeight="1">
      <c r="A516" s="25">
        <v>1.0</v>
      </c>
      <c r="B516" s="25"/>
      <c r="C516" s="81" t="s">
        <v>2228</v>
      </c>
      <c r="D516" s="168" t="s">
        <v>2229</v>
      </c>
      <c r="E516" s="25" t="s">
        <v>159</v>
      </c>
      <c r="F516" s="22" t="s">
        <v>2230</v>
      </c>
      <c r="G516" s="25" t="s">
        <v>2231</v>
      </c>
      <c r="H516" s="25"/>
      <c r="I516" s="144" t="s">
        <v>2232</v>
      </c>
      <c r="J516" s="34" t="str">
        <f>HYPERLINK("http://www.boac.gov.ph/"," www.boac.gov.ph")</f>
        <v> www.boac.gov.ph</v>
      </c>
      <c r="K516" s="25" t="s">
        <v>13</v>
      </c>
      <c r="L516" s="25"/>
      <c r="M516" s="25"/>
      <c r="N516" s="25"/>
      <c r="O516" s="78"/>
      <c r="P516" s="78"/>
      <c r="Q516" s="31"/>
      <c r="R516" s="31"/>
      <c r="S516" s="31"/>
      <c r="T516" s="31"/>
      <c r="U516" s="25"/>
      <c r="V516" s="31"/>
      <c r="W516" s="7"/>
    </row>
    <row r="517" ht="16.5" customHeight="1">
      <c r="A517" s="25">
        <v>2.0</v>
      </c>
      <c r="B517" s="169"/>
      <c r="C517" s="81" t="s">
        <v>2233</v>
      </c>
      <c r="D517" s="168" t="s">
        <v>2234</v>
      </c>
      <c r="E517" s="25" t="s">
        <v>2005</v>
      </c>
      <c r="F517" s="22" t="s">
        <v>2235</v>
      </c>
      <c r="G517" s="144" t="s">
        <v>2236</v>
      </c>
      <c r="H517" s="170"/>
      <c r="I517" s="171" t="s">
        <v>2237</v>
      </c>
      <c r="J517" s="170"/>
      <c r="K517" s="170"/>
      <c r="L517" s="170"/>
      <c r="M517" s="170"/>
      <c r="N517" s="170"/>
      <c r="O517" s="172"/>
      <c r="P517" s="172"/>
      <c r="Q517" s="173"/>
      <c r="R517" s="173"/>
      <c r="S517" s="173"/>
      <c r="T517" s="173"/>
      <c r="U517" s="170"/>
      <c r="V517" s="173"/>
      <c r="W517" s="7"/>
    </row>
    <row r="518" ht="16.5" customHeight="1">
      <c r="A518" s="25">
        <v>3.0</v>
      </c>
      <c r="B518" s="174"/>
      <c r="C518" s="81" t="s">
        <v>2238</v>
      </c>
      <c r="D518" s="168" t="s">
        <v>2239</v>
      </c>
      <c r="E518" s="25" t="s">
        <v>2240</v>
      </c>
      <c r="F518" s="22" t="s">
        <v>1683</v>
      </c>
      <c r="G518" s="25" t="s">
        <v>2241</v>
      </c>
      <c r="H518" s="170"/>
      <c r="I518" s="25" t="s">
        <v>2242</v>
      </c>
      <c r="J518" s="17" t="str">
        <f>HYPERLINK("http://elgu2.ncc.gov.ph/gasan","http://elgu2.ncc.gov.ph/gasan")</f>
        <v>http://elgu2.ncc.gov.ph/gasan</v>
      </c>
      <c r="K518" s="170"/>
      <c r="L518" s="170"/>
      <c r="M518" s="175"/>
      <c r="N518" s="170"/>
      <c r="O518" s="172"/>
      <c r="P518" s="172"/>
      <c r="Q518" s="173"/>
      <c r="R518" s="173"/>
      <c r="S518" s="173"/>
      <c r="T518" s="173"/>
      <c r="U518" s="170"/>
      <c r="V518" s="173"/>
      <c r="W518" s="7"/>
    </row>
    <row r="519" ht="16.5" customHeight="1">
      <c r="A519" s="25">
        <v>4.0</v>
      </c>
      <c r="B519" s="176"/>
      <c r="C519" s="81" t="s">
        <v>2243</v>
      </c>
      <c r="D519" s="168" t="s">
        <v>2244</v>
      </c>
      <c r="E519" s="25" t="s">
        <v>159</v>
      </c>
      <c r="F519" s="22" t="s">
        <v>2245</v>
      </c>
      <c r="G519" s="177" t="s">
        <v>2246</v>
      </c>
      <c r="H519" s="170"/>
      <c r="I519" s="25" t="s">
        <v>2247</v>
      </c>
      <c r="J519" s="17" t="str">
        <f>HYPERLINK("http://www.municipalitymogpog.ning.com/","www.municipalitymogpog.ning.com")</f>
        <v>www.municipalitymogpog.ning.com</v>
      </c>
      <c r="K519" s="170"/>
      <c r="L519" s="170"/>
      <c r="M519" s="175"/>
      <c r="N519" s="170"/>
      <c r="O519" s="172"/>
      <c r="P519" s="172"/>
      <c r="Q519" s="173"/>
      <c r="R519" s="173"/>
      <c r="S519" s="173"/>
      <c r="T519" s="173"/>
      <c r="U519" s="170"/>
      <c r="V519" s="173"/>
      <c r="W519" s="7"/>
    </row>
    <row r="520" ht="16.5" customHeight="1">
      <c r="A520" s="25">
        <v>5.0</v>
      </c>
      <c r="B520" s="170"/>
      <c r="C520" s="81" t="s">
        <v>395</v>
      </c>
      <c r="D520" s="168" t="s">
        <v>2248</v>
      </c>
      <c r="E520" s="25" t="s">
        <v>138</v>
      </c>
      <c r="F520" s="22" t="s">
        <v>2249</v>
      </c>
      <c r="G520" s="25" t="s">
        <v>2250</v>
      </c>
      <c r="H520" s="170"/>
      <c r="I520" s="170"/>
      <c r="J520" s="17" t="str">
        <f>HYPERLINK("http://elgu2.ncc.gov.ph/sta.cruz","http://elgu2.ncc.gov.ph/sta.cruz")</f>
        <v>http://elgu2.ncc.gov.ph/sta.cruz</v>
      </c>
      <c r="K520" s="170"/>
      <c r="L520" s="170"/>
      <c r="M520" s="170"/>
      <c r="N520" s="170"/>
      <c r="O520" s="172"/>
      <c r="P520" s="172"/>
      <c r="Q520" s="173"/>
      <c r="R520" s="173"/>
      <c r="S520" s="173"/>
      <c r="T520" s="173"/>
      <c r="U520" s="170"/>
      <c r="V520" s="173"/>
      <c r="W520" s="7"/>
    </row>
    <row r="521" ht="16.5" customHeight="1">
      <c r="A521" s="25">
        <v>6.0</v>
      </c>
      <c r="B521" s="174"/>
      <c r="C521" s="81" t="s">
        <v>2251</v>
      </c>
      <c r="D521" s="168" t="s">
        <v>2252</v>
      </c>
      <c r="E521" s="25" t="s">
        <v>138</v>
      </c>
      <c r="F521" s="22" t="s">
        <v>1154</v>
      </c>
      <c r="G521" s="144" t="s">
        <v>2253</v>
      </c>
      <c r="H521" s="170"/>
      <c r="I521" s="25" t="s">
        <v>2254</v>
      </c>
      <c r="J521" s="17" t="str">
        <f>HYPERLINK("http://www.torrijosmarinduque.gov.ph/","www.torrijosmarinduque.gov.ph")</f>
        <v>www.torrijosmarinduque.gov.ph</v>
      </c>
      <c r="K521" s="170"/>
      <c r="L521" s="170"/>
      <c r="M521" s="175"/>
      <c r="N521" s="170"/>
      <c r="O521" s="172"/>
      <c r="P521" s="172"/>
      <c r="Q521" s="173"/>
      <c r="R521" s="173"/>
      <c r="S521" s="173"/>
      <c r="T521" s="173"/>
      <c r="U521" s="170"/>
      <c r="V521" s="173"/>
      <c r="W521" s="7"/>
    </row>
    <row r="522" ht="26.25" customHeight="1">
      <c r="A522" s="143"/>
      <c r="B522" s="74"/>
      <c r="C522" s="178" t="s">
        <v>2255</v>
      </c>
      <c r="D522" s="167" t="s">
        <v>2256</v>
      </c>
      <c r="E522" s="74" t="s">
        <v>483</v>
      </c>
      <c r="F522" s="75" t="s">
        <v>2257</v>
      </c>
      <c r="G522" s="74" t="s">
        <v>2258</v>
      </c>
      <c r="H522" s="74"/>
      <c r="I522" s="74"/>
      <c r="J522" s="179" t="str">
        <f>HYPERLINK("http://www.occidentalmindoro.ph/","www.occidentalmindoro.ph")</f>
        <v>www.occidentalmindoro.ph</v>
      </c>
      <c r="K522" s="74" t="s">
        <v>143</v>
      </c>
      <c r="L522" s="74" t="s">
        <v>2259</v>
      </c>
      <c r="M522" s="74"/>
      <c r="N522" s="74"/>
      <c r="O522" s="180"/>
      <c r="P522" s="180"/>
      <c r="Q522" s="125"/>
      <c r="R522" s="125"/>
      <c r="S522" s="125"/>
      <c r="T522" s="125"/>
      <c r="U522" s="74"/>
      <c r="V522" s="125"/>
      <c r="W522" s="7"/>
    </row>
    <row r="523" ht="26.25" customHeight="1">
      <c r="A523" s="25">
        <v>1.0</v>
      </c>
      <c r="B523" s="181"/>
      <c r="C523" s="81" t="s">
        <v>2260</v>
      </c>
      <c r="D523" s="168" t="s">
        <v>2261</v>
      </c>
      <c r="E523" s="25" t="s">
        <v>212</v>
      </c>
      <c r="F523" s="22" t="s">
        <v>2262</v>
      </c>
      <c r="G523" s="25" t="s">
        <v>2263</v>
      </c>
      <c r="H523" s="25"/>
      <c r="I523" s="25"/>
      <c r="J523" s="145"/>
      <c r="K523" s="25"/>
      <c r="L523" s="25"/>
      <c r="M523" s="25"/>
      <c r="N523" s="25"/>
      <c r="O523" s="78"/>
      <c r="P523" s="78"/>
      <c r="Q523" s="31"/>
      <c r="R523" s="31"/>
      <c r="S523" s="31"/>
      <c r="T523" s="31"/>
      <c r="U523" s="25"/>
      <c r="V523" s="31"/>
      <c r="W523" s="7"/>
    </row>
    <row r="524" ht="26.25" customHeight="1">
      <c r="A524" s="25">
        <v>2.0</v>
      </c>
      <c r="B524" s="165"/>
      <c r="C524" s="81" t="s">
        <v>2264</v>
      </c>
      <c r="D524" s="168" t="s">
        <v>2265</v>
      </c>
      <c r="E524" s="25" t="s">
        <v>138</v>
      </c>
      <c r="F524" s="22" t="s">
        <v>2266</v>
      </c>
      <c r="G524" s="25" t="s">
        <v>2267</v>
      </c>
      <c r="H524" s="25"/>
      <c r="I524" s="171" t="s">
        <v>2268</v>
      </c>
      <c r="J524" s="145"/>
      <c r="K524" s="25"/>
      <c r="L524" s="25"/>
      <c r="M524" s="25"/>
      <c r="N524" s="25"/>
      <c r="O524" s="78"/>
      <c r="P524" s="78"/>
      <c r="Q524" s="31"/>
      <c r="R524" s="31"/>
      <c r="S524" s="31"/>
      <c r="T524" s="31"/>
      <c r="U524" s="25"/>
      <c r="V524" s="31"/>
      <c r="W524" s="7"/>
    </row>
    <row r="525" ht="26.25" customHeight="1">
      <c r="A525" s="25">
        <v>3.0</v>
      </c>
      <c r="B525" s="181"/>
      <c r="C525" s="81" t="s">
        <v>2269</v>
      </c>
      <c r="D525" s="168" t="s">
        <v>2270</v>
      </c>
      <c r="E525" s="25" t="s">
        <v>170</v>
      </c>
      <c r="F525" s="22" t="s">
        <v>2271</v>
      </c>
      <c r="G525" s="25" t="s">
        <v>2272</v>
      </c>
      <c r="H525" s="25"/>
      <c r="I525" s="25"/>
      <c r="J525" s="145"/>
      <c r="K525" s="25"/>
      <c r="L525" s="25"/>
      <c r="M525" s="25"/>
      <c r="N525" s="25"/>
      <c r="O525" s="78"/>
      <c r="P525" s="78"/>
      <c r="Q525" s="31"/>
      <c r="R525" s="31"/>
      <c r="S525" s="31"/>
      <c r="T525" s="31"/>
      <c r="U525" s="25"/>
      <c r="V525" s="31"/>
      <c r="W525" s="7"/>
    </row>
    <row r="526" ht="26.25" customHeight="1">
      <c r="A526" s="25">
        <v>4.0</v>
      </c>
      <c r="B526" s="165"/>
      <c r="C526" s="81" t="s">
        <v>2273</v>
      </c>
      <c r="D526" s="168" t="s">
        <v>2274</v>
      </c>
      <c r="E526" s="25" t="s">
        <v>159</v>
      </c>
      <c r="F526" s="22" t="s">
        <v>1001</v>
      </c>
      <c r="G526" s="144" t="s">
        <v>2275</v>
      </c>
      <c r="H526" s="25"/>
      <c r="I526" s="171" t="s">
        <v>2276</v>
      </c>
      <c r="J526" s="145"/>
      <c r="K526" s="25"/>
      <c r="L526" s="25"/>
      <c r="M526" s="25"/>
      <c r="N526" s="25"/>
      <c r="O526" s="78"/>
      <c r="P526" s="78"/>
      <c r="Q526" s="31"/>
      <c r="R526" s="31"/>
      <c r="S526" s="31"/>
      <c r="T526" s="31"/>
      <c r="U526" s="25"/>
      <c r="V526" s="31"/>
      <c r="W526" s="7"/>
    </row>
    <row r="527" ht="26.25" customHeight="1">
      <c r="A527" s="25">
        <v>5.0</v>
      </c>
      <c r="B527" s="165"/>
      <c r="C527" s="81" t="s">
        <v>2277</v>
      </c>
      <c r="D527" s="168" t="s">
        <v>2278</v>
      </c>
      <c r="E527" s="25" t="s">
        <v>320</v>
      </c>
      <c r="F527" s="22" t="s">
        <v>2279</v>
      </c>
      <c r="G527" s="25" t="s">
        <v>2280</v>
      </c>
      <c r="H527" s="25"/>
      <c r="I527" s="171" t="s">
        <v>2281</v>
      </c>
      <c r="J527" s="145"/>
      <c r="K527" s="25"/>
      <c r="L527" s="25"/>
      <c r="M527" s="25"/>
      <c r="N527" s="25"/>
      <c r="O527" s="78"/>
      <c r="P527" s="78"/>
      <c r="Q527" s="31"/>
      <c r="R527" s="31"/>
      <c r="S527" s="31"/>
      <c r="T527" s="31"/>
      <c r="U527" s="25"/>
      <c r="V527" s="31"/>
      <c r="W527" s="7"/>
    </row>
    <row r="528" ht="14.25" customHeight="1">
      <c r="A528" s="25">
        <v>6.0</v>
      </c>
      <c r="B528" s="165"/>
      <c r="C528" s="81" t="s">
        <v>2282</v>
      </c>
      <c r="D528" s="168" t="s">
        <v>2283</v>
      </c>
      <c r="E528" s="25" t="s">
        <v>153</v>
      </c>
      <c r="F528" s="22" t="s">
        <v>2284</v>
      </c>
      <c r="G528" s="25" t="s">
        <v>2285</v>
      </c>
      <c r="H528" s="25"/>
      <c r="I528" s="171" t="s">
        <v>2286</v>
      </c>
      <c r="J528" s="17" t="str">
        <f>HYPERLINK("http://mamburao.webtogo.com.ph/","http://mamburao.webtogo.com.ph")</f>
        <v>http://mamburao.webtogo.com.ph</v>
      </c>
      <c r="K528" s="25"/>
      <c r="L528" s="25"/>
      <c r="M528" s="25"/>
      <c r="N528" s="25"/>
      <c r="O528" s="78"/>
      <c r="P528" s="78"/>
      <c r="Q528" s="31"/>
      <c r="R528" s="31"/>
      <c r="S528" s="31"/>
      <c r="T528" s="31"/>
      <c r="U528" s="25"/>
      <c r="V528" s="31"/>
      <c r="W528" s="7"/>
    </row>
    <row r="529" ht="26.25" customHeight="1">
      <c r="A529" s="25">
        <v>7.0</v>
      </c>
      <c r="B529" s="25"/>
      <c r="C529" s="81" t="s">
        <v>2287</v>
      </c>
      <c r="D529" s="168" t="s">
        <v>2288</v>
      </c>
      <c r="E529" s="25" t="s">
        <v>159</v>
      </c>
      <c r="F529" s="22" t="s">
        <v>2289</v>
      </c>
      <c r="G529" s="25" t="s">
        <v>2290</v>
      </c>
      <c r="H529" s="25"/>
      <c r="I529" s="25"/>
      <c r="J529" s="17" t="str">
        <f>HYPERLINK("http://elgu2.ncc.gov.ph/puluan","http://elgu2.ncc.gov.ph/puluan")</f>
        <v>http://elgu2.ncc.gov.ph/puluan</v>
      </c>
      <c r="K529" s="25"/>
      <c r="L529" s="25"/>
      <c r="M529" s="25"/>
      <c r="N529" s="25"/>
      <c r="O529" s="78"/>
      <c r="P529" s="78"/>
      <c r="Q529" s="31"/>
      <c r="R529" s="31"/>
      <c r="S529" s="31"/>
      <c r="T529" s="31"/>
      <c r="U529" s="25"/>
      <c r="V529" s="31"/>
      <c r="W529" s="7"/>
    </row>
    <row r="530" ht="26.25" customHeight="1">
      <c r="A530" s="25">
        <v>8.0</v>
      </c>
      <c r="B530" s="165"/>
      <c r="C530" s="81" t="s">
        <v>828</v>
      </c>
      <c r="D530" s="168" t="s">
        <v>2291</v>
      </c>
      <c r="E530" s="25" t="s">
        <v>212</v>
      </c>
      <c r="F530" s="22" t="s">
        <v>252</v>
      </c>
      <c r="G530" s="25" t="s">
        <v>2292</v>
      </c>
      <c r="H530" s="25"/>
      <c r="I530" s="171" t="s">
        <v>2293</v>
      </c>
      <c r="J530" s="17" t="str">
        <f>HYPERLINK("http://elgu2.ncc.gov.ph/rizalmindoro","http://elgu2.ncc.gov.ph/rizalmindoro")</f>
        <v>http://elgu2.ncc.gov.ph/rizalmindoro</v>
      </c>
      <c r="K530" s="25"/>
      <c r="L530" s="25"/>
      <c r="M530" s="25"/>
      <c r="N530" s="25"/>
      <c r="O530" s="78"/>
      <c r="P530" s="78"/>
      <c r="Q530" s="31"/>
      <c r="R530" s="31"/>
      <c r="S530" s="31"/>
      <c r="T530" s="31"/>
      <c r="U530" s="25"/>
      <c r="V530" s="31"/>
      <c r="W530" s="7"/>
    </row>
    <row r="531" ht="26.25" customHeight="1">
      <c r="A531" s="25">
        <v>9.0</v>
      </c>
      <c r="B531" s="165"/>
      <c r="C531" s="81" t="s">
        <v>2294</v>
      </c>
      <c r="D531" s="168" t="s">
        <v>2295</v>
      </c>
      <c r="E531" s="25" t="s">
        <v>320</v>
      </c>
      <c r="F531" s="22" t="s">
        <v>2296</v>
      </c>
      <c r="G531" s="25" t="s">
        <v>2297</v>
      </c>
      <c r="H531" s="25"/>
      <c r="I531" s="171" t="s">
        <v>2298</v>
      </c>
      <c r="J531" s="17" t="str">
        <f>HYPERLINK("http://www.sablayan.net/","www.sablayan.net")</f>
        <v>www.sablayan.net</v>
      </c>
      <c r="K531" s="25"/>
      <c r="L531" s="25"/>
      <c r="M531" s="25"/>
      <c r="N531" s="25"/>
      <c r="O531" s="78"/>
      <c r="P531" s="78"/>
      <c r="Q531" s="31"/>
      <c r="R531" s="31"/>
      <c r="S531" s="31"/>
      <c r="T531" s="31"/>
      <c r="U531" s="25"/>
      <c r="V531" s="31"/>
      <c r="W531" s="7"/>
    </row>
    <row r="532" ht="26.25" customHeight="1">
      <c r="A532" s="25">
        <v>10.0</v>
      </c>
      <c r="B532" s="165"/>
      <c r="C532" s="81" t="s">
        <v>1615</v>
      </c>
      <c r="D532" s="168" t="s">
        <v>2299</v>
      </c>
      <c r="E532" s="25" t="s">
        <v>233</v>
      </c>
      <c r="F532" s="22" t="s">
        <v>2300</v>
      </c>
      <c r="G532" s="25" t="s">
        <v>2301</v>
      </c>
      <c r="H532" s="25"/>
      <c r="I532" s="171" t="s">
        <v>2302</v>
      </c>
      <c r="J532" s="17" t="str">
        <f>HYPERLINK("http://www.sanjose.mindoro.com.ph/","www.sanjose.mindoro.com.ph")</f>
        <v>www.sanjose.mindoro.com.ph</v>
      </c>
      <c r="K532" s="25"/>
      <c r="L532" s="25"/>
      <c r="M532" s="25"/>
      <c r="N532" s="25"/>
      <c r="O532" s="78"/>
      <c r="P532" s="78"/>
      <c r="Q532" s="31"/>
      <c r="R532" s="31"/>
      <c r="S532" s="31"/>
      <c r="T532" s="31"/>
      <c r="U532" s="25"/>
      <c r="V532" s="31"/>
      <c r="W532" s="7"/>
    </row>
    <row r="533" ht="26.25" customHeight="1">
      <c r="A533" s="155">
        <v>11.0</v>
      </c>
      <c r="B533" s="165"/>
      <c r="C533" s="81" t="s">
        <v>395</v>
      </c>
      <c r="D533" s="168" t="s">
        <v>2303</v>
      </c>
      <c r="E533" s="25" t="s">
        <v>159</v>
      </c>
      <c r="F533" s="22" t="s">
        <v>2304</v>
      </c>
      <c r="G533" s="25" t="s">
        <v>2305</v>
      </c>
      <c r="H533" s="25"/>
      <c r="I533" s="171" t="s">
        <v>2306</v>
      </c>
      <c r="J533" s="17" t="str">
        <f>HYPERLINK("http://elgu2.ncc.gov.ph/sta.cruz","http://elgu2.ncc.gov.ph/sta.cruz")</f>
        <v>http://elgu2.ncc.gov.ph/sta.cruz</v>
      </c>
      <c r="K533" s="25"/>
      <c r="L533" s="25"/>
      <c r="M533" s="25"/>
      <c r="N533" s="25"/>
      <c r="O533" s="78"/>
      <c r="P533" s="78"/>
      <c r="Q533" s="31"/>
      <c r="R533" s="31"/>
      <c r="S533" s="31"/>
      <c r="T533" s="31"/>
      <c r="U533" s="25"/>
      <c r="V533" s="31"/>
      <c r="W533" s="7"/>
    </row>
    <row r="534" ht="26.25" customHeight="1">
      <c r="A534" s="25"/>
      <c r="B534" s="165"/>
      <c r="C534" s="178" t="s">
        <v>2307</v>
      </c>
      <c r="D534" s="167" t="s">
        <v>2308</v>
      </c>
      <c r="E534" s="74" t="s">
        <v>204</v>
      </c>
      <c r="F534" s="75" t="s">
        <v>2309</v>
      </c>
      <c r="G534" s="74" t="s">
        <v>2310</v>
      </c>
      <c r="H534" s="74"/>
      <c r="I534" s="171" t="s">
        <v>2311</v>
      </c>
      <c r="J534" s="157" t="str">
        <f>HYPERLINK("http://www.ormindoro.gov.ph/"," www.ormindoro.gov.ph")</f>
        <v> www.ormindoro.gov.ph</v>
      </c>
      <c r="K534" s="74" t="s">
        <v>143</v>
      </c>
      <c r="L534" s="74" t="s">
        <v>2312</v>
      </c>
      <c r="M534" s="74"/>
      <c r="N534" s="25"/>
      <c r="O534" s="78"/>
      <c r="P534" s="78"/>
      <c r="Q534" s="31"/>
      <c r="R534" s="31"/>
      <c r="S534" s="31"/>
      <c r="T534" s="31"/>
      <c r="U534" s="25"/>
      <c r="V534" s="31"/>
      <c r="W534" s="7"/>
    </row>
    <row r="535" ht="26.25" customHeight="1">
      <c r="A535" s="25">
        <v>1.0</v>
      </c>
      <c r="B535" s="165"/>
      <c r="C535" s="81" t="s">
        <v>2313</v>
      </c>
      <c r="D535" s="168" t="s">
        <v>2314</v>
      </c>
      <c r="E535" s="25" t="s">
        <v>212</v>
      </c>
      <c r="F535" s="22" t="s">
        <v>2315</v>
      </c>
      <c r="G535" s="25" t="s">
        <v>2316</v>
      </c>
      <c r="H535" s="25"/>
      <c r="I535" s="171" t="s">
        <v>2317</v>
      </c>
      <c r="J535" s="25"/>
      <c r="K535" s="25"/>
      <c r="L535" s="25"/>
      <c r="M535" s="25"/>
      <c r="N535" s="25"/>
      <c r="O535" s="78"/>
      <c r="P535" s="78"/>
      <c r="Q535" s="31"/>
      <c r="R535" s="31"/>
      <c r="S535" s="31"/>
      <c r="T535" s="31"/>
      <c r="U535" s="25"/>
      <c r="V535" s="31"/>
      <c r="W535" s="7"/>
    </row>
    <row r="536" ht="26.25" customHeight="1">
      <c r="A536" s="25">
        <v>2.0</v>
      </c>
      <c r="B536" s="153"/>
      <c r="C536" s="81" t="s">
        <v>2318</v>
      </c>
      <c r="D536" s="168" t="s">
        <v>2319</v>
      </c>
      <c r="E536" s="25" t="s">
        <v>159</v>
      </c>
      <c r="F536" s="22" t="s">
        <v>2320</v>
      </c>
      <c r="G536" s="25" t="s">
        <v>2321</v>
      </c>
      <c r="H536" s="25"/>
      <c r="I536" s="25"/>
      <c r="J536" s="25"/>
      <c r="K536" s="25"/>
      <c r="L536" s="25"/>
      <c r="M536" s="25"/>
      <c r="N536" s="25"/>
      <c r="O536" s="78"/>
      <c r="P536" s="78"/>
      <c r="Q536" s="31"/>
      <c r="R536" s="31"/>
      <c r="S536" s="31"/>
      <c r="T536" s="31"/>
      <c r="U536" s="25"/>
      <c r="V536" s="31"/>
      <c r="W536" s="7"/>
    </row>
    <row r="537" ht="26.25" customHeight="1">
      <c r="A537" s="25">
        <v>3.0</v>
      </c>
      <c r="B537" s="153"/>
      <c r="C537" s="81" t="s">
        <v>2322</v>
      </c>
      <c r="D537" s="168" t="s">
        <v>2323</v>
      </c>
      <c r="E537" s="25" t="s">
        <v>212</v>
      </c>
      <c r="F537" s="22" t="s">
        <v>2324</v>
      </c>
      <c r="G537" s="25" t="s">
        <v>2325</v>
      </c>
      <c r="H537" s="25"/>
      <c r="I537" s="25"/>
      <c r="J537" s="25"/>
      <c r="K537" s="25"/>
      <c r="L537" s="25"/>
      <c r="M537" s="25"/>
      <c r="N537" s="25"/>
      <c r="O537" s="78"/>
      <c r="P537" s="78"/>
      <c r="Q537" s="31"/>
      <c r="R537" s="31"/>
      <c r="S537" s="31"/>
      <c r="T537" s="31"/>
      <c r="U537" s="25"/>
      <c r="V537" s="31"/>
      <c r="W537" s="7"/>
    </row>
    <row r="538" ht="26.25" customHeight="1">
      <c r="A538" s="25">
        <v>4.0</v>
      </c>
      <c r="B538" s="165"/>
      <c r="C538" s="81" t="s">
        <v>2326</v>
      </c>
      <c r="D538" s="168" t="s">
        <v>2327</v>
      </c>
      <c r="E538" s="25" t="s">
        <v>153</v>
      </c>
      <c r="F538" s="22" t="s">
        <v>2328</v>
      </c>
      <c r="G538" s="25" t="s">
        <v>2329</v>
      </c>
      <c r="H538" s="25"/>
      <c r="I538" s="171" t="s">
        <v>2330</v>
      </c>
      <c r="J538" s="17" t="str">
        <f>HYPERLINK("http://www.bulalacaomindoro.com/","www.bulalacaomindoro.com")</f>
        <v>www.bulalacaomindoro.com</v>
      </c>
      <c r="K538" s="25"/>
      <c r="L538" s="25"/>
      <c r="M538" s="25"/>
      <c r="N538" s="25"/>
      <c r="O538" s="78"/>
      <c r="P538" s="78"/>
      <c r="Q538" s="31"/>
      <c r="R538" s="31"/>
      <c r="S538" s="31"/>
      <c r="T538" s="31"/>
      <c r="U538" s="25"/>
      <c r="V538" s="31"/>
      <c r="W538" s="7"/>
    </row>
    <row r="539" ht="26.25" customHeight="1">
      <c r="A539" s="25">
        <v>5.0</v>
      </c>
      <c r="B539" s="153"/>
      <c r="C539" s="81" t="s">
        <v>2331</v>
      </c>
      <c r="D539" s="168" t="s">
        <v>2332</v>
      </c>
      <c r="E539" s="25" t="s">
        <v>153</v>
      </c>
      <c r="F539" s="22" t="s">
        <v>2333</v>
      </c>
      <c r="G539" s="25" t="s">
        <v>2334</v>
      </c>
      <c r="H539" s="25" t="s">
        <v>2335</v>
      </c>
      <c r="I539" s="25"/>
      <c r="J539" s="34" t="str">
        <f>HYPERLINK("http://www.cityofcalapan.gov.ph/"," www.cityofcalapan.gov.ph")</f>
        <v> www.cityofcalapan.gov.ph</v>
      </c>
      <c r="K539" s="25"/>
      <c r="L539" s="25"/>
      <c r="M539" s="25"/>
      <c r="N539" s="25"/>
      <c r="O539" s="78"/>
      <c r="P539" s="78"/>
      <c r="Q539" s="31"/>
      <c r="R539" s="31"/>
      <c r="S539" s="31"/>
      <c r="T539" s="31"/>
      <c r="U539" s="25"/>
      <c r="V539" s="31"/>
      <c r="W539" s="7"/>
    </row>
    <row r="540" ht="26.25" customHeight="1">
      <c r="A540" s="25">
        <v>6.0</v>
      </c>
      <c r="B540" s="165"/>
      <c r="C540" s="81" t="s">
        <v>2336</v>
      </c>
      <c r="D540" s="168" t="s">
        <v>2337</v>
      </c>
      <c r="E540" s="25" t="s">
        <v>2005</v>
      </c>
      <c r="F540" s="22" t="s">
        <v>690</v>
      </c>
      <c r="G540" s="25" t="s">
        <v>2338</v>
      </c>
      <c r="H540" s="25"/>
      <c r="I540" s="182" t="s">
        <v>2339</v>
      </c>
      <c r="J540" s="25"/>
      <c r="K540" s="25"/>
      <c r="L540" s="25"/>
      <c r="M540" s="25"/>
      <c r="N540" s="25"/>
      <c r="O540" s="78"/>
      <c r="P540" s="78"/>
      <c r="Q540" s="31"/>
      <c r="R540" s="31"/>
      <c r="S540" s="31"/>
      <c r="T540" s="31"/>
      <c r="U540" s="25"/>
      <c r="V540" s="31"/>
      <c r="W540" s="7"/>
    </row>
    <row r="541" ht="26.25" customHeight="1">
      <c r="A541" s="25">
        <v>7.0</v>
      </c>
      <c r="B541" s="165"/>
      <c r="C541" s="81" t="s">
        <v>2340</v>
      </c>
      <c r="D541" s="168" t="s">
        <v>2341</v>
      </c>
      <c r="E541" s="25" t="s">
        <v>159</v>
      </c>
      <c r="F541" s="22" t="s">
        <v>2342</v>
      </c>
      <c r="G541" s="144" t="s">
        <v>2343</v>
      </c>
      <c r="H541" s="25"/>
      <c r="I541" s="171" t="s">
        <v>2344</v>
      </c>
      <c r="J541" s="25"/>
      <c r="K541" s="25"/>
      <c r="L541" s="25"/>
      <c r="M541" s="25"/>
      <c r="N541" s="25"/>
      <c r="O541" s="78"/>
      <c r="P541" s="78"/>
      <c r="Q541" s="31"/>
      <c r="R541" s="31"/>
      <c r="S541" s="31"/>
      <c r="T541" s="31"/>
      <c r="U541" s="25"/>
      <c r="V541" s="31"/>
      <c r="W541" s="7"/>
    </row>
    <row r="542" ht="26.25" customHeight="1">
      <c r="A542" s="25">
        <v>8.0</v>
      </c>
      <c r="B542" s="153"/>
      <c r="C542" s="81" t="s">
        <v>2345</v>
      </c>
      <c r="D542" s="168" t="s">
        <v>2346</v>
      </c>
      <c r="E542" s="25" t="s">
        <v>170</v>
      </c>
      <c r="F542" s="22" t="s">
        <v>139</v>
      </c>
      <c r="G542" s="25" t="s">
        <v>2347</v>
      </c>
      <c r="H542" s="25" t="s">
        <v>2348</v>
      </c>
      <c r="I542" s="25"/>
      <c r="J542" s="25"/>
      <c r="K542" s="25"/>
      <c r="L542" s="25"/>
      <c r="M542" s="25"/>
      <c r="N542" s="25"/>
      <c r="O542" s="78"/>
      <c r="P542" s="78"/>
      <c r="Q542" s="31"/>
      <c r="R542" s="31"/>
      <c r="S542" s="31"/>
      <c r="T542" s="31"/>
      <c r="U542" s="25"/>
      <c r="V542" s="31"/>
      <c r="W542" s="7"/>
    </row>
    <row r="543" ht="26.25" customHeight="1">
      <c r="A543" s="25">
        <v>9.0</v>
      </c>
      <c r="B543" s="153"/>
      <c r="C543" s="81" t="s">
        <v>2349</v>
      </c>
      <c r="D543" s="168" t="s">
        <v>2350</v>
      </c>
      <c r="E543" s="25" t="s">
        <v>2240</v>
      </c>
      <c r="F543" s="22" t="s">
        <v>2351</v>
      </c>
      <c r="G543" s="25" t="s">
        <v>2352</v>
      </c>
      <c r="H543" s="25"/>
      <c r="I543" s="25"/>
      <c r="J543" s="34" t="str">
        <f>HYPERLINK("http://www.pinamalayan.gov.ph/","www.pinamalayan.gov.ph")</f>
        <v>www.pinamalayan.gov.ph</v>
      </c>
      <c r="K543" s="25"/>
      <c r="L543" s="25"/>
      <c r="M543" s="25"/>
      <c r="N543" s="25"/>
      <c r="O543" s="78"/>
      <c r="P543" s="78"/>
      <c r="Q543" s="31"/>
      <c r="R543" s="31"/>
      <c r="S543" s="31"/>
      <c r="T543" s="31"/>
      <c r="U543" s="25"/>
      <c r="V543" s="31"/>
      <c r="W543" s="7"/>
    </row>
    <row r="544" ht="26.25" customHeight="1">
      <c r="A544" s="25">
        <v>10.0</v>
      </c>
      <c r="B544" s="165" t="s">
        <v>2353</v>
      </c>
      <c r="C544" s="81" t="s">
        <v>2354</v>
      </c>
      <c r="D544" s="168" t="s">
        <v>2355</v>
      </c>
      <c r="E544" s="25" t="s">
        <v>251</v>
      </c>
      <c r="F544" s="22" t="s">
        <v>2356</v>
      </c>
      <c r="G544" s="25" t="s">
        <v>2357</v>
      </c>
      <c r="H544" s="25"/>
      <c r="I544" s="171" t="s">
        <v>2358</v>
      </c>
      <c r="J544" s="25"/>
      <c r="K544" s="25"/>
      <c r="L544" s="25"/>
      <c r="M544" s="25"/>
      <c r="N544" s="25"/>
      <c r="O544" s="78"/>
      <c r="P544" s="78"/>
      <c r="Q544" s="31"/>
      <c r="R544" s="31"/>
      <c r="S544" s="31"/>
      <c r="T544" s="31"/>
      <c r="U544" s="25"/>
      <c r="V544" s="31"/>
      <c r="W544" s="7"/>
    </row>
    <row r="545" ht="26.25" customHeight="1">
      <c r="A545" s="25">
        <v>11.0</v>
      </c>
      <c r="B545" s="153"/>
      <c r="C545" s="81" t="s">
        <v>2359</v>
      </c>
      <c r="D545" s="168" t="s">
        <v>2360</v>
      </c>
      <c r="E545" s="25" t="s">
        <v>212</v>
      </c>
      <c r="F545" s="22" t="s">
        <v>1721</v>
      </c>
      <c r="G545" s="25" t="s">
        <v>2361</v>
      </c>
      <c r="H545" s="25"/>
      <c r="I545" s="25"/>
      <c r="J545" s="17" t="str">
        <f>HYPERLINK("http://www.puertogalera.org/","www.puertogalera.org")</f>
        <v>www.puertogalera.org</v>
      </c>
      <c r="K545" s="25"/>
      <c r="L545" s="25"/>
      <c r="M545" s="25"/>
      <c r="N545" s="25"/>
      <c r="O545" s="78"/>
      <c r="P545" s="78"/>
      <c r="Q545" s="31"/>
      <c r="R545" s="31"/>
      <c r="S545" s="31"/>
      <c r="T545" s="31"/>
      <c r="U545" s="25"/>
      <c r="V545" s="31"/>
      <c r="W545" s="7"/>
    </row>
    <row r="546" ht="26.25" customHeight="1">
      <c r="A546" s="25">
        <v>12.0</v>
      </c>
      <c r="B546" s="153"/>
      <c r="C546" s="81" t="s">
        <v>990</v>
      </c>
      <c r="D546" s="168" t="s">
        <v>2362</v>
      </c>
      <c r="E546" s="25" t="s">
        <v>397</v>
      </c>
      <c r="F546" s="22" t="s">
        <v>895</v>
      </c>
      <c r="G546" s="144" t="s">
        <v>2363</v>
      </c>
      <c r="H546" s="25"/>
      <c r="I546" s="25"/>
      <c r="J546" s="25"/>
      <c r="K546" s="25"/>
      <c r="L546" s="25"/>
      <c r="M546" s="25"/>
      <c r="N546" s="25"/>
      <c r="O546" s="78"/>
      <c r="P546" s="78"/>
      <c r="Q546" s="31"/>
      <c r="R546" s="31"/>
      <c r="S546" s="31"/>
      <c r="T546" s="31"/>
      <c r="U546" s="25"/>
      <c r="V546" s="31"/>
      <c r="W546" s="7"/>
    </row>
    <row r="547" ht="26.25" customHeight="1">
      <c r="A547" s="25">
        <v>13.0</v>
      </c>
      <c r="B547" s="165"/>
      <c r="C547" s="81" t="s">
        <v>2364</v>
      </c>
      <c r="D547" s="168" t="s">
        <v>2365</v>
      </c>
      <c r="E547" s="25" t="s">
        <v>198</v>
      </c>
      <c r="F547" s="22" t="s">
        <v>2366</v>
      </c>
      <c r="G547" s="25" t="s">
        <v>2367</v>
      </c>
      <c r="H547" s="25"/>
      <c r="I547" s="171" t="s">
        <v>2368</v>
      </c>
      <c r="J547" s="25"/>
      <c r="K547" s="25"/>
      <c r="L547" s="25"/>
      <c r="M547" s="25"/>
      <c r="N547" s="25"/>
      <c r="O547" s="78"/>
      <c r="P547" s="78"/>
      <c r="Q547" s="31"/>
      <c r="R547" s="31"/>
      <c r="S547" s="31"/>
      <c r="T547" s="31"/>
      <c r="U547" s="25"/>
      <c r="V547" s="31"/>
      <c r="W547" s="7"/>
    </row>
    <row r="548" ht="26.25" customHeight="1">
      <c r="A548" s="25">
        <v>14.0</v>
      </c>
      <c r="B548" s="153"/>
      <c r="C548" s="81" t="s">
        <v>2369</v>
      </c>
      <c r="D548" s="168" t="s">
        <v>2370</v>
      </c>
      <c r="E548" s="25" t="s">
        <v>402</v>
      </c>
      <c r="F548" s="22" t="s">
        <v>2371</v>
      </c>
      <c r="G548" s="25" t="s">
        <v>2372</v>
      </c>
      <c r="H548" s="25"/>
      <c r="I548" s="25"/>
      <c r="J548" s="25"/>
      <c r="K548" s="25"/>
      <c r="L548" s="25"/>
      <c r="M548" s="25"/>
      <c r="N548" s="25"/>
      <c r="O548" s="78"/>
      <c r="P548" s="78"/>
      <c r="Q548" s="31"/>
      <c r="R548" s="31"/>
      <c r="S548" s="31"/>
      <c r="T548" s="31"/>
      <c r="U548" s="25"/>
      <c r="V548" s="31"/>
      <c r="W548" s="7"/>
    </row>
    <row r="549" ht="26.25" customHeight="1">
      <c r="A549" s="25">
        <v>15.0</v>
      </c>
      <c r="B549" s="165"/>
      <c r="C549" s="81" t="s">
        <v>1629</v>
      </c>
      <c r="D549" s="168" t="s">
        <v>2373</v>
      </c>
      <c r="E549" s="25" t="s">
        <v>192</v>
      </c>
      <c r="F549" s="22" t="s">
        <v>2374</v>
      </c>
      <c r="G549" s="25" t="s">
        <v>2375</v>
      </c>
      <c r="H549" s="25"/>
      <c r="I549" s="171" t="s">
        <v>2376</v>
      </c>
      <c r="J549" s="25"/>
      <c r="K549" s="25"/>
      <c r="L549" s="25"/>
      <c r="M549" s="25"/>
      <c r="N549" s="25"/>
      <c r="O549" s="78"/>
      <c r="P549" s="78"/>
      <c r="Q549" s="31"/>
      <c r="R549" s="31"/>
      <c r="S549" s="31"/>
      <c r="T549" s="31"/>
      <c r="U549" s="25"/>
      <c r="V549" s="31"/>
      <c r="W549" s="7"/>
    </row>
    <row r="550" ht="26.25" customHeight="1">
      <c r="A550" s="118"/>
      <c r="B550" s="153"/>
      <c r="C550" s="178" t="s">
        <v>2377</v>
      </c>
      <c r="D550" s="167" t="s">
        <v>2378</v>
      </c>
      <c r="E550" s="65" t="s">
        <v>153</v>
      </c>
      <c r="F550" s="119" t="s">
        <v>1451</v>
      </c>
      <c r="G550" s="65" t="s">
        <v>2379</v>
      </c>
      <c r="H550" s="65" t="s">
        <v>2380</v>
      </c>
      <c r="I550" s="65"/>
      <c r="J550" s="183" t="str">
        <f>HYPERLINK("http://www.palawan.gov.ph/","www.palawan.gov.ph")</f>
        <v>www.palawan.gov.ph</v>
      </c>
      <c r="K550" s="65" t="s">
        <v>143</v>
      </c>
      <c r="L550" s="65" t="s">
        <v>2381</v>
      </c>
      <c r="M550" s="65"/>
      <c r="N550" s="65"/>
      <c r="O550" s="184"/>
      <c r="P550" s="184"/>
      <c r="Q550" s="185"/>
      <c r="R550" s="185"/>
      <c r="S550" s="185"/>
      <c r="T550" s="185"/>
      <c r="U550" s="65"/>
      <c r="V550" s="185"/>
      <c r="W550" s="7"/>
    </row>
    <row r="551" ht="26.25" customHeight="1">
      <c r="A551" s="25">
        <v>1.0</v>
      </c>
      <c r="B551" s="165"/>
      <c r="C551" s="81" t="s">
        <v>2382</v>
      </c>
      <c r="D551" s="168" t="s">
        <v>2383</v>
      </c>
      <c r="E551" s="25" t="s">
        <v>159</v>
      </c>
      <c r="F551" s="22" t="s">
        <v>434</v>
      </c>
      <c r="G551" s="25" t="s">
        <v>2384</v>
      </c>
      <c r="H551" s="25"/>
      <c r="I551" s="171" t="s">
        <v>2385</v>
      </c>
      <c r="J551" s="25"/>
      <c r="K551" s="25"/>
      <c r="L551" s="25"/>
      <c r="M551" s="25"/>
      <c r="N551" s="25"/>
      <c r="O551" s="78"/>
      <c r="P551" s="78"/>
      <c r="Q551" s="31"/>
      <c r="R551" s="31"/>
      <c r="S551" s="31"/>
      <c r="T551" s="31"/>
      <c r="U551" s="25"/>
      <c r="V551" s="31"/>
      <c r="W551" s="7"/>
    </row>
    <row r="552" ht="26.25" customHeight="1">
      <c r="A552" s="25">
        <v>2.0</v>
      </c>
      <c r="B552" s="165"/>
      <c r="C552" s="81" t="s">
        <v>2386</v>
      </c>
      <c r="D552" s="168" t="s">
        <v>2387</v>
      </c>
      <c r="E552" s="25" t="s">
        <v>212</v>
      </c>
      <c r="F552" s="22" t="s">
        <v>2388</v>
      </c>
      <c r="G552" s="25" t="s">
        <v>2389</v>
      </c>
      <c r="H552" s="25"/>
      <c r="I552" s="171" t="s">
        <v>2390</v>
      </c>
      <c r="J552" s="25"/>
      <c r="K552" s="25"/>
      <c r="L552" s="25"/>
      <c r="M552" s="25"/>
      <c r="N552" s="25"/>
      <c r="O552" s="78"/>
      <c r="P552" s="78"/>
      <c r="Q552" s="31"/>
      <c r="R552" s="31"/>
      <c r="S552" s="31"/>
      <c r="T552" s="31"/>
      <c r="U552" s="25"/>
      <c r="V552" s="31"/>
      <c r="W552" s="7"/>
    </row>
    <row r="553" ht="26.25" customHeight="1">
      <c r="A553" s="25">
        <v>3.0</v>
      </c>
      <c r="B553" s="25"/>
      <c r="C553" s="81" t="s">
        <v>2391</v>
      </c>
      <c r="D553" s="168" t="s">
        <v>2392</v>
      </c>
      <c r="E553" s="25" t="s">
        <v>2005</v>
      </c>
      <c r="F553" s="22" t="s">
        <v>2393</v>
      </c>
      <c r="G553" s="25" t="s">
        <v>2394</v>
      </c>
      <c r="H553" s="25"/>
      <c r="I553" s="25"/>
      <c r="J553" s="25"/>
      <c r="K553" s="25"/>
      <c r="L553" s="25"/>
      <c r="M553" s="25"/>
      <c r="N553" s="25"/>
      <c r="O553" s="78"/>
      <c r="P553" s="78"/>
      <c r="Q553" s="31"/>
      <c r="R553" s="31"/>
      <c r="S553" s="31"/>
      <c r="T553" s="31"/>
      <c r="U553" s="25"/>
      <c r="V553" s="31"/>
      <c r="W553" s="7"/>
    </row>
    <row r="554" ht="26.25" customHeight="1">
      <c r="A554" s="25">
        <v>4.0</v>
      </c>
      <c r="B554" s="25"/>
      <c r="C554" s="81" t="s">
        <v>2395</v>
      </c>
      <c r="D554" s="168" t="s">
        <v>2396</v>
      </c>
      <c r="E554" s="25" t="s">
        <v>483</v>
      </c>
      <c r="F554" s="22" t="s">
        <v>2397</v>
      </c>
      <c r="G554" s="25" t="s">
        <v>2398</v>
      </c>
      <c r="H554" s="25"/>
      <c r="I554" s="25"/>
      <c r="J554" s="25"/>
      <c r="K554" s="25"/>
      <c r="L554" s="25"/>
      <c r="M554" s="25"/>
      <c r="N554" s="25"/>
      <c r="O554" s="78"/>
      <c r="P554" s="78"/>
      <c r="Q554" s="31"/>
      <c r="R554" s="31"/>
      <c r="S554" s="31"/>
      <c r="T554" s="31"/>
      <c r="U554" s="25"/>
      <c r="V554" s="31"/>
      <c r="W554" s="7"/>
    </row>
    <row r="555" ht="26.25" customHeight="1">
      <c r="A555" s="25">
        <v>5.0</v>
      </c>
      <c r="B555" s="25"/>
      <c r="C555" s="81" t="s">
        <v>2399</v>
      </c>
      <c r="D555" s="168" t="s">
        <v>2400</v>
      </c>
      <c r="E555" s="25" t="s">
        <v>2401</v>
      </c>
      <c r="F555" s="22" t="s">
        <v>2402</v>
      </c>
      <c r="G555" s="25" t="s">
        <v>2403</v>
      </c>
      <c r="H555" s="25"/>
      <c r="I555" s="25"/>
      <c r="J555" s="25"/>
      <c r="K555" s="25"/>
      <c r="L555" s="25"/>
      <c r="M555" s="25"/>
      <c r="N555" s="25"/>
      <c r="O555" s="78"/>
      <c r="P555" s="78"/>
      <c r="Q555" s="31"/>
      <c r="R555" s="31"/>
      <c r="S555" s="31"/>
      <c r="T555" s="31"/>
      <c r="U555" s="25"/>
      <c r="V555" s="31"/>
      <c r="W555" s="7"/>
    </row>
    <row r="556" ht="26.25" customHeight="1">
      <c r="A556" s="25">
        <v>6.0</v>
      </c>
      <c r="B556" s="165"/>
      <c r="C556" s="81" t="s">
        <v>2404</v>
      </c>
      <c r="D556" s="168" t="s">
        <v>2405</v>
      </c>
      <c r="E556" s="25" t="s">
        <v>212</v>
      </c>
      <c r="F556" s="22" t="s">
        <v>1573</v>
      </c>
      <c r="G556" s="25"/>
      <c r="H556" s="25"/>
      <c r="I556" s="171" t="s">
        <v>2406</v>
      </c>
      <c r="J556" s="17" t="str">
        <f>HYPERLINK("http://www.brookspointpalawan.com/","www.brookspointpalawan.com")</f>
        <v>www.brookspointpalawan.com</v>
      </c>
      <c r="K556" s="25"/>
      <c r="L556" s="25"/>
      <c r="M556" s="25"/>
      <c r="N556" s="25"/>
      <c r="O556" s="78"/>
      <c r="P556" s="78"/>
      <c r="Q556" s="31"/>
      <c r="R556" s="31"/>
      <c r="S556" s="31"/>
      <c r="T556" s="31"/>
      <c r="U556" s="25"/>
      <c r="V556" s="31"/>
      <c r="W556" s="7"/>
    </row>
    <row r="557" ht="26.25" customHeight="1">
      <c r="A557" s="25">
        <v>7.0</v>
      </c>
      <c r="B557" s="181"/>
      <c r="C557" s="81" t="s">
        <v>2407</v>
      </c>
      <c r="D557" s="168" t="s">
        <v>2408</v>
      </c>
      <c r="E557" s="25" t="s">
        <v>212</v>
      </c>
      <c r="F557" s="22" t="s">
        <v>2409</v>
      </c>
      <c r="G557" s="25" t="s">
        <v>2410</v>
      </c>
      <c r="H557" s="25"/>
      <c r="I557" s="25"/>
      <c r="J557" s="25"/>
      <c r="K557" s="25"/>
      <c r="L557" s="25"/>
      <c r="M557" s="25"/>
      <c r="N557" s="25"/>
      <c r="O557" s="78"/>
      <c r="P557" s="78"/>
      <c r="Q557" s="31"/>
      <c r="R557" s="31"/>
      <c r="S557" s="31"/>
      <c r="T557" s="31"/>
      <c r="U557" s="25"/>
      <c r="V557" s="31"/>
      <c r="W557" s="7"/>
    </row>
    <row r="558" ht="26.25" customHeight="1">
      <c r="A558" s="25">
        <v>8.0</v>
      </c>
      <c r="B558" s="181"/>
      <c r="C558" s="81" t="s">
        <v>2411</v>
      </c>
      <c r="D558" s="168" t="s">
        <v>2412</v>
      </c>
      <c r="E558" s="25" t="s">
        <v>153</v>
      </c>
      <c r="F558" s="22" t="s">
        <v>2413</v>
      </c>
      <c r="G558" s="25" t="s">
        <v>2414</v>
      </c>
      <c r="H558" s="25"/>
      <c r="I558" s="25"/>
      <c r="J558" s="25"/>
      <c r="K558" s="25"/>
      <c r="L558" s="25"/>
      <c r="M558" s="25"/>
      <c r="N558" s="25"/>
      <c r="O558" s="78"/>
      <c r="P558" s="78"/>
      <c r="Q558" s="31"/>
      <c r="R558" s="31"/>
      <c r="S558" s="31"/>
      <c r="T558" s="31"/>
      <c r="U558" s="25"/>
      <c r="V558" s="31"/>
      <c r="W558" s="7"/>
    </row>
    <row r="559" ht="26.25" customHeight="1">
      <c r="A559" s="25">
        <v>9.0</v>
      </c>
      <c r="B559" s="165"/>
      <c r="C559" s="81" t="s">
        <v>2415</v>
      </c>
      <c r="D559" s="168" t="s">
        <v>2416</v>
      </c>
      <c r="E559" s="25" t="s">
        <v>198</v>
      </c>
      <c r="F559" s="22" t="s">
        <v>633</v>
      </c>
      <c r="G559" s="25" t="s">
        <v>2417</v>
      </c>
      <c r="H559" s="25"/>
      <c r="I559" s="171" t="s">
        <v>2418</v>
      </c>
      <c r="J559" s="17" t="str">
        <f>HYPERLINK("http://www.corontourism.info/","www.corontourism.info")</f>
        <v>www.corontourism.info</v>
      </c>
      <c r="K559" s="25"/>
      <c r="L559" s="25"/>
      <c r="M559" s="25"/>
      <c r="N559" s="25"/>
      <c r="O559" s="78"/>
      <c r="P559" s="78"/>
      <c r="Q559" s="31"/>
      <c r="R559" s="31"/>
      <c r="S559" s="31"/>
      <c r="T559" s="31"/>
      <c r="U559" s="25"/>
      <c r="V559" s="31"/>
      <c r="W559" s="7"/>
    </row>
    <row r="560" ht="26.25" customHeight="1">
      <c r="A560" s="25">
        <v>10.0</v>
      </c>
      <c r="B560" s="181"/>
      <c r="C560" s="81" t="s">
        <v>2419</v>
      </c>
      <c r="D560" s="168" t="s">
        <v>2420</v>
      </c>
      <c r="E560" s="25" t="s">
        <v>251</v>
      </c>
      <c r="F560" s="22" t="s">
        <v>2421</v>
      </c>
      <c r="G560" s="25" t="s">
        <v>2422</v>
      </c>
      <c r="H560" s="25"/>
      <c r="I560" s="25"/>
      <c r="J560" s="25"/>
      <c r="K560" s="25"/>
      <c r="L560" s="25"/>
      <c r="M560" s="25"/>
      <c r="N560" s="25"/>
      <c r="O560" s="78"/>
      <c r="P560" s="78"/>
      <c r="Q560" s="31"/>
      <c r="R560" s="31"/>
      <c r="S560" s="31"/>
      <c r="T560" s="31"/>
      <c r="U560" s="25"/>
      <c r="V560" s="31"/>
      <c r="W560" s="7"/>
    </row>
    <row r="561" ht="26.25" customHeight="1">
      <c r="A561" s="25">
        <v>11.0</v>
      </c>
      <c r="B561" s="25"/>
      <c r="C561" s="81" t="s">
        <v>2423</v>
      </c>
      <c r="D561" s="168" t="s">
        <v>2424</v>
      </c>
      <c r="E561" s="25" t="s">
        <v>264</v>
      </c>
      <c r="F561" s="22" t="s">
        <v>2425</v>
      </c>
      <c r="G561" s="25" t="s">
        <v>2426</v>
      </c>
      <c r="H561" s="25"/>
      <c r="I561" s="25"/>
      <c r="J561" s="25"/>
      <c r="K561" s="25"/>
      <c r="L561" s="25"/>
      <c r="M561" s="25"/>
      <c r="N561" s="25"/>
      <c r="O561" s="78"/>
      <c r="P561" s="78"/>
      <c r="Q561" s="31"/>
      <c r="R561" s="31"/>
      <c r="S561" s="31"/>
      <c r="T561" s="31"/>
      <c r="U561" s="25"/>
      <c r="V561" s="31"/>
      <c r="W561" s="7"/>
    </row>
    <row r="562" ht="26.25" customHeight="1">
      <c r="A562" s="25">
        <v>12.0</v>
      </c>
      <c r="B562" s="181"/>
      <c r="C562" s="81" t="s">
        <v>2427</v>
      </c>
      <c r="D562" s="168" t="s">
        <v>2428</v>
      </c>
      <c r="E562" s="25" t="s">
        <v>153</v>
      </c>
      <c r="F562" s="22" t="s">
        <v>2429</v>
      </c>
      <c r="G562" s="25" t="s">
        <v>2430</v>
      </c>
      <c r="H562" s="25"/>
      <c r="I562" s="25"/>
      <c r="J562" s="25"/>
      <c r="K562" s="25"/>
      <c r="L562" s="25"/>
      <c r="M562" s="25"/>
      <c r="N562" s="25"/>
      <c r="O562" s="78"/>
      <c r="P562" s="78"/>
      <c r="Q562" s="31"/>
      <c r="R562" s="31"/>
      <c r="S562" s="31"/>
      <c r="T562" s="31"/>
      <c r="U562" s="25"/>
      <c r="V562" s="31"/>
      <c r="W562" s="7"/>
    </row>
    <row r="563" ht="26.25" customHeight="1">
      <c r="A563" s="25">
        <v>13.0</v>
      </c>
      <c r="B563" s="25"/>
      <c r="C563" s="81" t="s">
        <v>2431</v>
      </c>
      <c r="D563" s="168" t="s">
        <v>2432</v>
      </c>
      <c r="E563" s="25" t="s">
        <v>192</v>
      </c>
      <c r="F563" s="22" t="s">
        <v>1683</v>
      </c>
      <c r="G563" s="25" t="s">
        <v>2433</v>
      </c>
      <c r="H563" s="25"/>
      <c r="I563" s="25"/>
      <c r="J563" s="17" t="str">
        <f>HYPERLINK("http://www.elnidotourism.com/","www.elnidotourism.com")</f>
        <v>www.elnidotourism.com</v>
      </c>
      <c r="K563" s="25"/>
      <c r="L563" s="25"/>
      <c r="M563" s="25"/>
      <c r="N563" s="25"/>
      <c r="O563" s="78"/>
      <c r="P563" s="78"/>
      <c r="Q563" s="31"/>
      <c r="R563" s="31"/>
      <c r="S563" s="31"/>
      <c r="T563" s="31"/>
      <c r="U563" s="25"/>
      <c r="V563" s="31"/>
      <c r="W563" s="7"/>
    </row>
    <row r="564" ht="26.25" customHeight="1">
      <c r="A564" s="25">
        <v>14.0</v>
      </c>
      <c r="B564" s="25"/>
      <c r="C564" s="81" t="s">
        <v>1949</v>
      </c>
      <c r="D564" s="168" t="s">
        <v>2434</v>
      </c>
      <c r="E564" s="25" t="s">
        <v>320</v>
      </c>
      <c r="F564" s="22" t="s">
        <v>2435</v>
      </c>
      <c r="G564" s="25" t="s">
        <v>2436</v>
      </c>
      <c r="H564" s="25"/>
      <c r="I564" s="25"/>
      <c r="J564" s="25"/>
      <c r="K564" s="25"/>
      <c r="L564" s="25"/>
      <c r="M564" s="25"/>
      <c r="N564" s="25"/>
      <c r="O564" s="78"/>
      <c r="P564" s="78"/>
      <c r="Q564" s="31"/>
      <c r="R564" s="31"/>
      <c r="S564" s="31"/>
      <c r="T564" s="31"/>
      <c r="U564" s="25"/>
      <c r="V564" s="31"/>
      <c r="W564" s="7"/>
    </row>
    <row r="565" ht="26.25" customHeight="1">
      <c r="A565" s="25">
        <v>15.0</v>
      </c>
      <c r="B565" s="181"/>
      <c r="C565" s="81" t="s">
        <v>2437</v>
      </c>
      <c r="D565" s="168" t="s">
        <v>2438</v>
      </c>
      <c r="E565" s="25" t="s">
        <v>402</v>
      </c>
      <c r="F565" s="22" t="s">
        <v>2439</v>
      </c>
      <c r="G565" s="25" t="s">
        <v>2440</v>
      </c>
      <c r="H565" s="25"/>
      <c r="I565" s="25"/>
      <c r="J565" s="25"/>
      <c r="K565" s="25"/>
      <c r="L565" s="25"/>
      <c r="M565" s="25"/>
      <c r="N565" s="25"/>
      <c r="O565" s="78"/>
      <c r="P565" s="78"/>
      <c r="Q565" s="31"/>
      <c r="R565" s="31"/>
      <c r="S565" s="31"/>
      <c r="T565" s="31"/>
      <c r="U565" s="25"/>
      <c r="V565" s="31"/>
      <c r="W565" s="7"/>
    </row>
    <row r="566" ht="26.25" customHeight="1">
      <c r="A566" s="25">
        <v>16.0</v>
      </c>
      <c r="B566" s="25"/>
      <c r="C566" s="81" t="s">
        <v>2441</v>
      </c>
      <c r="D566" s="168" t="s">
        <v>2442</v>
      </c>
      <c r="E566" s="25" t="s">
        <v>264</v>
      </c>
      <c r="F566" s="22" t="s">
        <v>2443</v>
      </c>
      <c r="G566" s="25" t="s">
        <v>2444</v>
      </c>
      <c r="H566" s="25"/>
      <c r="I566" s="25"/>
      <c r="J566" s="25"/>
      <c r="K566" s="25"/>
      <c r="L566" s="25"/>
      <c r="M566" s="25"/>
      <c r="N566" s="25"/>
      <c r="O566" s="78"/>
      <c r="P566" s="78"/>
      <c r="Q566" s="31"/>
      <c r="R566" s="31"/>
      <c r="S566" s="31"/>
      <c r="T566" s="31"/>
      <c r="U566" s="25"/>
      <c r="V566" s="31"/>
      <c r="W566" s="7"/>
    </row>
    <row r="567" ht="26.25" customHeight="1">
      <c r="A567" s="25">
        <v>17.0</v>
      </c>
      <c r="B567" s="165"/>
      <c r="C567" s="81" t="s">
        <v>2445</v>
      </c>
      <c r="D567" s="168" t="s">
        <v>2446</v>
      </c>
      <c r="E567" s="25" t="s">
        <v>233</v>
      </c>
      <c r="F567" s="22" t="s">
        <v>2447</v>
      </c>
      <c r="G567" s="25" t="s">
        <v>2448</v>
      </c>
      <c r="H567" s="25"/>
      <c r="I567" s="25" t="s">
        <v>2449</v>
      </c>
      <c r="J567" s="25"/>
      <c r="K567" s="25"/>
      <c r="L567" s="25"/>
      <c r="M567" s="25"/>
      <c r="N567" s="25"/>
      <c r="O567" s="78"/>
      <c r="P567" s="78"/>
      <c r="Q567" s="31"/>
      <c r="R567" s="31"/>
      <c r="S567" s="31"/>
      <c r="T567" s="31"/>
      <c r="U567" s="25"/>
      <c r="V567" s="31"/>
      <c r="W567" s="7"/>
    </row>
    <row r="568" ht="26.25" customHeight="1">
      <c r="A568" s="25">
        <v>18.0</v>
      </c>
      <c r="B568" s="153"/>
      <c r="C568" s="81" t="s">
        <v>2450</v>
      </c>
      <c r="D568" s="168" t="s">
        <v>2451</v>
      </c>
      <c r="E568" s="25" t="s">
        <v>138</v>
      </c>
      <c r="F568" s="22" t="s">
        <v>2452</v>
      </c>
      <c r="G568" s="144" t="s">
        <v>2453</v>
      </c>
      <c r="H568" s="25" t="s">
        <v>2454</v>
      </c>
      <c r="I568" s="171" t="s">
        <v>2455</v>
      </c>
      <c r="J568" s="17" t="str">
        <f>HYPERLINK("http://www.puertoprincesa.ph/","www.puertoprincesa.ph")</f>
        <v>www.puertoprincesa.ph</v>
      </c>
      <c r="K568" s="25" t="s">
        <v>13</v>
      </c>
      <c r="L568" s="25"/>
      <c r="M568" s="25"/>
      <c r="N568" s="25"/>
      <c r="O568" s="78"/>
      <c r="P568" s="78"/>
      <c r="Q568" s="31"/>
      <c r="R568" s="31"/>
      <c r="S568" s="31"/>
      <c r="T568" s="31"/>
      <c r="U568" s="25"/>
      <c r="V568" s="31"/>
      <c r="W568" s="7"/>
    </row>
    <row r="569" ht="14.25" customHeight="1">
      <c r="A569" s="25">
        <v>19.0</v>
      </c>
      <c r="B569" s="166"/>
      <c r="C569" s="81" t="s">
        <v>973</v>
      </c>
      <c r="D569" s="168" t="s">
        <v>2456</v>
      </c>
      <c r="E569" s="111" t="s">
        <v>320</v>
      </c>
      <c r="F569" s="111" t="s">
        <v>2457</v>
      </c>
      <c r="G569" s="111" t="s">
        <v>2458</v>
      </c>
      <c r="H569" s="111"/>
      <c r="I569" s="171" t="s">
        <v>2459</v>
      </c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7"/>
    </row>
    <row r="570" ht="12.75" customHeight="1">
      <c r="A570" s="25">
        <v>20.0</v>
      </c>
      <c r="B570" s="186"/>
      <c r="C570" s="81" t="s">
        <v>2460</v>
      </c>
      <c r="D570" s="168" t="s">
        <v>2461</v>
      </c>
      <c r="E570" s="111" t="s">
        <v>233</v>
      </c>
      <c r="F570" s="111" t="s">
        <v>2462</v>
      </c>
      <c r="G570" s="111" t="s">
        <v>2463</v>
      </c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7"/>
    </row>
    <row r="571" ht="14.25" customHeight="1">
      <c r="A571" s="25">
        <v>21.0</v>
      </c>
      <c r="B571" s="166"/>
      <c r="C571" s="81" t="s">
        <v>990</v>
      </c>
      <c r="D571" s="168" t="s">
        <v>2464</v>
      </c>
      <c r="E571" s="111" t="s">
        <v>204</v>
      </c>
      <c r="F571" s="111" t="s">
        <v>2465</v>
      </c>
      <c r="G571" s="111" t="s">
        <v>2466</v>
      </c>
      <c r="H571" s="111"/>
      <c r="I571" s="171" t="s">
        <v>2467</v>
      </c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7"/>
    </row>
    <row r="572" ht="14.25" customHeight="1">
      <c r="A572" s="25">
        <v>22.0</v>
      </c>
      <c r="B572" s="166"/>
      <c r="C572" s="81" t="s">
        <v>369</v>
      </c>
      <c r="D572" s="168" t="s">
        <v>2468</v>
      </c>
      <c r="E572" s="111" t="s">
        <v>198</v>
      </c>
      <c r="F572" s="111" t="s">
        <v>1451</v>
      </c>
      <c r="G572" s="111" t="s">
        <v>2469</v>
      </c>
      <c r="H572" s="111"/>
      <c r="I572" s="171" t="s">
        <v>2470</v>
      </c>
      <c r="J572" s="17" t="str">
        <f>HYPERLINK("http://www.sanvicentepalawan.com.ph/","www.sanvicentepalawan.com.ph")</f>
        <v>www.sanvicentepalawan.com.ph</v>
      </c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7"/>
    </row>
    <row r="573" ht="12.75" customHeight="1">
      <c r="A573" s="25">
        <v>23.0</v>
      </c>
      <c r="B573" s="186"/>
      <c r="C573" s="81" t="s">
        <v>2471</v>
      </c>
      <c r="D573" s="168" t="s">
        <v>2472</v>
      </c>
      <c r="E573" s="111" t="s">
        <v>153</v>
      </c>
      <c r="F573" s="111" t="s">
        <v>2473</v>
      </c>
      <c r="G573" s="111" t="s">
        <v>2474</v>
      </c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7"/>
    </row>
    <row r="574" ht="12.75" customHeight="1">
      <c r="A574" s="155">
        <v>24.0</v>
      </c>
      <c r="B574" s="7"/>
      <c r="C574" s="81" t="s">
        <v>2213</v>
      </c>
      <c r="D574" s="168" t="s">
        <v>2475</v>
      </c>
      <c r="E574" s="81" t="s">
        <v>264</v>
      </c>
      <c r="F574" s="81" t="s">
        <v>2476</v>
      </c>
      <c r="G574" s="81" t="s">
        <v>2477</v>
      </c>
      <c r="H574" s="7"/>
      <c r="I574" s="7"/>
      <c r="J574" s="7"/>
      <c r="K574" s="7"/>
      <c r="L574" s="7"/>
      <c r="M574" s="7"/>
      <c r="N574" s="111"/>
      <c r="O574" s="111"/>
      <c r="P574" s="111"/>
      <c r="Q574" s="111"/>
      <c r="R574" s="111"/>
      <c r="S574" s="111"/>
      <c r="T574" s="111"/>
      <c r="U574" s="111"/>
      <c r="V574" s="111"/>
      <c r="W574" s="7"/>
    </row>
    <row r="575" ht="26.25" customHeight="1">
      <c r="A575" s="72"/>
      <c r="B575" s="107"/>
      <c r="C575" s="178" t="s">
        <v>2478</v>
      </c>
      <c r="D575" s="167" t="s">
        <v>2479</v>
      </c>
      <c r="E575" s="107" t="s">
        <v>153</v>
      </c>
      <c r="F575" s="108" t="s">
        <v>2480</v>
      </c>
      <c r="G575" s="107" t="s">
        <v>2481</v>
      </c>
      <c r="H575" s="107" t="s">
        <v>2482</v>
      </c>
      <c r="I575" s="107" t="s">
        <v>2483</v>
      </c>
      <c r="J575" s="187" t="str">
        <f>HYPERLINK("http://www.romblonprov.gov.ph/","www.romblonprov.gov.ph")</f>
        <v>www.romblonprov.gov.ph</v>
      </c>
      <c r="K575" s="107" t="s">
        <v>143</v>
      </c>
      <c r="L575" s="107" t="s">
        <v>2484</v>
      </c>
      <c r="M575" s="107"/>
      <c r="N575" s="25"/>
      <c r="O575" s="78"/>
      <c r="P575" s="78"/>
      <c r="Q575" s="31"/>
      <c r="R575" s="31"/>
      <c r="S575" s="31"/>
      <c r="T575" s="31"/>
      <c r="U575" s="25"/>
      <c r="V575" s="31"/>
      <c r="W575" s="7"/>
    </row>
    <row r="576" ht="12.75" customHeight="1">
      <c r="A576" s="25">
        <v>1.0</v>
      </c>
      <c r="B576" s="25"/>
      <c r="C576" s="81" t="s">
        <v>2485</v>
      </c>
      <c r="D576" s="168" t="s">
        <v>2486</v>
      </c>
      <c r="E576" s="25" t="s">
        <v>153</v>
      </c>
      <c r="F576" s="22" t="s">
        <v>2487</v>
      </c>
      <c r="G576" s="25" t="s">
        <v>2488</v>
      </c>
      <c r="H576" s="25"/>
      <c r="I576" s="25"/>
      <c r="J576" s="25"/>
      <c r="K576" s="25"/>
      <c r="L576" s="25"/>
      <c r="M576" s="25"/>
      <c r="N576" s="25"/>
      <c r="O576" s="78"/>
      <c r="P576" s="78"/>
      <c r="Q576" s="31"/>
      <c r="R576" s="31"/>
      <c r="S576" s="31"/>
      <c r="T576" s="31"/>
      <c r="U576" s="25"/>
      <c r="V576" s="31"/>
      <c r="W576" s="7"/>
    </row>
    <row r="577" ht="12.75" customHeight="1">
      <c r="A577" s="25">
        <v>2.0</v>
      </c>
      <c r="B577" s="165"/>
      <c r="C577" s="81" t="s">
        <v>2489</v>
      </c>
      <c r="D577" s="168" t="s">
        <v>2490</v>
      </c>
      <c r="E577" s="25" t="s">
        <v>402</v>
      </c>
      <c r="F577" s="22" t="s">
        <v>2491</v>
      </c>
      <c r="G577" s="25" t="s">
        <v>2492</v>
      </c>
      <c r="H577" s="25"/>
      <c r="I577" s="171" t="s">
        <v>2493</v>
      </c>
      <c r="J577" s="25"/>
      <c r="K577" s="25"/>
      <c r="L577" s="25"/>
      <c r="M577" s="25"/>
      <c r="N577" s="25"/>
      <c r="O577" s="78"/>
      <c r="P577" s="78"/>
      <c r="Q577" s="31"/>
      <c r="R577" s="31"/>
      <c r="S577" s="31"/>
      <c r="T577" s="31"/>
      <c r="U577" s="25"/>
      <c r="V577" s="31"/>
      <c r="W577" s="7"/>
    </row>
    <row r="578" ht="12.75" customHeight="1">
      <c r="A578" s="25">
        <v>3.0</v>
      </c>
      <c r="B578" s="165"/>
      <c r="C578" s="81" t="s">
        <v>2494</v>
      </c>
      <c r="D578" s="168" t="s">
        <v>2495</v>
      </c>
      <c r="E578" s="25" t="s">
        <v>159</v>
      </c>
      <c r="F578" s="22" t="s">
        <v>702</v>
      </c>
      <c r="G578" s="25" t="s">
        <v>2496</v>
      </c>
      <c r="H578" s="25"/>
      <c r="I578" s="171" t="s">
        <v>2497</v>
      </c>
      <c r="J578" s="25"/>
      <c r="K578" s="25"/>
      <c r="L578" s="25"/>
      <c r="M578" s="25"/>
      <c r="N578" s="25"/>
      <c r="O578" s="78"/>
      <c r="P578" s="78"/>
      <c r="Q578" s="31"/>
      <c r="R578" s="31"/>
      <c r="S578" s="31"/>
      <c r="T578" s="31"/>
      <c r="U578" s="25"/>
      <c r="V578" s="31"/>
      <c r="W578" s="7"/>
    </row>
    <row r="579" ht="12.75" customHeight="1">
      <c r="A579" s="25">
        <v>4.0</v>
      </c>
      <c r="B579" s="181"/>
      <c r="C579" s="81" t="s">
        <v>2498</v>
      </c>
      <c r="D579" s="168" t="s">
        <v>2499</v>
      </c>
      <c r="E579" s="25" t="s">
        <v>159</v>
      </c>
      <c r="F579" s="22" t="s">
        <v>2500</v>
      </c>
      <c r="G579" s="144" t="s">
        <v>2501</v>
      </c>
      <c r="H579" s="25"/>
      <c r="I579" s="25"/>
      <c r="J579" s="25"/>
      <c r="K579" s="25"/>
      <c r="L579" s="25"/>
      <c r="M579" s="25"/>
      <c r="N579" s="25"/>
      <c r="O579" s="78"/>
      <c r="P579" s="78"/>
      <c r="Q579" s="31"/>
      <c r="R579" s="31"/>
      <c r="S579" s="31"/>
      <c r="T579" s="31"/>
      <c r="U579" s="25"/>
      <c r="V579" s="31"/>
      <c r="W579" s="7"/>
    </row>
    <row r="580" ht="12.75" customHeight="1">
      <c r="A580" s="25">
        <v>5.0</v>
      </c>
      <c r="B580" s="165"/>
      <c r="C580" s="81" t="s">
        <v>2502</v>
      </c>
      <c r="D580" s="168" t="s">
        <v>2503</v>
      </c>
      <c r="E580" s="25" t="s">
        <v>402</v>
      </c>
      <c r="F580" s="22" t="s">
        <v>1346</v>
      </c>
      <c r="G580" s="25" t="s">
        <v>2504</v>
      </c>
      <c r="H580" s="25"/>
      <c r="I580" s="171" t="s">
        <v>2505</v>
      </c>
      <c r="J580" s="25"/>
      <c r="K580" s="25"/>
      <c r="L580" s="25"/>
      <c r="M580" s="25"/>
      <c r="N580" s="25"/>
      <c r="O580" s="78"/>
      <c r="P580" s="78"/>
      <c r="Q580" s="31"/>
      <c r="R580" s="31"/>
      <c r="S580" s="31"/>
      <c r="T580" s="31"/>
      <c r="U580" s="25"/>
      <c r="V580" s="31"/>
      <c r="W580" s="7"/>
    </row>
    <row r="581" ht="12.75" customHeight="1">
      <c r="A581" s="25">
        <v>6.0</v>
      </c>
      <c r="B581" s="181"/>
      <c r="C581" s="81" t="s">
        <v>2506</v>
      </c>
      <c r="D581" s="168" t="s">
        <v>2507</v>
      </c>
      <c r="E581" s="25" t="s">
        <v>159</v>
      </c>
      <c r="F581" s="22" t="s">
        <v>2508</v>
      </c>
      <c r="G581" s="25" t="s">
        <v>2509</v>
      </c>
      <c r="H581" s="25"/>
      <c r="I581" s="25"/>
      <c r="J581" s="25"/>
      <c r="K581" s="25"/>
      <c r="L581" s="25"/>
      <c r="M581" s="25"/>
      <c r="N581" s="25"/>
      <c r="O581" s="78"/>
      <c r="P581" s="78"/>
      <c r="Q581" s="31"/>
      <c r="R581" s="31"/>
      <c r="S581" s="31"/>
      <c r="T581" s="31"/>
      <c r="U581" s="25"/>
      <c r="V581" s="31"/>
      <c r="W581" s="7"/>
    </row>
    <row r="582" ht="12.75" customHeight="1">
      <c r="A582" s="25">
        <v>7.0</v>
      </c>
      <c r="B582" s="165"/>
      <c r="C582" s="81" t="s">
        <v>2510</v>
      </c>
      <c r="D582" s="168" t="s">
        <v>2511</v>
      </c>
      <c r="E582" s="25" t="s">
        <v>2512</v>
      </c>
      <c r="F582" s="22" t="s">
        <v>2513</v>
      </c>
      <c r="G582" s="25" t="s">
        <v>2514</v>
      </c>
      <c r="H582" s="25"/>
      <c r="I582" s="171" t="s">
        <v>2515</v>
      </c>
      <c r="J582" s="25"/>
      <c r="K582" s="25"/>
      <c r="L582" s="25"/>
      <c r="M582" s="25"/>
      <c r="N582" s="25"/>
      <c r="O582" s="78"/>
      <c r="P582" s="78"/>
      <c r="Q582" s="31"/>
      <c r="R582" s="31"/>
      <c r="S582" s="31"/>
      <c r="T582" s="31"/>
      <c r="U582" s="25"/>
      <c r="V582" s="31"/>
      <c r="W582" s="7"/>
    </row>
    <row r="583" ht="12.75" customHeight="1">
      <c r="A583" s="25">
        <v>8.0</v>
      </c>
      <c r="B583" s="25"/>
      <c r="C583" s="81" t="s">
        <v>2269</v>
      </c>
      <c r="D583" s="168" t="s">
        <v>2516</v>
      </c>
      <c r="E583" s="25" t="s">
        <v>159</v>
      </c>
      <c r="F583" s="22" t="s">
        <v>2517</v>
      </c>
      <c r="G583" s="25" t="s">
        <v>2518</v>
      </c>
      <c r="H583" s="25"/>
      <c r="I583" s="171"/>
      <c r="J583" s="25"/>
      <c r="K583" s="25"/>
      <c r="L583" s="25"/>
      <c r="M583" s="25"/>
      <c r="N583" s="25"/>
      <c r="O583" s="78"/>
      <c r="P583" s="78"/>
      <c r="Q583" s="31"/>
      <c r="R583" s="31"/>
      <c r="S583" s="31"/>
      <c r="T583" s="31"/>
      <c r="U583" s="25"/>
      <c r="V583" s="31"/>
      <c r="W583" s="7"/>
    </row>
    <row r="584" ht="12.75" customHeight="1">
      <c r="A584" s="25">
        <v>9.0</v>
      </c>
      <c r="B584" s="165"/>
      <c r="C584" s="81" t="s">
        <v>2519</v>
      </c>
      <c r="D584" s="168" t="s">
        <v>2520</v>
      </c>
      <c r="E584" s="25" t="s">
        <v>2512</v>
      </c>
      <c r="F584" s="22" t="s">
        <v>2480</v>
      </c>
      <c r="G584" s="144" t="s">
        <v>2521</v>
      </c>
      <c r="H584" s="25"/>
      <c r="I584" s="171" t="s">
        <v>2522</v>
      </c>
      <c r="J584" s="25"/>
      <c r="K584" s="25"/>
      <c r="L584" s="25"/>
      <c r="M584" s="25"/>
      <c r="N584" s="25"/>
      <c r="O584" s="78"/>
      <c r="P584" s="78"/>
      <c r="Q584" s="31"/>
      <c r="R584" s="31"/>
      <c r="S584" s="31"/>
      <c r="T584" s="31"/>
      <c r="U584" s="25"/>
      <c r="V584" s="31"/>
      <c r="W584" s="7"/>
    </row>
    <row r="585" ht="12.75" customHeight="1">
      <c r="A585" s="25">
        <v>10.0</v>
      </c>
      <c r="B585" s="25"/>
      <c r="C585" s="81" t="s">
        <v>2523</v>
      </c>
      <c r="D585" s="168" t="s">
        <v>2524</v>
      </c>
      <c r="E585" s="25" t="s">
        <v>245</v>
      </c>
      <c r="F585" s="22" t="s">
        <v>2525</v>
      </c>
      <c r="G585" s="25" t="s">
        <v>2526</v>
      </c>
      <c r="H585" s="25"/>
      <c r="I585" s="25"/>
      <c r="J585" s="25"/>
      <c r="K585" s="25"/>
      <c r="L585" s="25"/>
      <c r="M585" s="25"/>
      <c r="N585" s="25"/>
      <c r="O585" s="78"/>
      <c r="P585" s="78"/>
      <c r="Q585" s="31"/>
      <c r="R585" s="31"/>
      <c r="S585" s="31"/>
      <c r="T585" s="31"/>
      <c r="U585" s="25"/>
      <c r="V585" s="31"/>
      <c r="W585" s="7"/>
    </row>
    <row r="586" ht="12.75" customHeight="1">
      <c r="A586" s="25">
        <v>11.0</v>
      </c>
      <c r="B586" s="25"/>
      <c r="C586" s="81" t="s">
        <v>995</v>
      </c>
      <c r="D586" s="168" t="s">
        <v>2527</v>
      </c>
      <c r="E586" s="25" t="s">
        <v>402</v>
      </c>
      <c r="F586" s="22" t="s">
        <v>2528</v>
      </c>
      <c r="G586" s="25" t="s">
        <v>2529</v>
      </c>
      <c r="H586" s="25"/>
      <c r="I586" s="25"/>
      <c r="J586" s="25"/>
      <c r="K586" s="25"/>
      <c r="L586" s="25"/>
      <c r="M586" s="25"/>
      <c r="N586" s="25"/>
      <c r="O586" s="78"/>
      <c r="P586" s="78"/>
      <c r="Q586" s="31"/>
      <c r="R586" s="31"/>
      <c r="S586" s="31"/>
      <c r="T586" s="31"/>
      <c r="U586" s="25"/>
      <c r="V586" s="31"/>
      <c r="W586" s="7"/>
    </row>
    <row r="587" ht="12.75" customHeight="1">
      <c r="A587" s="25">
        <v>12.0</v>
      </c>
      <c r="B587" s="181"/>
      <c r="C587" s="81" t="s">
        <v>2135</v>
      </c>
      <c r="D587" s="168" t="s">
        <v>2530</v>
      </c>
      <c r="E587" s="25" t="s">
        <v>306</v>
      </c>
      <c r="F587" s="22" t="s">
        <v>2531</v>
      </c>
      <c r="G587" s="25" t="s">
        <v>2532</v>
      </c>
      <c r="H587" s="25"/>
      <c r="I587" s="25"/>
      <c r="J587" s="25"/>
      <c r="K587" s="25"/>
      <c r="L587" s="25"/>
      <c r="M587" s="25"/>
      <c r="N587" s="25"/>
      <c r="O587" s="78"/>
      <c r="P587" s="78"/>
      <c r="Q587" s="31"/>
      <c r="R587" s="31"/>
      <c r="S587" s="31"/>
      <c r="T587" s="31"/>
      <c r="U587" s="25"/>
      <c r="V587" s="31"/>
      <c r="W587" s="7"/>
    </row>
    <row r="588" ht="12.75" customHeight="1">
      <c r="A588" s="25">
        <v>13.0</v>
      </c>
      <c r="B588" s="181"/>
      <c r="C588" s="81" t="s">
        <v>2533</v>
      </c>
      <c r="D588" s="168" t="s">
        <v>2534</v>
      </c>
      <c r="E588" s="25" t="s">
        <v>138</v>
      </c>
      <c r="F588" s="22" t="s">
        <v>2535</v>
      </c>
      <c r="G588" s="25"/>
      <c r="H588" s="25"/>
      <c r="I588" s="25"/>
      <c r="J588" s="25"/>
      <c r="K588" s="25"/>
      <c r="L588" s="25"/>
      <c r="M588" s="25"/>
      <c r="N588" s="25"/>
      <c r="O588" s="78"/>
      <c r="P588" s="78"/>
      <c r="Q588" s="31"/>
      <c r="R588" s="31"/>
      <c r="S588" s="31"/>
      <c r="T588" s="31"/>
      <c r="U588" s="25"/>
      <c r="V588" s="31"/>
      <c r="W588" s="7"/>
    </row>
    <row r="589" ht="12.75" customHeight="1">
      <c r="A589" s="25">
        <v>14.0</v>
      </c>
      <c r="B589" s="25"/>
      <c r="C589" s="81" t="s">
        <v>1615</v>
      </c>
      <c r="D589" s="168" t="s">
        <v>2536</v>
      </c>
      <c r="E589" s="25" t="s">
        <v>233</v>
      </c>
      <c r="F589" s="22" t="s">
        <v>2537</v>
      </c>
      <c r="G589" s="25" t="s">
        <v>2538</v>
      </c>
      <c r="H589" s="25"/>
      <c r="I589" s="25"/>
      <c r="J589" s="25"/>
      <c r="K589" s="25"/>
      <c r="L589" s="25"/>
      <c r="M589" s="25"/>
      <c r="N589" s="25"/>
      <c r="O589" s="78"/>
      <c r="P589" s="78"/>
      <c r="Q589" s="31"/>
      <c r="R589" s="31"/>
      <c r="S589" s="31"/>
      <c r="T589" s="31"/>
      <c r="U589" s="25"/>
      <c r="V589" s="31"/>
      <c r="W589" s="7"/>
    </row>
    <row r="590" ht="12.75" customHeight="1">
      <c r="A590" s="25">
        <v>15.0</v>
      </c>
      <c r="B590" s="181"/>
      <c r="C590" s="81" t="s">
        <v>2539</v>
      </c>
      <c r="D590" s="168" t="s">
        <v>2540</v>
      </c>
      <c r="E590" s="25" t="s">
        <v>397</v>
      </c>
      <c r="F590" s="22" t="s">
        <v>2541</v>
      </c>
      <c r="G590" s="25" t="s">
        <v>2542</v>
      </c>
      <c r="H590" s="25"/>
      <c r="I590" s="25"/>
      <c r="J590" s="25"/>
      <c r="K590" s="25"/>
      <c r="L590" s="25"/>
      <c r="M590" s="25"/>
      <c r="N590" s="25"/>
      <c r="O590" s="78"/>
      <c r="P590" s="78"/>
      <c r="Q590" s="31"/>
      <c r="R590" s="31"/>
      <c r="S590" s="31"/>
      <c r="T590" s="31"/>
      <c r="U590" s="25"/>
      <c r="V590" s="31"/>
      <c r="W590" s="7"/>
    </row>
    <row r="591" ht="12.75" customHeight="1">
      <c r="A591" s="25">
        <v>16.0</v>
      </c>
      <c r="B591" s="181"/>
      <c r="C591" s="81" t="s">
        <v>405</v>
      </c>
      <c r="D591" s="168" t="s">
        <v>2543</v>
      </c>
      <c r="E591" s="25" t="s">
        <v>138</v>
      </c>
      <c r="F591" s="22" t="s">
        <v>2544</v>
      </c>
      <c r="G591" s="25" t="s">
        <v>2545</v>
      </c>
      <c r="H591" s="25"/>
      <c r="I591" s="25"/>
      <c r="J591" s="25"/>
      <c r="K591" s="25"/>
      <c r="L591" s="25"/>
      <c r="M591" s="25"/>
      <c r="N591" s="25"/>
      <c r="O591" s="78"/>
      <c r="P591" s="78"/>
      <c r="Q591" s="31"/>
      <c r="R591" s="31"/>
      <c r="S591" s="31"/>
      <c r="T591" s="31"/>
      <c r="U591" s="25"/>
      <c r="V591" s="31"/>
      <c r="W591" s="7"/>
    </row>
    <row r="592" ht="12.75" customHeight="1">
      <c r="A592" s="164" t="s">
        <v>2546</v>
      </c>
      <c r="B592" s="149"/>
      <c r="C592" s="68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25"/>
      <c r="O592" s="78"/>
      <c r="P592" s="78"/>
      <c r="Q592" s="31"/>
      <c r="R592" s="31"/>
      <c r="S592" s="31"/>
      <c r="T592" s="31"/>
      <c r="U592" s="25"/>
      <c r="V592" s="31"/>
      <c r="W592" s="7"/>
    </row>
    <row r="593" ht="39.0" customHeight="1">
      <c r="A593" s="188"/>
      <c r="B593" s="189"/>
      <c r="C593" s="163" t="s">
        <v>2547</v>
      </c>
      <c r="D593" s="167" t="s">
        <v>2548</v>
      </c>
      <c r="E593" s="74" t="s">
        <v>245</v>
      </c>
      <c r="F593" s="75" t="s">
        <v>2549</v>
      </c>
      <c r="G593" s="74" t="s">
        <v>2550</v>
      </c>
      <c r="H593" s="74" t="s">
        <v>2551</v>
      </c>
      <c r="I593" s="74" t="s">
        <v>2552</v>
      </c>
      <c r="J593" s="74"/>
      <c r="K593" s="74" t="s">
        <v>143</v>
      </c>
      <c r="L593" s="74" t="s">
        <v>2553</v>
      </c>
      <c r="M593" s="74"/>
      <c r="N593" s="25"/>
      <c r="O593" s="78"/>
      <c r="P593" s="78"/>
      <c r="Q593" s="31"/>
      <c r="R593" s="31"/>
      <c r="S593" s="31"/>
      <c r="T593" s="31"/>
      <c r="U593" s="25"/>
      <c r="V593" s="31"/>
      <c r="W593" s="7"/>
    </row>
    <row r="594" ht="26.25" customHeight="1">
      <c r="A594" s="25">
        <v>1.0</v>
      </c>
      <c r="B594" s="165"/>
      <c r="C594" s="81" t="s">
        <v>2554</v>
      </c>
      <c r="D594" s="168" t="s">
        <v>2555</v>
      </c>
      <c r="E594" s="25" t="s">
        <v>320</v>
      </c>
      <c r="F594" s="22" t="s">
        <v>2556</v>
      </c>
      <c r="G594" s="25" t="s">
        <v>2557</v>
      </c>
      <c r="H594" s="25"/>
      <c r="I594" s="25" t="s">
        <v>2558</v>
      </c>
      <c r="J594" s="17" t="str">
        <f>HYPERLINK("http://www.bacacay.gov.ph/","www.bacacay.gov.ph")</f>
        <v>www.bacacay.gov.ph</v>
      </c>
      <c r="K594" s="25"/>
      <c r="L594" s="25"/>
      <c r="M594" s="25"/>
      <c r="N594" s="25"/>
      <c r="O594" s="78"/>
      <c r="P594" s="78"/>
      <c r="Q594" s="31"/>
      <c r="R594" s="31"/>
      <c r="S594" s="31"/>
      <c r="T594" s="31"/>
      <c r="U594" s="25"/>
      <c r="V594" s="31"/>
      <c r="W594" s="7"/>
    </row>
    <row r="595" ht="26.25" customHeight="1">
      <c r="A595" s="25">
        <v>2.0</v>
      </c>
      <c r="B595" s="165"/>
      <c r="C595" s="81" t="s">
        <v>2559</v>
      </c>
      <c r="D595" s="168" t="s">
        <v>2560</v>
      </c>
      <c r="E595" s="25" t="s">
        <v>192</v>
      </c>
      <c r="F595" s="22" t="s">
        <v>2561</v>
      </c>
      <c r="G595" s="25" t="s">
        <v>2562</v>
      </c>
      <c r="H595" s="25"/>
      <c r="I595" s="25" t="s">
        <v>2563</v>
      </c>
      <c r="J595" s="145"/>
      <c r="K595" s="25"/>
      <c r="L595" s="25"/>
      <c r="M595" s="25"/>
      <c r="N595" s="25"/>
      <c r="O595" s="78"/>
      <c r="P595" s="78"/>
      <c r="Q595" s="31"/>
      <c r="R595" s="31"/>
      <c r="S595" s="31"/>
      <c r="T595" s="31"/>
      <c r="U595" s="25"/>
      <c r="V595" s="31"/>
      <c r="W595" s="7"/>
    </row>
    <row r="596" ht="26.25" customHeight="1">
      <c r="A596" s="25">
        <v>3.0</v>
      </c>
      <c r="B596" s="153"/>
      <c r="C596" s="81" t="s">
        <v>2564</v>
      </c>
      <c r="D596" s="168" t="s">
        <v>2565</v>
      </c>
      <c r="E596" s="25" t="s">
        <v>138</v>
      </c>
      <c r="F596" s="22" t="s">
        <v>2566</v>
      </c>
      <c r="G596" s="25" t="s">
        <v>2567</v>
      </c>
      <c r="H596" s="25"/>
      <c r="I596" s="25" t="s">
        <v>2568</v>
      </c>
      <c r="J596" s="145"/>
      <c r="K596" s="25"/>
      <c r="L596" s="25"/>
      <c r="M596" s="25"/>
      <c r="N596" s="25"/>
      <c r="O596" s="78"/>
      <c r="P596" s="78"/>
      <c r="Q596" s="31"/>
      <c r="R596" s="31"/>
      <c r="S596" s="31"/>
      <c r="T596" s="31"/>
      <c r="U596" s="25"/>
      <c r="V596" s="31"/>
      <c r="W596" s="7"/>
    </row>
    <row r="597" ht="26.25" customHeight="1">
      <c r="A597" s="25">
        <v>4.0</v>
      </c>
      <c r="B597" s="165"/>
      <c r="C597" s="81" t="s">
        <v>2569</v>
      </c>
      <c r="D597" s="168" t="s">
        <v>2570</v>
      </c>
      <c r="E597" s="25" t="s">
        <v>441</v>
      </c>
      <c r="F597" s="22" t="s">
        <v>2571</v>
      </c>
      <c r="G597" s="25" t="s">
        <v>2572</v>
      </c>
      <c r="H597" s="25"/>
      <c r="I597" s="144" t="s">
        <v>2573</v>
      </c>
      <c r="J597" s="145"/>
      <c r="K597" s="25"/>
      <c r="L597" s="25"/>
      <c r="M597" s="25"/>
      <c r="N597" s="25"/>
      <c r="O597" s="78"/>
      <c r="P597" s="78"/>
      <c r="Q597" s="31"/>
      <c r="R597" s="31"/>
      <c r="S597" s="31"/>
      <c r="T597" s="31"/>
      <c r="U597" s="25"/>
      <c r="V597" s="31"/>
      <c r="W597" s="7"/>
    </row>
    <row r="598" ht="26.25" customHeight="1">
      <c r="A598" s="25">
        <v>5.0</v>
      </c>
      <c r="B598" s="181"/>
      <c r="C598" s="81" t="s">
        <v>2574</v>
      </c>
      <c r="D598" s="168" t="s">
        <v>2575</v>
      </c>
      <c r="E598" s="25" t="s">
        <v>2240</v>
      </c>
      <c r="F598" s="22" t="s">
        <v>2576</v>
      </c>
      <c r="G598" s="25" t="s">
        <v>2577</v>
      </c>
      <c r="H598" s="25"/>
      <c r="I598" s="25" t="s">
        <v>2578</v>
      </c>
      <c r="J598" s="145"/>
      <c r="K598" s="25"/>
      <c r="L598" s="25"/>
      <c r="M598" s="25"/>
      <c r="N598" s="25"/>
      <c r="O598" s="78"/>
      <c r="P598" s="78"/>
      <c r="Q598" s="31"/>
      <c r="R598" s="31"/>
      <c r="S598" s="31"/>
      <c r="T598" s="31"/>
      <c r="U598" s="25"/>
      <c r="V598" s="31"/>
      <c r="W598" s="7"/>
    </row>
    <row r="599" ht="26.25" customHeight="1">
      <c r="A599" s="25">
        <v>6.0</v>
      </c>
      <c r="B599" s="165"/>
      <c r="C599" s="81" t="s">
        <v>2579</v>
      </c>
      <c r="D599" s="168" t="s">
        <v>2580</v>
      </c>
      <c r="E599" s="25" t="s">
        <v>198</v>
      </c>
      <c r="F599" s="22" t="s">
        <v>2581</v>
      </c>
      <c r="G599" s="25" t="s">
        <v>2582</v>
      </c>
      <c r="H599" s="25"/>
      <c r="I599" s="25" t="s">
        <v>2583</v>
      </c>
      <c r="J599" s="145"/>
      <c r="K599" s="25"/>
      <c r="L599" s="25"/>
      <c r="M599" s="25"/>
      <c r="N599" s="25"/>
      <c r="O599" s="78"/>
      <c r="P599" s="78"/>
      <c r="Q599" s="31"/>
      <c r="R599" s="31"/>
      <c r="S599" s="31"/>
      <c r="T599" s="31"/>
      <c r="U599" s="25"/>
      <c r="V599" s="31"/>
      <c r="W599" s="7"/>
    </row>
    <row r="600" ht="26.25" customHeight="1">
      <c r="A600" s="25">
        <v>7.0</v>
      </c>
      <c r="B600" s="165"/>
      <c r="C600" s="81" t="s">
        <v>2584</v>
      </c>
      <c r="D600" s="168" t="s">
        <v>2585</v>
      </c>
      <c r="E600" s="25" t="s">
        <v>204</v>
      </c>
      <c r="F600" s="22" t="s">
        <v>2586</v>
      </c>
      <c r="G600" s="25" t="s">
        <v>2587</v>
      </c>
      <c r="H600" s="25"/>
      <c r="I600" s="25" t="s">
        <v>2583</v>
      </c>
      <c r="J600" s="145"/>
      <c r="K600" s="25"/>
      <c r="L600" s="25"/>
      <c r="M600" s="25"/>
      <c r="N600" s="25"/>
      <c r="O600" s="78"/>
      <c r="P600" s="78"/>
      <c r="Q600" s="31"/>
      <c r="R600" s="31"/>
      <c r="S600" s="31"/>
      <c r="T600" s="31"/>
      <c r="U600" s="25"/>
      <c r="V600" s="31"/>
      <c r="W600" s="7"/>
    </row>
    <row r="601" ht="26.25" customHeight="1">
      <c r="A601" s="25">
        <v>8.0</v>
      </c>
      <c r="B601" s="165"/>
      <c r="C601" s="81" t="s">
        <v>2588</v>
      </c>
      <c r="D601" s="168" t="s">
        <v>2589</v>
      </c>
      <c r="E601" s="25" t="s">
        <v>306</v>
      </c>
      <c r="F601" s="22" t="s">
        <v>2590</v>
      </c>
      <c r="G601" s="25" t="s">
        <v>2591</v>
      </c>
      <c r="H601" s="25"/>
      <c r="I601" s="25" t="s">
        <v>2583</v>
      </c>
      <c r="J601" s="145"/>
      <c r="K601" s="25"/>
      <c r="L601" s="25"/>
      <c r="M601" s="25"/>
      <c r="N601" s="25"/>
      <c r="O601" s="78"/>
      <c r="P601" s="78"/>
      <c r="Q601" s="31"/>
      <c r="R601" s="31"/>
      <c r="S601" s="31"/>
      <c r="T601" s="31"/>
      <c r="U601" s="25"/>
      <c r="V601" s="31"/>
      <c r="W601" s="7"/>
    </row>
    <row r="602" ht="26.25" customHeight="1">
      <c r="A602" s="25">
        <v>9.0</v>
      </c>
      <c r="B602" s="165"/>
      <c r="C602" s="81" t="s">
        <v>2592</v>
      </c>
      <c r="D602" s="168" t="s">
        <v>2593</v>
      </c>
      <c r="E602" s="25" t="s">
        <v>320</v>
      </c>
      <c r="F602" s="22" t="s">
        <v>2594</v>
      </c>
      <c r="G602" s="25" t="s">
        <v>2595</v>
      </c>
      <c r="H602" s="25"/>
      <c r="I602" s="25" t="s">
        <v>2583</v>
      </c>
      <c r="J602" s="145"/>
      <c r="K602" s="25"/>
      <c r="L602" s="25"/>
      <c r="M602" s="25"/>
      <c r="N602" s="25"/>
      <c r="O602" s="78"/>
      <c r="P602" s="78"/>
      <c r="Q602" s="31"/>
      <c r="R602" s="31"/>
      <c r="S602" s="31"/>
      <c r="T602" s="31"/>
      <c r="U602" s="25"/>
      <c r="V602" s="31"/>
      <c r="W602" s="7"/>
    </row>
    <row r="603" ht="26.25" customHeight="1">
      <c r="A603" s="25">
        <v>10.0</v>
      </c>
      <c r="B603" s="153"/>
      <c r="C603" s="81" t="s">
        <v>2596</v>
      </c>
      <c r="D603" s="168" t="s">
        <v>2597</v>
      </c>
      <c r="E603" s="25" t="s">
        <v>320</v>
      </c>
      <c r="F603" s="22" t="s">
        <v>1514</v>
      </c>
      <c r="G603" s="25" t="s">
        <v>2598</v>
      </c>
      <c r="H603" s="25"/>
      <c r="I603" s="25" t="s">
        <v>2583</v>
      </c>
      <c r="J603" s="145"/>
      <c r="K603" s="25"/>
      <c r="L603" s="25"/>
      <c r="M603" s="25"/>
      <c r="N603" s="25"/>
      <c r="O603" s="78"/>
      <c r="P603" s="78"/>
      <c r="Q603" s="31"/>
      <c r="R603" s="31"/>
      <c r="S603" s="31"/>
      <c r="T603" s="31"/>
      <c r="U603" s="25"/>
      <c r="V603" s="31"/>
      <c r="W603" s="7"/>
    </row>
    <row r="604" ht="26.25" customHeight="1">
      <c r="A604" s="25">
        <v>11.0</v>
      </c>
      <c r="B604" s="25"/>
      <c r="C604" s="81" t="s">
        <v>2599</v>
      </c>
      <c r="D604" s="168" t="s">
        <v>2600</v>
      </c>
      <c r="E604" s="25" t="s">
        <v>245</v>
      </c>
      <c r="F604" s="22" t="s">
        <v>2601</v>
      </c>
      <c r="G604" s="25" t="s">
        <v>2602</v>
      </c>
      <c r="H604" s="25"/>
      <c r="I604" s="25" t="s">
        <v>2583</v>
      </c>
      <c r="J604" s="145"/>
      <c r="K604" s="25"/>
      <c r="L604" s="25"/>
      <c r="M604" s="25"/>
      <c r="N604" s="25"/>
      <c r="O604" s="78"/>
      <c r="P604" s="78"/>
      <c r="Q604" s="31"/>
      <c r="R604" s="31"/>
      <c r="S604" s="31"/>
      <c r="T604" s="31"/>
      <c r="U604" s="25"/>
      <c r="V604" s="31"/>
      <c r="W604" s="7"/>
    </row>
    <row r="605" ht="26.25" customHeight="1">
      <c r="A605" s="25">
        <v>12.0</v>
      </c>
      <c r="B605" s="153"/>
      <c r="C605" s="81" t="s">
        <v>2603</v>
      </c>
      <c r="D605" s="168" t="s">
        <v>2604</v>
      </c>
      <c r="E605" s="25" t="s">
        <v>1782</v>
      </c>
      <c r="F605" s="22" t="s">
        <v>2605</v>
      </c>
      <c r="G605" s="25" t="s">
        <v>2606</v>
      </c>
      <c r="H605" s="25"/>
      <c r="I605" s="25" t="s">
        <v>2607</v>
      </c>
      <c r="J605" s="145"/>
      <c r="K605" s="25"/>
      <c r="L605" s="25"/>
      <c r="M605" s="25"/>
      <c r="N605" s="25"/>
      <c r="O605" s="78"/>
      <c r="P605" s="78"/>
      <c r="Q605" s="31"/>
      <c r="R605" s="31"/>
      <c r="S605" s="31"/>
      <c r="T605" s="31"/>
      <c r="U605" s="25"/>
      <c r="V605" s="31"/>
      <c r="W605" s="7"/>
    </row>
    <row r="606" ht="25.5" customHeight="1">
      <c r="A606" s="25">
        <v>13.0</v>
      </c>
      <c r="B606" s="165"/>
      <c r="C606" s="81" t="s">
        <v>2608</v>
      </c>
      <c r="D606" s="168" t="s">
        <v>2609</v>
      </c>
      <c r="E606" s="25" t="s">
        <v>251</v>
      </c>
      <c r="F606" s="22" t="s">
        <v>2610</v>
      </c>
      <c r="G606" s="25" t="s">
        <v>2611</v>
      </c>
      <c r="H606" s="25"/>
      <c r="I606" s="177" t="s">
        <v>2612</v>
      </c>
      <c r="J606" s="145"/>
      <c r="K606" s="25"/>
      <c r="L606" s="25"/>
      <c r="M606" s="25"/>
      <c r="N606" s="25"/>
      <c r="O606" s="78"/>
      <c r="P606" s="78"/>
      <c r="Q606" s="31"/>
      <c r="R606" s="31"/>
      <c r="S606" s="31"/>
      <c r="T606" s="31"/>
      <c r="U606" s="25"/>
      <c r="V606" s="31"/>
      <c r="W606" s="7"/>
    </row>
    <row r="607" ht="26.25" customHeight="1">
      <c r="A607" s="25">
        <v>14.0</v>
      </c>
      <c r="B607" s="165"/>
      <c r="C607" s="81" t="s">
        <v>2613</v>
      </c>
      <c r="D607" s="168" t="s">
        <v>2614</v>
      </c>
      <c r="E607" s="25" t="s">
        <v>159</v>
      </c>
      <c r="F607" s="22" t="s">
        <v>2615</v>
      </c>
      <c r="G607" s="25" t="s">
        <v>2616</v>
      </c>
      <c r="H607" s="25"/>
      <c r="I607" s="25"/>
      <c r="J607" s="145"/>
      <c r="K607" s="25"/>
      <c r="L607" s="25"/>
      <c r="M607" s="25"/>
      <c r="N607" s="25"/>
      <c r="O607" s="78"/>
      <c r="P607" s="78"/>
      <c r="Q607" s="31"/>
      <c r="R607" s="31"/>
      <c r="S607" s="31"/>
      <c r="T607" s="31"/>
      <c r="U607" s="25"/>
      <c r="V607" s="31"/>
      <c r="W607" s="7"/>
    </row>
    <row r="608" ht="26.25" customHeight="1">
      <c r="A608" s="25">
        <v>15.0</v>
      </c>
      <c r="B608" s="25"/>
      <c r="C608" s="81" t="s">
        <v>2617</v>
      </c>
      <c r="D608" s="168" t="s">
        <v>2618</v>
      </c>
      <c r="E608" s="25" t="s">
        <v>212</v>
      </c>
      <c r="F608" s="22" t="s">
        <v>2619</v>
      </c>
      <c r="G608" s="25" t="s">
        <v>2620</v>
      </c>
      <c r="H608" s="25"/>
      <c r="I608" s="25"/>
      <c r="J608" s="145"/>
      <c r="K608" s="25"/>
      <c r="L608" s="25"/>
      <c r="M608" s="25"/>
      <c r="N608" s="25"/>
      <c r="O608" s="78"/>
      <c r="P608" s="78"/>
      <c r="Q608" s="31"/>
      <c r="R608" s="31"/>
      <c r="S608" s="31"/>
      <c r="T608" s="31"/>
      <c r="U608" s="25"/>
      <c r="V608" s="31"/>
      <c r="W608" s="7"/>
    </row>
    <row r="609" ht="26.25" customHeight="1">
      <c r="A609" s="25">
        <v>16.0</v>
      </c>
      <c r="B609" s="165"/>
      <c r="C609" s="81" t="s">
        <v>410</v>
      </c>
      <c r="D609" s="168" t="s">
        <v>2621</v>
      </c>
      <c r="E609" s="25" t="s">
        <v>320</v>
      </c>
      <c r="F609" s="22" t="s">
        <v>2622</v>
      </c>
      <c r="G609" s="25" t="s">
        <v>2623</v>
      </c>
      <c r="H609" s="25"/>
      <c r="I609" s="25"/>
      <c r="J609" s="145"/>
      <c r="K609" s="25"/>
      <c r="L609" s="25"/>
      <c r="M609" s="25"/>
      <c r="N609" s="25"/>
      <c r="O609" s="78"/>
      <c r="P609" s="78"/>
      <c r="Q609" s="31"/>
      <c r="R609" s="31"/>
      <c r="S609" s="31"/>
      <c r="T609" s="31"/>
      <c r="U609" s="25"/>
      <c r="V609" s="31"/>
      <c r="W609" s="7"/>
    </row>
    <row r="610" ht="26.25" customHeight="1">
      <c r="A610" s="25">
        <v>17.0</v>
      </c>
      <c r="B610" s="165"/>
      <c r="C610" s="81" t="s">
        <v>2624</v>
      </c>
      <c r="D610" s="168" t="s">
        <v>2625</v>
      </c>
      <c r="E610" s="25" t="s">
        <v>204</v>
      </c>
      <c r="F610" s="22" t="s">
        <v>2626</v>
      </c>
      <c r="G610" s="25" t="s">
        <v>2627</v>
      </c>
      <c r="H610" s="25"/>
      <c r="I610" s="25"/>
      <c r="J610" s="145"/>
      <c r="K610" s="25"/>
      <c r="L610" s="25"/>
      <c r="M610" s="25"/>
      <c r="N610" s="25"/>
      <c r="O610" s="78"/>
      <c r="P610" s="78"/>
      <c r="Q610" s="31"/>
      <c r="R610" s="31"/>
      <c r="S610" s="31"/>
      <c r="T610" s="31"/>
      <c r="U610" s="25"/>
      <c r="V610" s="31"/>
      <c r="W610" s="7"/>
    </row>
    <row r="611" ht="26.25" customHeight="1">
      <c r="A611" s="155">
        <v>18.0</v>
      </c>
      <c r="B611" s="165"/>
      <c r="C611" s="81" t="s">
        <v>2628</v>
      </c>
      <c r="D611" s="168" t="s">
        <v>2629</v>
      </c>
      <c r="E611" s="25" t="s">
        <v>251</v>
      </c>
      <c r="F611" s="22" t="s">
        <v>2630</v>
      </c>
      <c r="G611" s="144" t="s">
        <v>2631</v>
      </c>
      <c r="H611" s="25"/>
      <c r="I611" s="25" t="s">
        <v>2632</v>
      </c>
      <c r="J611" s="145"/>
      <c r="K611" s="25"/>
      <c r="L611" s="25"/>
      <c r="M611" s="25"/>
      <c r="N611" s="25"/>
      <c r="O611" s="78"/>
      <c r="P611" s="78"/>
      <c r="Q611" s="31"/>
      <c r="R611" s="31"/>
      <c r="S611" s="31"/>
      <c r="T611" s="31"/>
      <c r="U611" s="25"/>
      <c r="V611" s="31"/>
      <c r="W611" s="7"/>
    </row>
    <row r="612" ht="26.25" customHeight="1">
      <c r="A612" s="72"/>
      <c r="B612" s="107"/>
      <c r="C612" s="178" t="s">
        <v>2633</v>
      </c>
      <c r="D612" s="167" t="s">
        <v>2634</v>
      </c>
      <c r="E612" s="107" t="s">
        <v>212</v>
      </c>
      <c r="F612" s="108" t="s">
        <v>2635</v>
      </c>
      <c r="G612" s="107" t="s">
        <v>2636</v>
      </c>
      <c r="H612" s="107" t="s">
        <v>2637</v>
      </c>
      <c r="I612" s="107"/>
      <c r="J612" s="187" t="str">
        <f>HYPERLINK("http://www.camarinesnorte.gov.ph/","www.camarinesnorte.gov.ph")</f>
        <v>www.camarinesnorte.gov.ph</v>
      </c>
      <c r="K612" s="107" t="s">
        <v>143</v>
      </c>
      <c r="L612" s="107" t="s">
        <v>2638</v>
      </c>
      <c r="M612" s="107"/>
      <c r="N612" s="25"/>
      <c r="O612" s="78"/>
      <c r="P612" s="78"/>
      <c r="Q612" s="31"/>
      <c r="R612" s="31"/>
      <c r="S612" s="31"/>
      <c r="T612" s="31"/>
      <c r="U612" s="25"/>
      <c r="V612" s="31"/>
      <c r="W612" s="7"/>
    </row>
    <row r="613" ht="26.25" customHeight="1">
      <c r="A613" s="25">
        <v>1.0</v>
      </c>
      <c r="B613" s="25"/>
      <c r="C613" s="81" t="s">
        <v>2639</v>
      </c>
      <c r="D613" s="168" t="s">
        <v>2640</v>
      </c>
      <c r="E613" s="25" t="s">
        <v>245</v>
      </c>
      <c r="F613" s="22" t="s">
        <v>2641</v>
      </c>
      <c r="G613" s="81" t="s">
        <v>2642</v>
      </c>
      <c r="H613" s="25"/>
      <c r="I613" s="144" t="s">
        <v>2643</v>
      </c>
      <c r="J613" s="7"/>
      <c r="K613" s="25"/>
      <c r="L613" s="25"/>
      <c r="M613" s="25"/>
      <c r="N613" s="25"/>
      <c r="O613" s="78"/>
      <c r="P613" s="78"/>
      <c r="Q613" s="31"/>
      <c r="R613" s="31"/>
      <c r="S613" s="31"/>
      <c r="T613" s="31"/>
      <c r="U613" s="25"/>
      <c r="V613" s="31"/>
      <c r="W613" s="7"/>
    </row>
    <row r="614" ht="26.25" customHeight="1">
      <c r="A614" s="25">
        <v>2.0</v>
      </c>
      <c r="B614" s="181"/>
      <c r="C614" s="81" t="s">
        <v>2644</v>
      </c>
      <c r="D614" s="168" t="s">
        <v>2645</v>
      </c>
      <c r="E614" s="25" t="s">
        <v>159</v>
      </c>
      <c r="F614" s="22" t="s">
        <v>2646</v>
      </c>
      <c r="G614" s="144" t="s">
        <v>2647</v>
      </c>
      <c r="H614" s="25"/>
      <c r="I614" s="25"/>
      <c r="J614" s="145"/>
      <c r="K614" s="25"/>
      <c r="L614" s="25"/>
      <c r="M614" s="25"/>
      <c r="N614" s="25"/>
      <c r="O614" s="78"/>
      <c r="P614" s="78"/>
      <c r="Q614" s="31"/>
      <c r="R614" s="31"/>
      <c r="S614" s="31"/>
      <c r="T614" s="31"/>
      <c r="U614" s="25"/>
      <c r="V614" s="31"/>
      <c r="W614" s="7"/>
    </row>
    <row r="615" ht="26.25" customHeight="1">
      <c r="A615" s="25">
        <v>3.0</v>
      </c>
      <c r="B615" s="25"/>
      <c r="C615" s="81" t="s">
        <v>2648</v>
      </c>
      <c r="D615" s="168" t="s">
        <v>2649</v>
      </c>
      <c r="E615" s="25" t="s">
        <v>571</v>
      </c>
      <c r="F615" s="22" t="s">
        <v>2650</v>
      </c>
      <c r="G615" s="25" t="s">
        <v>2651</v>
      </c>
      <c r="H615" s="25"/>
      <c r="I615" s="144" t="s">
        <v>2652</v>
      </c>
      <c r="J615" s="25"/>
      <c r="K615" s="25"/>
      <c r="L615" s="25"/>
      <c r="M615" s="25"/>
      <c r="N615" s="25"/>
      <c r="O615" s="78"/>
      <c r="P615" s="78"/>
      <c r="Q615" s="31"/>
      <c r="R615" s="31"/>
      <c r="S615" s="31"/>
      <c r="T615" s="31"/>
      <c r="U615" s="25"/>
      <c r="V615" s="31"/>
      <c r="W615" s="7"/>
    </row>
    <row r="616" ht="26.25" customHeight="1">
      <c r="A616" s="25">
        <v>4.0</v>
      </c>
      <c r="B616" s="25"/>
      <c r="C616" s="81" t="s">
        <v>2653</v>
      </c>
      <c r="D616" s="168" t="s">
        <v>2654</v>
      </c>
      <c r="E616" s="25" t="s">
        <v>138</v>
      </c>
      <c r="F616" s="22" t="s">
        <v>997</v>
      </c>
      <c r="G616" s="25" t="s">
        <v>2655</v>
      </c>
      <c r="H616" s="25"/>
      <c r="I616" s="25"/>
      <c r="J616" s="25"/>
      <c r="K616" s="25"/>
      <c r="L616" s="25"/>
      <c r="M616" s="25"/>
      <c r="N616" s="25"/>
      <c r="O616" s="78"/>
      <c r="P616" s="78"/>
      <c r="Q616" s="31"/>
      <c r="R616" s="31"/>
      <c r="S616" s="31"/>
      <c r="T616" s="31"/>
      <c r="U616" s="25"/>
      <c r="V616" s="31"/>
      <c r="W616" s="7"/>
    </row>
    <row r="617" ht="39.0" customHeight="1">
      <c r="A617" s="25">
        <v>5.0</v>
      </c>
      <c r="B617" s="153"/>
      <c r="C617" s="81" t="s">
        <v>2656</v>
      </c>
      <c r="D617" s="168" t="s">
        <v>2657</v>
      </c>
      <c r="E617" s="25" t="s">
        <v>204</v>
      </c>
      <c r="F617" s="22" t="s">
        <v>2658</v>
      </c>
      <c r="G617" s="25" t="s">
        <v>2659</v>
      </c>
      <c r="H617" s="25"/>
      <c r="I617" s="25"/>
      <c r="J617" s="25"/>
      <c r="K617" s="25"/>
      <c r="L617" s="25"/>
      <c r="M617" s="25"/>
      <c r="N617" s="25"/>
      <c r="O617" s="78"/>
      <c r="P617" s="78"/>
      <c r="Q617" s="31"/>
      <c r="R617" s="31"/>
      <c r="S617" s="31"/>
      <c r="T617" s="31"/>
      <c r="U617" s="25"/>
      <c r="V617" s="31"/>
      <c r="W617" s="7"/>
    </row>
    <row r="618" ht="39.0" customHeight="1">
      <c r="A618" s="25">
        <v>6.0</v>
      </c>
      <c r="B618" s="25"/>
      <c r="C618" s="81" t="s">
        <v>2660</v>
      </c>
      <c r="D618" s="168" t="s">
        <v>2661</v>
      </c>
      <c r="E618" s="25" t="s">
        <v>2240</v>
      </c>
      <c r="F618" s="22" t="s">
        <v>2662</v>
      </c>
      <c r="G618" s="25" t="s">
        <v>2663</v>
      </c>
      <c r="H618" s="25"/>
      <c r="I618" s="25"/>
      <c r="J618" s="25"/>
      <c r="K618" s="25"/>
      <c r="L618" s="25"/>
      <c r="M618" s="25"/>
      <c r="N618" s="25"/>
      <c r="O618" s="78"/>
      <c r="P618" s="78"/>
      <c r="Q618" s="31"/>
      <c r="R618" s="31"/>
      <c r="S618" s="31"/>
      <c r="T618" s="31"/>
      <c r="U618" s="25"/>
      <c r="V618" s="31"/>
      <c r="W618" s="7"/>
    </row>
    <row r="619" ht="39.0" customHeight="1">
      <c r="A619" s="25">
        <v>7.0</v>
      </c>
      <c r="B619" s="25"/>
      <c r="C619" s="81" t="s">
        <v>2664</v>
      </c>
      <c r="D619" s="168" t="s">
        <v>2665</v>
      </c>
      <c r="E619" s="25" t="s">
        <v>441</v>
      </c>
      <c r="F619" s="22" t="s">
        <v>2666</v>
      </c>
      <c r="G619" s="25" t="s">
        <v>2667</v>
      </c>
      <c r="H619" s="25"/>
      <c r="I619" s="25"/>
      <c r="J619" s="25"/>
      <c r="K619" s="25"/>
      <c r="L619" s="25"/>
      <c r="M619" s="25"/>
      <c r="N619" s="25"/>
      <c r="O619" s="78"/>
      <c r="P619" s="78"/>
      <c r="Q619" s="31"/>
      <c r="R619" s="31"/>
      <c r="S619" s="31"/>
      <c r="T619" s="31"/>
      <c r="U619" s="25"/>
      <c r="V619" s="31"/>
      <c r="W619" s="7"/>
    </row>
    <row r="620" ht="39.0" customHeight="1">
      <c r="A620" s="25">
        <v>8.0</v>
      </c>
      <c r="B620" s="25"/>
      <c r="C620" s="81" t="s">
        <v>2668</v>
      </c>
      <c r="D620" s="168" t="s">
        <v>2669</v>
      </c>
      <c r="E620" s="25" t="s">
        <v>745</v>
      </c>
      <c r="F620" s="22" t="s">
        <v>2670</v>
      </c>
      <c r="G620" s="25" t="s">
        <v>2671</v>
      </c>
      <c r="H620" s="25"/>
      <c r="I620" s="25"/>
      <c r="J620" s="25"/>
      <c r="K620" s="25"/>
      <c r="L620" s="25"/>
      <c r="M620" s="25"/>
      <c r="N620" s="25"/>
      <c r="O620" s="78"/>
      <c r="P620" s="78"/>
      <c r="Q620" s="31"/>
      <c r="R620" s="31"/>
      <c r="S620" s="31"/>
      <c r="T620" s="31"/>
      <c r="U620" s="25"/>
      <c r="V620" s="31"/>
      <c r="W620" s="7"/>
    </row>
    <row r="621" ht="39.0" customHeight="1">
      <c r="A621" s="25">
        <v>9.0</v>
      </c>
      <c r="B621" s="25"/>
      <c r="C621" s="81" t="s">
        <v>369</v>
      </c>
      <c r="D621" s="168" t="s">
        <v>2672</v>
      </c>
      <c r="E621" s="25" t="s">
        <v>192</v>
      </c>
      <c r="F621" s="22" t="s">
        <v>2571</v>
      </c>
      <c r="G621" s="25" t="s">
        <v>2673</v>
      </c>
      <c r="H621" s="25"/>
      <c r="I621" s="25" t="s">
        <v>2674</v>
      </c>
      <c r="J621" s="25"/>
      <c r="K621" s="25"/>
      <c r="L621" s="25"/>
      <c r="M621" s="25"/>
      <c r="N621" s="25"/>
      <c r="O621" s="78"/>
      <c r="P621" s="78"/>
      <c r="Q621" s="31"/>
      <c r="R621" s="31"/>
      <c r="S621" s="31"/>
      <c r="T621" s="31"/>
      <c r="U621" s="25"/>
      <c r="V621" s="31"/>
      <c r="W621" s="7"/>
    </row>
    <row r="622" ht="39.0" customHeight="1">
      <c r="A622" s="25">
        <v>10.0</v>
      </c>
      <c r="B622" s="153"/>
      <c r="C622" s="81" t="s">
        <v>2675</v>
      </c>
      <c r="D622" s="168" t="s">
        <v>2676</v>
      </c>
      <c r="E622" s="25" t="s">
        <v>2677</v>
      </c>
      <c r="F622" s="22" t="s">
        <v>2678</v>
      </c>
      <c r="G622" s="25" t="s">
        <v>2679</v>
      </c>
      <c r="H622" s="25"/>
      <c r="I622" s="25"/>
      <c r="J622" s="25"/>
      <c r="K622" s="25"/>
      <c r="L622" s="25"/>
      <c r="M622" s="25"/>
      <c r="N622" s="25"/>
      <c r="O622" s="78"/>
      <c r="P622" s="78"/>
      <c r="Q622" s="31"/>
      <c r="R622" s="31"/>
      <c r="S622" s="31"/>
      <c r="T622" s="31"/>
      <c r="U622" s="25"/>
      <c r="V622" s="31"/>
      <c r="W622" s="7"/>
    </row>
    <row r="623" ht="39.0" customHeight="1">
      <c r="A623" s="25">
        <v>11.0</v>
      </c>
      <c r="B623" s="25"/>
      <c r="C623" s="81" t="s">
        <v>1800</v>
      </c>
      <c r="D623" s="168" t="s">
        <v>2680</v>
      </c>
      <c r="E623" s="25" t="s">
        <v>251</v>
      </c>
      <c r="F623" s="22" t="s">
        <v>2681</v>
      </c>
      <c r="G623" s="25" t="s">
        <v>2682</v>
      </c>
      <c r="H623" s="25"/>
      <c r="I623" s="25"/>
      <c r="J623" s="25"/>
      <c r="K623" s="25"/>
      <c r="L623" s="25"/>
      <c r="M623" s="25"/>
      <c r="N623" s="25"/>
      <c r="O623" s="78"/>
      <c r="P623" s="78"/>
      <c r="Q623" s="31"/>
      <c r="R623" s="31"/>
      <c r="S623" s="31"/>
      <c r="T623" s="31"/>
      <c r="U623" s="25"/>
      <c r="V623" s="31"/>
      <c r="W623" s="7"/>
    </row>
    <row r="624" ht="39.0" customHeight="1">
      <c r="A624" s="25">
        <v>12.0</v>
      </c>
      <c r="B624" s="181"/>
      <c r="C624" s="81" t="s">
        <v>2683</v>
      </c>
      <c r="D624" s="168" t="s">
        <v>2684</v>
      </c>
      <c r="E624" s="25" t="s">
        <v>500</v>
      </c>
      <c r="F624" s="22" t="s">
        <v>2685</v>
      </c>
      <c r="G624" s="25" t="s">
        <v>2686</v>
      </c>
      <c r="H624" s="25"/>
      <c r="I624" s="25" t="s">
        <v>2687</v>
      </c>
      <c r="J624" s="25"/>
      <c r="K624" s="25"/>
      <c r="L624" s="25"/>
      <c r="M624" s="25"/>
      <c r="N624" s="25"/>
      <c r="O624" s="78"/>
      <c r="P624" s="78"/>
      <c r="Q624" s="31"/>
      <c r="R624" s="31"/>
      <c r="S624" s="31"/>
      <c r="T624" s="31"/>
      <c r="U624" s="25"/>
      <c r="V624" s="31"/>
      <c r="W624" s="7"/>
    </row>
    <row r="625" ht="26.25" customHeight="1">
      <c r="A625" s="72"/>
      <c r="B625" s="107"/>
      <c r="C625" s="178" t="s">
        <v>2688</v>
      </c>
      <c r="D625" s="167" t="s">
        <v>2689</v>
      </c>
      <c r="E625" s="107" t="s">
        <v>138</v>
      </c>
      <c r="F625" s="108" t="s">
        <v>2690</v>
      </c>
      <c r="G625" s="190" t="s">
        <v>2691</v>
      </c>
      <c r="H625" s="107" t="s">
        <v>2692</v>
      </c>
      <c r="I625" s="107"/>
      <c r="J625" s="187" t="str">
        <f>HYPERLINK("http://www.camarinessur.gov.ph/","www.camarinessur.gov.ph")</f>
        <v>www.camarinessur.gov.ph</v>
      </c>
      <c r="K625" s="107" t="s">
        <v>143</v>
      </c>
      <c r="L625" s="107" t="s">
        <v>2693</v>
      </c>
      <c r="M625" s="107"/>
      <c r="N625" s="25"/>
      <c r="O625" s="78"/>
      <c r="P625" s="78"/>
      <c r="Q625" s="31"/>
      <c r="R625" s="31"/>
      <c r="S625" s="31"/>
      <c r="T625" s="31"/>
      <c r="U625" s="25"/>
      <c r="V625" s="31"/>
      <c r="W625" s="7"/>
    </row>
    <row r="626" ht="26.25" customHeight="1">
      <c r="A626" s="25">
        <v>1.0</v>
      </c>
      <c r="B626" s="153"/>
      <c r="C626" s="81" t="s">
        <v>2694</v>
      </c>
      <c r="D626" s="168" t="s">
        <v>2695</v>
      </c>
      <c r="E626" s="25" t="s">
        <v>1209</v>
      </c>
      <c r="F626" s="22" t="s">
        <v>2696</v>
      </c>
      <c r="G626" s="25" t="s">
        <v>2697</v>
      </c>
      <c r="H626" s="25"/>
      <c r="I626" s="25"/>
      <c r="J626" s="25"/>
      <c r="K626" s="25"/>
      <c r="L626" s="25"/>
      <c r="M626" s="25"/>
      <c r="N626" s="25"/>
      <c r="O626" s="78"/>
      <c r="P626" s="78"/>
      <c r="Q626" s="31"/>
      <c r="R626" s="31"/>
      <c r="S626" s="31"/>
      <c r="T626" s="31"/>
      <c r="U626" s="25"/>
      <c r="V626" s="31"/>
      <c r="W626" s="7"/>
    </row>
    <row r="627" ht="39.0" customHeight="1">
      <c r="A627" s="25">
        <v>2.0</v>
      </c>
      <c r="B627" s="181"/>
      <c r="C627" s="81" t="s">
        <v>2698</v>
      </c>
      <c r="D627" s="168" t="s">
        <v>2699</v>
      </c>
      <c r="E627" s="25" t="s">
        <v>363</v>
      </c>
      <c r="F627" s="22" t="s">
        <v>2700</v>
      </c>
      <c r="G627" s="144" t="s">
        <v>2701</v>
      </c>
      <c r="H627" s="25"/>
      <c r="I627" s="25"/>
      <c r="J627" s="25"/>
      <c r="K627" s="25"/>
      <c r="L627" s="25"/>
      <c r="M627" s="25"/>
      <c r="N627" s="25"/>
      <c r="O627" s="78"/>
      <c r="P627" s="78"/>
      <c r="Q627" s="31"/>
      <c r="R627" s="31"/>
      <c r="S627" s="31"/>
      <c r="T627" s="31"/>
      <c r="U627" s="25"/>
      <c r="V627" s="31"/>
      <c r="W627" s="7"/>
    </row>
    <row r="628" ht="39.0" customHeight="1">
      <c r="A628" s="25">
        <v>3.0</v>
      </c>
      <c r="B628" s="25"/>
      <c r="C628" s="81" t="s">
        <v>2702</v>
      </c>
      <c r="D628" s="168" t="s">
        <v>2703</v>
      </c>
      <c r="E628" s="25" t="s">
        <v>138</v>
      </c>
      <c r="F628" s="22" t="s">
        <v>2704</v>
      </c>
      <c r="G628" s="25" t="s">
        <v>2705</v>
      </c>
      <c r="H628" s="25"/>
      <c r="I628" s="25"/>
      <c r="J628" s="25"/>
      <c r="K628" s="25"/>
      <c r="L628" s="25"/>
      <c r="M628" s="25"/>
      <c r="N628" s="25"/>
      <c r="O628" s="78"/>
      <c r="P628" s="78"/>
      <c r="Q628" s="31"/>
      <c r="R628" s="31"/>
      <c r="S628" s="31"/>
      <c r="T628" s="31"/>
      <c r="U628" s="25"/>
      <c r="V628" s="31"/>
      <c r="W628" s="7"/>
    </row>
    <row r="629" ht="39.0" customHeight="1">
      <c r="A629" s="25">
        <v>4.0</v>
      </c>
      <c r="B629" s="25"/>
      <c r="C629" s="81" t="s">
        <v>2706</v>
      </c>
      <c r="D629" s="168" t="s">
        <v>2707</v>
      </c>
      <c r="E629" s="25" t="s">
        <v>2708</v>
      </c>
      <c r="F629" s="22" t="s">
        <v>1455</v>
      </c>
      <c r="G629" s="25" t="s">
        <v>2709</v>
      </c>
      <c r="H629" s="25"/>
      <c r="I629" s="25"/>
      <c r="J629" s="25"/>
      <c r="K629" s="25"/>
      <c r="L629" s="25"/>
      <c r="M629" s="25"/>
      <c r="N629" s="25"/>
      <c r="O629" s="78"/>
      <c r="P629" s="78"/>
      <c r="Q629" s="31"/>
      <c r="R629" s="31"/>
      <c r="S629" s="31"/>
      <c r="T629" s="31"/>
      <c r="U629" s="25"/>
      <c r="V629" s="31"/>
      <c r="W629" s="7"/>
    </row>
    <row r="630" ht="39.0" customHeight="1">
      <c r="A630" s="25">
        <v>5.0</v>
      </c>
      <c r="B630" s="25"/>
      <c r="C630" s="81" t="s">
        <v>2710</v>
      </c>
      <c r="D630" s="168" t="s">
        <v>2711</v>
      </c>
      <c r="E630" s="25" t="s">
        <v>251</v>
      </c>
      <c r="F630" s="22" t="s">
        <v>2712</v>
      </c>
      <c r="G630" s="25" t="s">
        <v>2713</v>
      </c>
      <c r="H630" s="25"/>
      <c r="I630" s="25"/>
      <c r="J630" s="25"/>
      <c r="K630" s="25"/>
      <c r="L630" s="25"/>
      <c r="M630" s="25"/>
      <c r="N630" s="25"/>
      <c r="O630" s="78"/>
      <c r="P630" s="78"/>
      <c r="Q630" s="31"/>
      <c r="R630" s="31"/>
      <c r="S630" s="31"/>
      <c r="T630" s="31"/>
      <c r="U630" s="25"/>
      <c r="V630" s="31"/>
      <c r="W630" s="7"/>
    </row>
    <row r="631" ht="39.0" customHeight="1">
      <c r="A631" s="25">
        <v>6.0</v>
      </c>
      <c r="B631" s="25"/>
      <c r="C631" s="81" t="s">
        <v>2714</v>
      </c>
      <c r="D631" s="168" t="s">
        <v>2715</v>
      </c>
      <c r="E631" s="25" t="s">
        <v>170</v>
      </c>
      <c r="F631" s="22" t="s">
        <v>2716</v>
      </c>
      <c r="G631" s="25" t="s">
        <v>2717</v>
      </c>
      <c r="H631" s="25"/>
      <c r="I631" s="25"/>
      <c r="J631" s="25"/>
      <c r="K631" s="25"/>
      <c r="L631" s="25"/>
      <c r="M631" s="25"/>
      <c r="N631" s="25"/>
      <c r="O631" s="78"/>
      <c r="P631" s="78"/>
      <c r="Q631" s="31"/>
      <c r="R631" s="31"/>
      <c r="S631" s="31"/>
      <c r="T631" s="31"/>
      <c r="U631" s="25"/>
      <c r="V631" s="31"/>
      <c r="W631" s="7"/>
    </row>
    <row r="632" ht="39.0" customHeight="1">
      <c r="A632" s="25">
        <v>7.0</v>
      </c>
      <c r="B632" s="153"/>
      <c r="C632" s="81" t="s">
        <v>2718</v>
      </c>
      <c r="D632" s="168" t="s">
        <v>2719</v>
      </c>
      <c r="E632" s="25" t="s">
        <v>251</v>
      </c>
      <c r="F632" s="22" t="s">
        <v>1185</v>
      </c>
      <c r="G632" s="25" t="s">
        <v>2720</v>
      </c>
      <c r="H632" s="25"/>
      <c r="I632" s="25"/>
      <c r="J632" s="25"/>
      <c r="K632" s="25"/>
      <c r="L632" s="25"/>
      <c r="M632" s="25"/>
      <c r="N632" s="25"/>
      <c r="O632" s="78"/>
      <c r="P632" s="78"/>
      <c r="Q632" s="31"/>
      <c r="R632" s="31"/>
      <c r="S632" s="31"/>
      <c r="T632" s="31"/>
      <c r="U632" s="25"/>
      <c r="V632" s="31"/>
      <c r="W632" s="7"/>
    </row>
    <row r="633" ht="39.0" customHeight="1">
      <c r="A633" s="25">
        <v>8.0</v>
      </c>
      <c r="B633" s="181"/>
      <c r="C633" s="81" t="s">
        <v>2721</v>
      </c>
      <c r="D633" s="168" t="s">
        <v>2722</v>
      </c>
      <c r="E633" s="25" t="s">
        <v>212</v>
      </c>
      <c r="F633" s="22" t="s">
        <v>2723</v>
      </c>
      <c r="G633" s="25" t="s">
        <v>2724</v>
      </c>
      <c r="H633" s="25"/>
      <c r="I633" s="25" t="s">
        <v>2725</v>
      </c>
      <c r="J633" s="25"/>
      <c r="K633" s="25"/>
      <c r="L633" s="25"/>
      <c r="M633" s="25"/>
      <c r="N633" s="25"/>
      <c r="O633" s="78"/>
      <c r="P633" s="78"/>
      <c r="Q633" s="31"/>
      <c r="R633" s="31"/>
      <c r="S633" s="31"/>
      <c r="T633" s="31"/>
      <c r="U633" s="25"/>
      <c r="V633" s="31"/>
      <c r="W633" s="7"/>
    </row>
    <row r="634" ht="39.0" customHeight="1">
      <c r="A634" s="25">
        <v>9.0</v>
      </c>
      <c r="B634" s="181"/>
      <c r="C634" s="81" t="s">
        <v>2726</v>
      </c>
      <c r="D634" s="168" t="s">
        <v>2727</v>
      </c>
      <c r="E634" s="25" t="s">
        <v>159</v>
      </c>
      <c r="F634" s="22" t="s">
        <v>2728</v>
      </c>
      <c r="G634" s="25" t="s">
        <v>2729</v>
      </c>
      <c r="H634" s="25"/>
      <c r="I634" s="144" t="s">
        <v>2730</v>
      </c>
      <c r="J634" s="25"/>
      <c r="K634" s="25"/>
      <c r="L634" s="25"/>
      <c r="M634" s="25"/>
      <c r="N634" s="25"/>
      <c r="O634" s="78"/>
      <c r="P634" s="78"/>
      <c r="Q634" s="31"/>
      <c r="R634" s="31"/>
      <c r="S634" s="31"/>
      <c r="T634" s="31"/>
      <c r="U634" s="25"/>
      <c r="V634" s="31"/>
      <c r="W634" s="7"/>
    </row>
    <row r="635" ht="39.0" customHeight="1">
      <c r="A635" s="25">
        <v>10.0</v>
      </c>
      <c r="B635" s="25"/>
      <c r="C635" s="81" t="s">
        <v>2731</v>
      </c>
      <c r="D635" s="168" t="s">
        <v>2732</v>
      </c>
      <c r="E635" s="25" t="s">
        <v>571</v>
      </c>
      <c r="F635" s="22" t="s">
        <v>2733</v>
      </c>
      <c r="G635" s="25" t="s">
        <v>2734</v>
      </c>
      <c r="H635" s="25"/>
      <c r="I635" s="25"/>
      <c r="J635" s="25"/>
      <c r="K635" s="25"/>
      <c r="L635" s="25"/>
      <c r="M635" s="25"/>
      <c r="N635" s="25"/>
      <c r="O635" s="78"/>
      <c r="P635" s="78"/>
      <c r="Q635" s="31"/>
      <c r="R635" s="31"/>
      <c r="S635" s="31"/>
      <c r="T635" s="31"/>
      <c r="U635" s="25"/>
      <c r="V635" s="31"/>
      <c r="W635" s="7"/>
    </row>
    <row r="636" ht="39.0" customHeight="1">
      <c r="A636" s="25">
        <v>11.0</v>
      </c>
      <c r="B636" s="181"/>
      <c r="C636" s="81" t="s">
        <v>2735</v>
      </c>
      <c r="D636" s="168" t="s">
        <v>2736</v>
      </c>
      <c r="E636" s="25" t="s">
        <v>1782</v>
      </c>
      <c r="F636" s="22" t="s">
        <v>2737</v>
      </c>
      <c r="G636" s="25" t="s">
        <v>2738</v>
      </c>
      <c r="H636" s="25"/>
      <c r="I636" s="25" t="s">
        <v>2739</v>
      </c>
      <c r="J636" s="25"/>
      <c r="K636" s="25"/>
      <c r="L636" s="25"/>
      <c r="M636" s="25"/>
      <c r="N636" s="25"/>
      <c r="O636" s="78"/>
      <c r="P636" s="78"/>
      <c r="Q636" s="31"/>
      <c r="R636" s="31"/>
      <c r="S636" s="31"/>
      <c r="T636" s="31"/>
      <c r="U636" s="25"/>
      <c r="V636" s="31"/>
      <c r="W636" s="7"/>
    </row>
    <row r="637" ht="39.0" customHeight="1">
      <c r="A637" s="25">
        <v>12.0</v>
      </c>
      <c r="B637" s="25"/>
      <c r="C637" s="81" t="s">
        <v>2740</v>
      </c>
      <c r="D637" s="168" t="s">
        <v>2741</v>
      </c>
      <c r="E637" s="25" t="s">
        <v>320</v>
      </c>
      <c r="F637" s="22" t="s">
        <v>2742</v>
      </c>
      <c r="G637" s="25" t="s">
        <v>2743</v>
      </c>
      <c r="H637" s="25"/>
      <c r="I637" s="25"/>
      <c r="J637" s="25"/>
      <c r="K637" s="25"/>
      <c r="L637" s="25"/>
      <c r="M637" s="25"/>
      <c r="N637" s="25"/>
      <c r="O637" s="78"/>
      <c r="P637" s="78"/>
      <c r="Q637" s="31"/>
      <c r="R637" s="31"/>
      <c r="S637" s="31"/>
      <c r="T637" s="31"/>
      <c r="U637" s="25"/>
      <c r="V637" s="31"/>
      <c r="W637" s="7"/>
    </row>
    <row r="638" ht="39.0" customHeight="1">
      <c r="A638" s="25">
        <v>13.0</v>
      </c>
      <c r="B638" s="25"/>
      <c r="C638" s="81" t="s">
        <v>2744</v>
      </c>
      <c r="D638" s="168" t="s">
        <v>2745</v>
      </c>
      <c r="E638" s="25" t="s">
        <v>212</v>
      </c>
      <c r="F638" s="22" t="s">
        <v>2746</v>
      </c>
      <c r="G638" s="25" t="s">
        <v>2747</v>
      </c>
      <c r="H638" s="25"/>
      <c r="I638" s="25"/>
      <c r="J638" s="25"/>
      <c r="K638" s="25"/>
      <c r="L638" s="25"/>
      <c r="M638" s="25"/>
      <c r="N638" s="25"/>
      <c r="O638" s="78"/>
      <c r="P638" s="78"/>
      <c r="Q638" s="31"/>
      <c r="R638" s="31"/>
      <c r="S638" s="31"/>
      <c r="T638" s="31"/>
      <c r="U638" s="25"/>
      <c r="V638" s="31"/>
      <c r="W638" s="7"/>
    </row>
    <row r="639" ht="39.0" customHeight="1">
      <c r="A639" s="25">
        <v>14.0</v>
      </c>
      <c r="B639" s="181"/>
      <c r="C639" s="81" t="s">
        <v>2748</v>
      </c>
      <c r="D639" s="168" t="s">
        <v>2749</v>
      </c>
      <c r="E639" s="25" t="s">
        <v>245</v>
      </c>
      <c r="F639" s="22" t="s">
        <v>367</v>
      </c>
      <c r="G639" s="25" t="s">
        <v>2750</v>
      </c>
      <c r="H639" s="25"/>
      <c r="I639" s="25"/>
      <c r="J639" s="25"/>
      <c r="K639" s="25"/>
      <c r="L639" s="25"/>
      <c r="M639" s="25"/>
      <c r="N639" s="25"/>
      <c r="O639" s="78"/>
      <c r="P639" s="78"/>
      <c r="Q639" s="31"/>
      <c r="R639" s="31"/>
      <c r="S639" s="31"/>
      <c r="T639" s="31"/>
      <c r="U639" s="25"/>
      <c r="V639" s="31"/>
      <c r="W639" s="7"/>
    </row>
    <row r="640" ht="39.0" customHeight="1">
      <c r="A640" s="25">
        <v>15.0</v>
      </c>
      <c r="B640" s="25"/>
      <c r="C640" s="81" t="s">
        <v>2751</v>
      </c>
      <c r="D640" s="168" t="s">
        <v>2752</v>
      </c>
      <c r="E640" s="25" t="s">
        <v>245</v>
      </c>
      <c r="F640" s="22" t="s">
        <v>1683</v>
      </c>
      <c r="G640" s="25" t="s">
        <v>2753</v>
      </c>
      <c r="H640" s="25"/>
      <c r="I640" s="25"/>
      <c r="J640" s="25"/>
      <c r="K640" s="25"/>
      <c r="L640" s="25"/>
      <c r="M640" s="25"/>
      <c r="N640" s="25"/>
      <c r="O640" s="78"/>
      <c r="P640" s="78"/>
      <c r="Q640" s="31"/>
      <c r="R640" s="31"/>
      <c r="S640" s="31"/>
      <c r="T640" s="31"/>
      <c r="U640" s="25"/>
      <c r="V640" s="31"/>
      <c r="W640" s="7"/>
    </row>
    <row r="641" ht="39.0" customHeight="1">
      <c r="A641" s="25">
        <v>16.0</v>
      </c>
      <c r="B641" s="191"/>
      <c r="C641" s="81" t="s">
        <v>2754</v>
      </c>
      <c r="D641" s="168" t="s">
        <v>2755</v>
      </c>
      <c r="E641" s="25" t="s">
        <v>441</v>
      </c>
      <c r="F641" s="22" t="s">
        <v>2756</v>
      </c>
      <c r="G641" s="25" t="s">
        <v>2757</v>
      </c>
      <c r="H641" s="25"/>
      <c r="I641" s="25"/>
      <c r="J641" s="25"/>
      <c r="K641" s="25"/>
      <c r="L641" s="25"/>
      <c r="M641" s="25"/>
      <c r="N641" s="25"/>
      <c r="O641" s="78"/>
      <c r="P641" s="78"/>
      <c r="Q641" s="31"/>
      <c r="R641" s="31"/>
      <c r="S641" s="31"/>
      <c r="T641" s="31"/>
      <c r="U641" s="25"/>
      <c r="V641" s="31"/>
      <c r="W641" s="7"/>
    </row>
    <row r="642" ht="39.0" customHeight="1">
      <c r="A642" s="25">
        <v>17.0</v>
      </c>
      <c r="B642" s="25"/>
      <c r="C642" s="81" t="s">
        <v>2758</v>
      </c>
      <c r="D642" s="168" t="s">
        <v>2759</v>
      </c>
      <c r="E642" s="25" t="s">
        <v>138</v>
      </c>
      <c r="F642" s="22" t="s">
        <v>2760</v>
      </c>
      <c r="G642" s="25" t="s">
        <v>2761</v>
      </c>
      <c r="H642" s="25"/>
      <c r="I642" s="25"/>
      <c r="J642" s="25"/>
      <c r="K642" s="25"/>
      <c r="L642" s="25"/>
      <c r="M642" s="25"/>
      <c r="N642" s="25"/>
      <c r="O642" s="78"/>
      <c r="P642" s="78"/>
      <c r="Q642" s="31"/>
      <c r="R642" s="31"/>
      <c r="S642" s="31"/>
      <c r="T642" s="31"/>
      <c r="U642" s="25"/>
      <c r="V642" s="31"/>
      <c r="W642" s="7"/>
    </row>
    <row r="643" ht="39.0" customHeight="1">
      <c r="A643" s="25">
        <v>18.0</v>
      </c>
      <c r="B643" s="153"/>
      <c r="C643" s="81" t="s">
        <v>2762</v>
      </c>
      <c r="D643" s="168" t="s">
        <v>2763</v>
      </c>
      <c r="E643" s="25" t="s">
        <v>212</v>
      </c>
      <c r="F643" s="22" t="s">
        <v>2764</v>
      </c>
      <c r="G643" s="25" t="s">
        <v>2765</v>
      </c>
      <c r="H643" s="25"/>
      <c r="I643" s="25"/>
      <c r="J643" s="25"/>
      <c r="K643" s="25"/>
      <c r="L643" s="25"/>
      <c r="M643" s="25"/>
      <c r="N643" s="25"/>
      <c r="O643" s="78"/>
      <c r="P643" s="78"/>
      <c r="Q643" s="31"/>
      <c r="R643" s="31"/>
      <c r="S643" s="31"/>
      <c r="T643" s="31"/>
      <c r="U643" s="25"/>
      <c r="V643" s="31"/>
      <c r="W643" s="7"/>
    </row>
    <row r="644" ht="39.0" customHeight="1">
      <c r="A644" s="25">
        <v>19.0</v>
      </c>
      <c r="B644" s="181"/>
      <c r="C644" s="81" t="s">
        <v>2766</v>
      </c>
      <c r="D644" s="168" t="s">
        <v>2767</v>
      </c>
      <c r="E644" s="25" t="s">
        <v>159</v>
      </c>
      <c r="F644" s="22" t="s">
        <v>2768</v>
      </c>
      <c r="G644" s="25" t="s">
        <v>2769</v>
      </c>
      <c r="H644" s="25"/>
      <c r="I644" s="144" t="s">
        <v>2770</v>
      </c>
      <c r="J644" s="25"/>
      <c r="K644" s="25"/>
      <c r="L644" s="25"/>
      <c r="M644" s="25"/>
      <c r="N644" s="25"/>
      <c r="O644" s="78"/>
      <c r="P644" s="78"/>
      <c r="Q644" s="31"/>
      <c r="R644" s="31"/>
      <c r="S644" s="31"/>
      <c r="T644" s="31"/>
      <c r="U644" s="25"/>
      <c r="V644" s="31"/>
      <c r="W644" s="7"/>
    </row>
    <row r="645" ht="39.0" customHeight="1">
      <c r="A645" s="25">
        <v>20.0</v>
      </c>
      <c r="B645" s="25"/>
      <c r="C645" s="81" t="s">
        <v>2771</v>
      </c>
      <c r="D645" s="168" t="s">
        <v>2772</v>
      </c>
      <c r="E645" s="25" t="s">
        <v>212</v>
      </c>
      <c r="F645" s="22" t="s">
        <v>2773</v>
      </c>
      <c r="G645" s="25" t="s">
        <v>2774</v>
      </c>
      <c r="H645" s="25"/>
      <c r="I645" s="25"/>
      <c r="J645" s="25"/>
      <c r="K645" s="25"/>
      <c r="L645" s="25"/>
      <c r="M645" s="25"/>
      <c r="N645" s="25"/>
      <c r="O645" s="78"/>
      <c r="P645" s="78"/>
      <c r="Q645" s="31"/>
      <c r="R645" s="31"/>
      <c r="S645" s="31"/>
      <c r="T645" s="31"/>
      <c r="U645" s="25"/>
      <c r="V645" s="31"/>
      <c r="W645" s="7"/>
    </row>
    <row r="646" ht="39.0" customHeight="1">
      <c r="A646" s="25">
        <v>21.0</v>
      </c>
      <c r="B646" s="25"/>
      <c r="C646" s="81" t="s">
        <v>2775</v>
      </c>
      <c r="D646" s="168" t="s">
        <v>2776</v>
      </c>
      <c r="E646" s="25" t="s">
        <v>212</v>
      </c>
      <c r="F646" s="22" t="s">
        <v>484</v>
      </c>
      <c r="G646" s="25" t="s">
        <v>2777</v>
      </c>
      <c r="H646" s="25"/>
      <c r="I646" s="25"/>
      <c r="J646" s="25"/>
      <c r="K646" s="25"/>
      <c r="L646" s="25"/>
      <c r="M646" s="25"/>
      <c r="N646" s="25"/>
      <c r="O646" s="78"/>
      <c r="P646" s="78"/>
      <c r="Q646" s="31"/>
      <c r="R646" s="31"/>
      <c r="S646" s="31"/>
      <c r="T646" s="31"/>
      <c r="U646" s="25"/>
      <c r="V646" s="31"/>
      <c r="W646" s="7"/>
    </row>
    <row r="647" ht="39.0" customHeight="1">
      <c r="A647" s="25">
        <v>22.0</v>
      </c>
      <c r="B647" s="153"/>
      <c r="C647" s="81" t="s">
        <v>2778</v>
      </c>
      <c r="D647" s="168" t="s">
        <v>2779</v>
      </c>
      <c r="E647" s="25" t="s">
        <v>212</v>
      </c>
      <c r="F647" s="22" t="s">
        <v>2780</v>
      </c>
      <c r="G647" s="144" t="s">
        <v>2781</v>
      </c>
      <c r="H647" s="25"/>
      <c r="I647" s="25"/>
      <c r="J647" s="25"/>
      <c r="K647" s="25"/>
      <c r="L647" s="25"/>
      <c r="M647" s="25"/>
      <c r="N647" s="25"/>
      <c r="O647" s="78"/>
      <c r="P647" s="78"/>
      <c r="Q647" s="31"/>
      <c r="R647" s="31"/>
      <c r="S647" s="31"/>
      <c r="T647" s="31"/>
      <c r="U647" s="25"/>
      <c r="V647" s="31"/>
      <c r="W647" s="7"/>
    </row>
    <row r="648" ht="39.0" customHeight="1">
      <c r="A648" s="25">
        <v>23.0</v>
      </c>
      <c r="B648" s="25"/>
      <c r="C648" s="81" t="s">
        <v>2782</v>
      </c>
      <c r="D648" s="168" t="s">
        <v>2783</v>
      </c>
      <c r="E648" s="25" t="s">
        <v>153</v>
      </c>
      <c r="F648" s="22" t="s">
        <v>2784</v>
      </c>
      <c r="G648" s="25" t="s">
        <v>2785</v>
      </c>
      <c r="H648" s="25"/>
      <c r="I648" s="25"/>
      <c r="J648" s="25"/>
      <c r="K648" s="25"/>
      <c r="L648" s="25"/>
      <c r="M648" s="25"/>
      <c r="N648" s="25"/>
      <c r="O648" s="78"/>
      <c r="P648" s="78"/>
      <c r="Q648" s="31"/>
      <c r="R648" s="31"/>
      <c r="S648" s="31"/>
      <c r="T648" s="31"/>
      <c r="U648" s="25"/>
      <c r="V648" s="31"/>
      <c r="W648" s="7"/>
    </row>
    <row r="649" ht="39.0" customHeight="1">
      <c r="A649" s="25" t="s">
        <v>2786</v>
      </c>
      <c r="B649" s="165" t="s">
        <v>2787</v>
      </c>
      <c r="C649" s="81" t="s">
        <v>2788</v>
      </c>
      <c r="D649" s="168" t="s">
        <v>2789</v>
      </c>
      <c r="E649" s="25" t="s">
        <v>192</v>
      </c>
      <c r="F649" s="22" t="s">
        <v>2790</v>
      </c>
      <c r="G649" s="25" t="s">
        <v>2791</v>
      </c>
      <c r="H649" s="25"/>
      <c r="I649" s="25"/>
      <c r="J649" s="25"/>
      <c r="K649" s="25"/>
      <c r="L649" s="25"/>
      <c r="M649" s="25"/>
      <c r="N649" s="25"/>
      <c r="O649" s="78"/>
      <c r="P649" s="78"/>
      <c r="Q649" s="31"/>
      <c r="R649" s="31"/>
      <c r="S649" s="31"/>
      <c r="T649" s="31"/>
      <c r="U649" s="25"/>
      <c r="V649" s="31"/>
      <c r="W649" s="7"/>
    </row>
    <row r="650" ht="39.0" customHeight="1">
      <c r="A650" s="25">
        <v>25.0</v>
      </c>
      <c r="B650" s="25"/>
      <c r="C650" s="81" t="s">
        <v>2792</v>
      </c>
      <c r="D650" s="168" t="s">
        <v>2793</v>
      </c>
      <c r="E650" s="25" t="s">
        <v>159</v>
      </c>
      <c r="F650" s="22" t="s">
        <v>2794</v>
      </c>
      <c r="G650" s="25" t="s">
        <v>2795</v>
      </c>
      <c r="H650" s="25"/>
      <c r="I650" s="25"/>
      <c r="J650" s="25"/>
      <c r="K650" s="25"/>
      <c r="L650" s="25"/>
      <c r="M650" s="25"/>
      <c r="N650" s="25"/>
      <c r="O650" s="78"/>
      <c r="P650" s="78"/>
      <c r="Q650" s="31"/>
      <c r="R650" s="31"/>
      <c r="S650" s="31"/>
      <c r="T650" s="31"/>
      <c r="U650" s="25"/>
      <c r="V650" s="31"/>
      <c r="W650" s="7"/>
    </row>
    <row r="651" ht="39.0" customHeight="1">
      <c r="A651" s="25">
        <v>26.0</v>
      </c>
      <c r="B651" s="25"/>
      <c r="C651" s="81" t="s">
        <v>2796</v>
      </c>
      <c r="D651" s="168" t="s">
        <v>2797</v>
      </c>
      <c r="E651" s="25" t="s">
        <v>212</v>
      </c>
      <c r="F651" s="22" t="s">
        <v>2798</v>
      </c>
      <c r="G651" s="25" t="s">
        <v>2799</v>
      </c>
      <c r="H651" s="25"/>
      <c r="I651" s="25"/>
      <c r="J651" s="25"/>
      <c r="K651" s="25"/>
      <c r="L651" s="25"/>
      <c r="M651" s="25"/>
      <c r="N651" s="25"/>
      <c r="O651" s="78"/>
      <c r="P651" s="78"/>
      <c r="Q651" s="31"/>
      <c r="R651" s="31"/>
      <c r="S651" s="31"/>
      <c r="T651" s="31"/>
      <c r="U651" s="25"/>
      <c r="V651" s="31"/>
      <c r="W651" s="7"/>
    </row>
    <row r="652" ht="39.0" customHeight="1">
      <c r="A652" s="25">
        <v>27.0</v>
      </c>
      <c r="B652" s="181"/>
      <c r="C652" s="81" t="s">
        <v>2800</v>
      </c>
      <c r="D652" s="168" t="s">
        <v>2801</v>
      </c>
      <c r="E652" s="25" t="s">
        <v>212</v>
      </c>
      <c r="F652" s="22" t="s">
        <v>2802</v>
      </c>
      <c r="G652" s="25" t="s">
        <v>2803</v>
      </c>
      <c r="H652" s="25"/>
      <c r="I652" s="25" t="s">
        <v>2804</v>
      </c>
      <c r="J652" s="25"/>
      <c r="K652" s="25"/>
      <c r="L652" s="25"/>
      <c r="M652" s="25"/>
      <c r="N652" s="25"/>
      <c r="O652" s="78"/>
      <c r="P652" s="78"/>
      <c r="Q652" s="31"/>
      <c r="R652" s="31"/>
      <c r="S652" s="31"/>
      <c r="T652" s="31"/>
      <c r="U652" s="25"/>
      <c r="V652" s="31"/>
      <c r="W652" s="7"/>
    </row>
    <row r="653" ht="39.0" customHeight="1">
      <c r="A653" s="25">
        <v>28.0</v>
      </c>
      <c r="B653" s="153"/>
      <c r="C653" s="81" t="s">
        <v>2805</v>
      </c>
      <c r="D653" s="168" t="s">
        <v>2806</v>
      </c>
      <c r="E653" s="25" t="s">
        <v>245</v>
      </c>
      <c r="F653" s="22" t="s">
        <v>2807</v>
      </c>
      <c r="G653" s="25" t="s">
        <v>2808</v>
      </c>
      <c r="H653" s="25"/>
      <c r="I653" s="25"/>
      <c r="J653" s="25"/>
      <c r="K653" s="25"/>
      <c r="L653" s="25"/>
      <c r="M653" s="25"/>
      <c r="N653" s="25"/>
      <c r="O653" s="78"/>
      <c r="P653" s="78"/>
      <c r="Q653" s="31"/>
      <c r="R653" s="31"/>
      <c r="S653" s="31"/>
      <c r="T653" s="31"/>
      <c r="U653" s="25"/>
      <c r="V653" s="31"/>
      <c r="W653" s="7"/>
    </row>
    <row r="654" ht="39.0" customHeight="1">
      <c r="A654" s="25">
        <v>29.0</v>
      </c>
      <c r="B654" s="181"/>
      <c r="C654" s="81" t="s">
        <v>2809</v>
      </c>
      <c r="D654" s="168" t="s">
        <v>2810</v>
      </c>
      <c r="E654" s="25" t="s">
        <v>187</v>
      </c>
      <c r="F654" s="22" t="s">
        <v>2811</v>
      </c>
      <c r="G654" s="25" t="s">
        <v>2812</v>
      </c>
      <c r="H654" s="25"/>
      <c r="I654" s="25"/>
      <c r="J654" s="25"/>
      <c r="K654" s="25"/>
      <c r="L654" s="25"/>
      <c r="M654" s="25"/>
      <c r="N654" s="25"/>
      <c r="O654" s="78"/>
      <c r="P654" s="78"/>
      <c r="Q654" s="31"/>
      <c r="R654" s="31"/>
      <c r="S654" s="31"/>
      <c r="T654" s="31"/>
      <c r="U654" s="25"/>
      <c r="V654" s="31"/>
      <c r="W654" s="7"/>
    </row>
    <row r="655" ht="39.0" customHeight="1">
      <c r="A655" s="25">
        <v>30.0</v>
      </c>
      <c r="B655" s="25"/>
      <c r="C655" s="81" t="s">
        <v>2813</v>
      </c>
      <c r="D655" s="168" t="s">
        <v>2814</v>
      </c>
      <c r="E655" s="25" t="s">
        <v>320</v>
      </c>
      <c r="F655" s="22" t="s">
        <v>1598</v>
      </c>
      <c r="G655" s="25" t="s">
        <v>2815</v>
      </c>
      <c r="H655" s="25"/>
      <c r="I655" s="25"/>
      <c r="J655" s="25"/>
      <c r="K655" s="25"/>
      <c r="L655" s="25"/>
      <c r="M655" s="25"/>
      <c r="N655" s="25"/>
      <c r="O655" s="78"/>
      <c r="P655" s="78"/>
      <c r="Q655" s="31"/>
      <c r="R655" s="31"/>
      <c r="S655" s="31"/>
      <c r="T655" s="31"/>
      <c r="U655" s="25"/>
      <c r="V655" s="31"/>
      <c r="W655" s="7"/>
    </row>
    <row r="656" ht="26.25" customHeight="1">
      <c r="A656" s="25">
        <v>31.0</v>
      </c>
      <c r="B656" s="25"/>
      <c r="C656" s="81" t="s">
        <v>2816</v>
      </c>
      <c r="D656" s="168" t="s">
        <v>2817</v>
      </c>
      <c r="E656" s="25" t="s">
        <v>320</v>
      </c>
      <c r="F656" s="22" t="s">
        <v>2818</v>
      </c>
      <c r="G656" s="25" t="s">
        <v>2819</v>
      </c>
      <c r="H656" s="25"/>
      <c r="I656" s="25" t="s">
        <v>2820</v>
      </c>
      <c r="J656" s="25"/>
      <c r="K656" s="25"/>
      <c r="L656" s="25"/>
      <c r="M656" s="25"/>
      <c r="N656" s="25"/>
      <c r="O656" s="78"/>
      <c r="P656" s="78"/>
      <c r="Q656" s="31"/>
      <c r="R656" s="31"/>
      <c r="S656" s="31"/>
      <c r="T656" s="31"/>
      <c r="U656" s="25"/>
      <c r="V656" s="31"/>
      <c r="W656" s="7"/>
    </row>
    <row r="657" ht="26.25" customHeight="1">
      <c r="A657" s="25">
        <v>32.0</v>
      </c>
      <c r="B657" s="25"/>
      <c r="C657" s="81" t="s">
        <v>2533</v>
      </c>
      <c r="D657" s="168" t="s">
        <v>2821</v>
      </c>
      <c r="E657" s="25" t="s">
        <v>198</v>
      </c>
      <c r="F657" s="22" t="s">
        <v>2822</v>
      </c>
      <c r="G657" s="25" t="s">
        <v>2823</v>
      </c>
      <c r="H657" s="25"/>
      <c r="I657" s="25"/>
      <c r="J657" s="25"/>
      <c r="K657" s="25"/>
      <c r="L657" s="25"/>
      <c r="M657" s="25"/>
      <c r="N657" s="25"/>
      <c r="O657" s="78"/>
      <c r="P657" s="78"/>
      <c r="Q657" s="31"/>
      <c r="R657" s="31"/>
      <c r="S657" s="31"/>
      <c r="T657" s="31"/>
      <c r="U657" s="25"/>
      <c r="V657" s="31"/>
      <c r="W657" s="7"/>
    </row>
    <row r="658" ht="26.25" customHeight="1">
      <c r="A658" s="25">
        <v>33.0</v>
      </c>
      <c r="B658" s="153"/>
      <c r="C658" s="81" t="s">
        <v>1615</v>
      </c>
      <c r="D658" s="168" t="s">
        <v>2824</v>
      </c>
      <c r="E658" s="25" t="s">
        <v>320</v>
      </c>
      <c r="F658" s="22" t="s">
        <v>2825</v>
      </c>
      <c r="G658" s="25" t="s">
        <v>2826</v>
      </c>
      <c r="H658" s="25"/>
      <c r="I658" s="25"/>
      <c r="J658" s="25"/>
      <c r="K658" s="25"/>
      <c r="L658" s="25"/>
      <c r="M658" s="25"/>
      <c r="N658" s="25"/>
      <c r="O658" s="78"/>
      <c r="P658" s="78"/>
      <c r="Q658" s="31"/>
      <c r="R658" s="31"/>
      <c r="S658" s="31"/>
      <c r="T658" s="31"/>
      <c r="U658" s="25"/>
      <c r="V658" s="31"/>
      <c r="W658" s="7"/>
    </row>
    <row r="659" ht="26.25" customHeight="1">
      <c r="A659" s="25">
        <v>34.0</v>
      </c>
      <c r="B659" s="25"/>
      <c r="C659" s="81" t="s">
        <v>2827</v>
      </c>
      <c r="D659" s="168" t="s">
        <v>2828</v>
      </c>
      <c r="E659" s="25" t="s">
        <v>138</v>
      </c>
      <c r="F659" s="22" t="s">
        <v>2829</v>
      </c>
      <c r="G659" s="25" t="s">
        <v>2830</v>
      </c>
      <c r="H659" s="25"/>
      <c r="I659" s="25"/>
      <c r="J659" s="25"/>
      <c r="K659" s="25"/>
      <c r="L659" s="25"/>
      <c r="M659" s="25"/>
      <c r="N659" s="25"/>
      <c r="O659" s="78"/>
      <c r="P659" s="78"/>
      <c r="Q659" s="31"/>
      <c r="R659" s="31"/>
      <c r="S659" s="31"/>
      <c r="T659" s="31"/>
      <c r="U659" s="25"/>
      <c r="V659" s="31"/>
      <c r="W659" s="7"/>
    </row>
    <row r="660" ht="26.25" customHeight="1">
      <c r="A660" s="25">
        <v>35.0</v>
      </c>
      <c r="B660" s="181"/>
      <c r="C660" s="81" t="s">
        <v>2831</v>
      </c>
      <c r="D660" s="168" t="s">
        <v>2832</v>
      </c>
      <c r="E660" s="25" t="s">
        <v>138</v>
      </c>
      <c r="F660" s="22" t="s">
        <v>2833</v>
      </c>
      <c r="G660" s="25" t="s">
        <v>2834</v>
      </c>
      <c r="H660" s="25"/>
      <c r="I660" s="25" t="s">
        <v>2835</v>
      </c>
      <c r="J660" s="25"/>
      <c r="K660" s="25"/>
      <c r="L660" s="25"/>
      <c r="M660" s="25"/>
      <c r="N660" s="25"/>
      <c r="O660" s="78"/>
      <c r="P660" s="78"/>
      <c r="Q660" s="31"/>
      <c r="R660" s="31"/>
      <c r="S660" s="31"/>
      <c r="T660" s="31"/>
      <c r="U660" s="25"/>
      <c r="V660" s="31"/>
      <c r="W660" s="7"/>
    </row>
    <row r="661" ht="26.25" customHeight="1">
      <c r="A661" s="25">
        <v>36.0</v>
      </c>
      <c r="B661" s="153"/>
      <c r="C661" s="81" t="s">
        <v>2836</v>
      </c>
      <c r="D661" s="168" t="s">
        <v>2837</v>
      </c>
      <c r="E661" s="25" t="s">
        <v>320</v>
      </c>
      <c r="F661" s="22" t="s">
        <v>2818</v>
      </c>
      <c r="G661" s="25" t="s">
        <v>2838</v>
      </c>
      <c r="H661" s="25"/>
      <c r="I661" s="25"/>
      <c r="J661" s="25"/>
      <c r="K661" s="25"/>
      <c r="L661" s="25"/>
      <c r="M661" s="25"/>
      <c r="N661" s="25"/>
      <c r="O661" s="78"/>
      <c r="P661" s="78"/>
      <c r="Q661" s="31"/>
      <c r="R661" s="31"/>
      <c r="S661" s="31"/>
      <c r="T661" s="31"/>
      <c r="U661" s="25"/>
      <c r="V661" s="31"/>
      <c r="W661" s="7"/>
    </row>
    <row r="662" ht="26.25" customHeight="1">
      <c r="A662" s="25">
        <v>37.0</v>
      </c>
      <c r="B662" s="25"/>
      <c r="C662" s="81" t="s">
        <v>2839</v>
      </c>
      <c r="D662" s="168" t="s">
        <v>2840</v>
      </c>
      <c r="E662" s="25" t="s">
        <v>745</v>
      </c>
      <c r="F662" s="22" t="s">
        <v>2841</v>
      </c>
      <c r="G662" s="25" t="s">
        <v>2842</v>
      </c>
      <c r="H662" s="25"/>
      <c r="I662" s="25"/>
      <c r="J662" s="25"/>
      <c r="K662" s="25"/>
      <c r="L662" s="25"/>
      <c r="M662" s="25"/>
      <c r="N662" s="25"/>
      <c r="O662" s="78"/>
      <c r="P662" s="78"/>
      <c r="Q662" s="31"/>
      <c r="R662" s="31"/>
      <c r="S662" s="31"/>
      <c r="T662" s="31"/>
      <c r="U662" s="25"/>
      <c r="V662" s="31"/>
      <c r="W662" s="7"/>
    </row>
    <row r="663" ht="26.25" customHeight="1">
      <c r="A663" s="25">
        <v>38.0</v>
      </c>
      <c r="B663" s="25"/>
      <c r="C663" s="178" t="s">
        <v>2843</v>
      </c>
      <c r="D663" s="167" t="s">
        <v>2844</v>
      </c>
      <c r="E663" s="74" t="s">
        <v>320</v>
      </c>
      <c r="F663" s="75" t="s">
        <v>2845</v>
      </c>
      <c r="G663" s="144" t="s">
        <v>2846</v>
      </c>
      <c r="H663" s="74" t="s">
        <v>2847</v>
      </c>
      <c r="I663" s="74" t="s">
        <v>2848</v>
      </c>
      <c r="J663" s="74"/>
      <c r="K663" s="74" t="s">
        <v>143</v>
      </c>
      <c r="L663" s="74" t="s">
        <v>2849</v>
      </c>
      <c r="M663" s="74"/>
      <c r="N663" s="25"/>
      <c r="O663" s="78"/>
      <c r="P663" s="78"/>
      <c r="Q663" s="31"/>
      <c r="R663" s="31"/>
      <c r="S663" s="31"/>
      <c r="T663" s="31"/>
      <c r="U663" s="25"/>
      <c r="V663" s="31"/>
      <c r="W663" s="7"/>
    </row>
    <row r="664" ht="26.25" customHeight="1">
      <c r="A664" s="25">
        <v>39.0</v>
      </c>
      <c r="B664" s="181"/>
      <c r="C664" s="81" t="s">
        <v>2850</v>
      </c>
      <c r="D664" s="168" t="s">
        <v>2851</v>
      </c>
      <c r="E664" s="25" t="s">
        <v>320</v>
      </c>
      <c r="F664" s="22" t="s">
        <v>2852</v>
      </c>
      <c r="G664" s="25" t="s">
        <v>2853</v>
      </c>
      <c r="H664" s="25"/>
      <c r="I664" s="25" t="s">
        <v>2854</v>
      </c>
      <c r="J664" s="25"/>
      <c r="K664" s="25"/>
      <c r="L664" s="25"/>
      <c r="M664" s="25"/>
      <c r="N664" s="25"/>
      <c r="O664" s="78"/>
      <c r="P664" s="78"/>
      <c r="Q664" s="31"/>
      <c r="R664" s="31"/>
      <c r="S664" s="31"/>
      <c r="T664" s="31"/>
      <c r="U664" s="25"/>
      <c r="V664" s="31"/>
      <c r="W664" s="7"/>
    </row>
    <row r="665" ht="26.25" customHeight="1">
      <c r="A665" s="25">
        <v>40.0</v>
      </c>
      <c r="B665" s="181"/>
      <c r="C665" s="81" t="s">
        <v>2177</v>
      </c>
      <c r="D665" s="168" t="s">
        <v>2855</v>
      </c>
      <c r="E665" s="25" t="s">
        <v>204</v>
      </c>
      <c r="F665" s="22" t="s">
        <v>2856</v>
      </c>
      <c r="G665" s="25" t="s">
        <v>2857</v>
      </c>
      <c r="H665" s="25"/>
      <c r="I665" s="25"/>
      <c r="J665" s="25"/>
      <c r="K665" s="25"/>
      <c r="L665" s="25"/>
      <c r="M665" s="25"/>
      <c r="N665" s="25"/>
      <c r="O665" s="78"/>
      <c r="P665" s="78"/>
      <c r="Q665" s="31"/>
      <c r="R665" s="31"/>
      <c r="S665" s="31"/>
      <c r="T665" s="31"/>
      <c r="U665" s="25"/>
      <c r="V665" s="31"/>
      <c r="W665" s="7"/>
    </row>
    <row r="666" ht="26.25" customHeight="1">
      <c r="A666" s="25">
        <v>41.0</v>
      </c>
      <c r="B666" s="181"/>
      <c r="C666" s="81" t="s">
        <v>2702</v>
      </c>
      <c r="D666" s="168" t="s">
        <v>2858</v>
      </c>
      <c r="E666" s="25" t="s">
        <v>2859</v>
      </c>
      <c r="F666" s="22" t="s">
        <v>2860</v>
      </c>
      <c r="G666" s="25" t="s">
        <v>2861</v>
      </c>
      <c r="H666" s="25"/>
      <c r="I666" s="25"/>
      <c r="J666" s="25"/>
      <c r="K666" s="25"/>
      <c r="L666" s="25"/>
      <c r="M666" s="25"/>
      <c r="N666" s="25"/>
      <c r="O666" s="78"/>
      <c r="P666" s="78"/>
      <c r="Q666" s="31"/>
      <c r="R666" s="31"/>
      <c r="S666" s="31"/>
      <c r="T666" s="31"/>
      <c r="U666" s="25"/>
      <c r="V666" s="31"/>
      <c r="W666" s="7"/>
    </row>
    <row r="667" ht="26.25" customHeight="1">
      <c r="A667" s="25">
        <v>42.0</v>
      </c>
      <c r="B667" s="181"/>
      <c r="C667" s="81" t="s">
        <v>2862</v>
      </c>
      <c r="D667" s="168" t="s">
        <v>2863</v>
      </c>
      <c r="E667" s="25" t="s">
        <v>251</v>
      </c>
      <c r="F667" s="22" t="s">
        <v>2864</v>
      </c>
      <c r="G667" s="25" t="s">
        <v>2865</v>
      </c>
      <c r="H667" s="25"/>
      <c r="I667" s="25"/>
      <c r="J667" s="25"/>
      <c r="K667" s="25"/>
      <c r="L667" s="25"/>
      <c r="M667" s="25"/>
      <c r="N667" s="25"/>
      <c r="O667" s="78"/>
      <c r="P667" s="78"/>
      <c r="Q667" s="31"/>
      <c r="R667" s="31"/>
      <c r="S667" s="31"/>
      <c r="T667" s="31"/>
      <c r="U667" s="25"/>
      <c r="V667" s="31"/>
      <c r="W667" s="7"/>
    </row>
    <row r="668" ht="26.25" customHeight="1">
      <c r="A668" s="25">
        <v>43.0</v>
      </c>
      <c r="B668" s="181"/>
      <c r="C668" s="81" t="s">
        <v>2866</v>
      </c>
      <c r="D668" s="168" t="s">
        <v>2867</v>
      </c>
      <c r="E668" s="25" t="s">
        <v>159</v>
      </c>
      <c r="F668" s="22" t="s">
        <v>2868</v>
      </c>
      <c r="G668" s="25" t="s">
        <v>2869</v>
      </c>
      <c r="H668" s="25"/>
      <c r="I668" s="25" t="s">
        <v>2870</v>
      </c>
      <c r="J668" s="25"/>
      <c r="K668" s="25"/>
      <c r="L668" s="25"/>
      <c r="M668" s="25"/>
      <c r="N668" s="25"/>
      <c r="O668" s="78"/>
      <c r="P668" s="78"/>
      <c r="Q668" s="31"/>
      <c r="R668" s="31"/>
      <c r="S668" s="31"/>
      <c r="T668" s="31"/>
      <c r="U668" s="25"/>
      <c r="V668" s="31"/>
      <c r="W668" s="7"/>
    </row>
    <row r="669" ht="26.25" customHeight="1">
      <c r="A669" s="25">
        <v>44.0</v>
      </c>
      <c r="B669" s="181"/>
      <c r="C669" s="81" t="s">
        <v>2871</v>
      </c>
      <c r="D669" s="168" t="s">
        <v>2872</v>
      </c>
      <c r="E669" s="25" t="s">
        <v>320</v>
      </c>
      <c r="F669" s="22" t="s">
        <v>2845</v>
      </c>
      <c r="G669" s="25" t="s">
        <v>2873</v>
      </c>
      <c r="H669" s="25"/>
      <c r="I669" s="25" t="s">
        <v>2874</v>
      </c>
      <c r="J669" s="25"/>
      <c r="K669" s="25"/>
      <c r="L669" s="25"/>
      <c r="M669" s="25"/>
      <c r="N669" s="25"/>
      <c r="O669" s="78"/>
      <c r="P669" s="78"/>
      <c r="Q669" s="31"/>
      <c r="R669" s="31"/>
      <c r="S669" s="31"/>
      <c r="T669" s="31"/>
      <c r="U669" s="25"/>
      <c r="V669" s="31"/>
      <c r="W669" s="7"/>
    </row>
    <row r="670" ht="26.25" customHeight="1">
      <c r="A670" s="25">
        <v>45.0</v>
      </c>
      <c r="B670" s="181"/>
      <c r="C670" s="81" t="s">
        <v>2875</v>
      </c>
      <c r="D670" s="168" t="s">
        <v>2876</v>
      </c>
      <c r="E670" s="25" t="s">
        <v>2877</v>
      </c>
      <c r="F670" s="22" t="s">
        <v>608</v>
      </c>
      <c r="G670" s="25" t="s">
        <v>2878</v>
      </c>
      <c r="H670" s="25"/>
      <c r="I670" s="25"/>
      <c r="J670" s="25"/>
      <c r="K670" s="25"/>
      <c r="L670" s="25"/>
      <c r="M670" s="25"/>
      <c r="N670" s="25"/>
      <c r="O670" s="78"/>
      <c r="P670" s="78"/>
      <c r="Q670" s="31"/>
      <c r="R670" s="31"/>
      <c r="S670" s="31"/>
      <c r="T670" s="31"/>
      <c r="U670" s="25"/>
      <c r="V670" s="31"/>
      <c r="W670" s="7"/>
    </row>
    <row r="671" ht="26.25" customHeight="1">
      <c r="A671" s="25">
        <v>46.0</v>
      </c>
      <c r="B671" s="181"/>
      <c r="C671" s="81" t="s">
        <v>2135</v>
      </c>
      <c r="D671" s="168" t="s">
        <v>2879</v>
      </c>
      <c r="E671" s="25" t="s">
        <v>153</v>
      </c>
      <c r="F671" s="22" t="s">
        <v>1107</v>
      </c>
      <c r="G671" s="25" t="s">
        <v>2880</v>
      </c>
      <c r="H671" s="25"/>
      <c r="I671" s="25" t="s">
        <v>2881</v>
      </c>
      <c r="J671" s="25"/>
      <c r="K671" s="25"/>
      <c r="L671" s="25"/>
      <c r="M671" s="25"/>
      <c r="N671" s="25"/>
      <c r="O671" s="78"/>
      <c r="P671" s="78"/>
      <c r="Q671" s="31"/>
      <c r="R671" s="31"/>
      <c r="S671" s="31"/>
      <c r="T671" s="31"/>
      <c r="U671" s="25"/>
      <c r="V671" s="31"/>
      <c r="W671" s="7"/>
    </row>
    <row r="672" ht="26.25" customHeight="1">
      <c r="A672" s="25">
        <v>47.0</v>
      </c>
      <c r="B672" s="181"/>
      <c r="C672" s="81" t="s">
        <v>1340</v>
      </c>
      <c r="D672" s="168" t="s">
        <v>2882</v>
      </c>
      <c r="E672" s="25" t="s">
        <v>138</v>
      </c>
      <c r="F672" s="22" t="s">
        <v>2883</v>
      </c>
      <c r="G672" s="25" t="s">
        <v>2884</v>
      </c>
      <c r="H672" s="25"/>
      <c r="I672" s="25"/>
      <c r="J672" s="25"/>
      <c r="K672" s="25"/>
      <c r="L672" s="25"/>
      <c r="M672" s="25"/>
      <c r="N672" s="25"/>
      <c r="O672" s="78"/>
      <c r="P672" s="78"/>
      <c r="Q672" s="31"/>
      <c r="R672" s="31"/>
      <c r="S672" s="31"/>
      <c r="T672" s="31"/>
      <c r="U672" s="25"/>
      <c r="V672" s="31"/>
      <c r="W672" s="7"/>
    </row>
    <row r="673" ht="26.25" customHeight="1">
      <c r="A673" s="25">
        <v>48.0</v>
      </c>
      <c r="B673" s="181"/>
      <c r="C673" s="81" t="s">
        <v>2885</v>
      </c>
      <c r="D673" s="168" t="s">
        <v>2886</v>
      </c>
      <c r="E673" s="25" t="s">
        <v>245</v>
      </c>
      <c r="F673" s="22" t="s">
        <v>2887</v>
      </c>
      <c r="G673" s="25" t="s">
        <v>2888</v>
      </c>
      <c r="H673" s="25"/>
      <c r="I673" s="25"/>
      <c r="J673" s="25"/>
      <c r="K673" s="25"/>
      <c r="L673" s="25"/>
      <c r="M673" s="25"/>
      <c r="N673" s="25"/>
      <c r="O673" s="78"/>
      <c r="P673" s="78"/>
      <c r="Q673" s="31"/>
      <c r="R673" s="31"/>
      <c r="S673" s="31"/>
      <c r="T673" s="31"/>
      <c r="U673" s="25"/>
      <c r="V673" s="31"/>
      <c r="W673" s="7"/>
    </row>
    <row r="674" ht="26.25" customHeight="1">
      <c r="A674" s="155">
        <v>49.0</v>
      </c>
      <c r="B674" s="25"/>
      <c r="C674" s="81" t="s">
        <v>2889</v>
      </c>
      <c r="D674" s="168" t="s">
        <v>2890</v>
      </c>
      <c r="E674" s="25"/>
      <c r="F674" s="22"/>
      <c r="G674" s="25" t="s">
        <v>2891</v>
      </c>
      <c r="H674" s="25"/>
      <c r="I674" s="25"/>
      <c r="J674" s="25"/>
      <c r="K674" s="25"/>
      <c r="L674" s="25"/>
      <c r="M674" s="25"/>
      <c r="N674" s="25"/>
      <c r="O674" s="78"/>
      <c r="P674" s="78"/>
      <c r="Q674" s="31"/>
      <c r="R674" s="31"/>
      <c r="S674" s="31"/>
      <c r="T674" s="31"/>
      <c r="U674" s="25"/>
      <c r="V674" s="31"/>
      <c r="W674" s="7"/>
    </row>
    <row r="675" ht="26.25" customHeight="1">
      <c r="A675" s="90"/>
      <c r="B675" s="151"/>
      <c r="C675" s="178" t="s">
        <v>2892</v>
      </c>
      <c r="D675" s="167" t="s">
        <v>2893</v>
      </c>
      <c r="E675" s="91" t="s">
        <v>245</v>
      </c>
      <c r="F675" s="92" t="s">
        <v>2894</v>
      </c>
      <c r="G675" s="91" t="s">
        <v>2895</v>
      </c>
      <c r="H675" s="91" t="s">
        <v>2896</v>
      </c>
      <c r="I675" s="91"/>
      <c r="J675" s="91"/>
      <c r="K675" s="91" t="s">
        <v>143</v>
      </c>
      <c r="L675" s="91" t="s">
        <v>2897</v>
      </c>
      <c r="M675" s="91"/>
      <c r="N675" s="95"/>
      <c r="O675" s="96"/>
      <c r="P675" s="96"/>
      <c r="Q675" s="97"/>
      <c r="R675" s="97"/>
      <c r="S675" s="97"/>
      <c r="T675" s="97"/>
      <c r="U675" s="95"/>
      <c r="V675" s="97"/>
      <c r="W675" s="7"/>
    </row>
    <row r="676" ht="26.25" customHeight="1">
      <c r="A676" s="25">
        <v>1.0</v>
      </c>
      <c r="B676" s="181"/>
      <c r="C676" s="81" t="s">
        <v>2898</v>
      </c>
      <c r="D676" s="168" t="s">
        <v>2899</v>
      </c>
      <c r="E676" s="25" t="s">
        <v>837</v>
      </c>
      <c r="F676" s="22" t="s">
        <v>2900</v>
      </c>
      <c r="G676" s="25" t="s">
        <v>2901</v>
      </c>
      <c r="H676" s="25"/>
      <c r="I676" s="25"/>
      <c r="J676" s="25"/>
      <c r="K676" s="25"/>
      <c r="L676" s="25"/>
      <c r="M676" s="25"/>
      <c r="N676" s="25"/>
      <c r="O676" s="78"/>
      <c r="P676" s="78"/>
      <c r="Q676" s="31"/>
      <c r="R676" s="31"/>
      <c r="S676" s="31"/>
      <c r="T676" s="31"/>
      <c r="U676" s="25"/>
      <c r="V676" s="31"/>
      <c r="W676" s="7"/>
    </row>
    <row r="677" ht="26.25" customHeight="1">
      <c r="A677" s="25">
        <v>2.0</v>
      </c>
      <c r="B677" s="181"/>
      <c r="C677" s="81" t="s">
        <v>2902</v>
      </c>
      <c r="D677" s="168" t="s">
        <v>2665</v>
      </c>
      <c r="E677" s="25" t="s">
        <v>153</v>
      </c>
      <c r="F677" s="22" t="s">
        <v>2903</v>
      </c>
      <c r="G677" s="25" t="s">
        <v>2904</v>
      </c>
      <c r="H677" s="25"/>
      <c r="I677" s="25"/>
      <c r="J677" s="25"/>
      <c r="K677" s="25"/>
      <c r="L677" s="25"/>
      <c r="M677" s="25"/>
      <c r="N677" s="25"/>
      <c r="O677" s="78"/>
      <c r="P677" s="78"/>
      <c r="Q677" s="31"/>
      <c r="R677" s="31"/>
      <c r="S677" s="31"/>
      <c r="T677" s="31"/>
      <c r="U677" s="25"/>
      <c r="V677" s="31"/>
      <c r="W677" s="7"/>
    </row>
    <row r="678" ht="26.25" customHeight="1">
      <c r="A678" s="25">
        <v>3.0</v>
      </c>
      <c r="B678" s="181"/>
      <c r="C678" s="81" t="s">
        <v>2905</v>
      </c>
      <c r="D678" s="168" t="s">
        <v>2906</v>
      </c>
      <c r="E678" s="25" t="s">
        <v>233</v>
      </c>
      <c r="F678" s="22" t="s">
        <v>1683</v>
      </c>
      <c r="G678" s="25" t="s">
        <v>2907</v>
      </c>
      <c r="H678" s="25"/>
      <c r="I678" s="144" t="s">
        <v>2908</v>
      </c>
      <c r="J678" s="25"/>
      <c r="K678" s="25"/>
      <c r="L678" s="25"/>
      <c r="M678" s="25"/>
      <c r="N678" s="25"/>
      <c r="O678" s="78"/>
      <c r="P678" s="78"/>
      <c r="Q678" s="31"/>
      <c r="R678" s="31"/>
      <c r="S678" s="31"/>
      <c r="T678" s="31"/>
      <c r="U678" s="25"/>
      <c r="V678" s="31"/>
      <c r="W678" s="7"/>
    </row>
    <row r="679" ht="26.25" customHeight="1">
      <c r="A679" s="25">
        <v>4.0</v>
      </c>
      <c r="B679" s="181"/>
      <c r="C679" s="81" t="s">
        <v>2909</v>
      </c>
      <c r="D679" s="168" t="s">
        <v>2910</v>
      </c>
      <c r="E679" s="25" t="s">
        <v>2911</v>
      </c>
      <c r="F679" s="22" t="s">
        <v>2912</v>
      </c>
      <c r="G679" s="25" t="s">
        <v>2913</v>
      </c>
      <c r="H679" s="25"/>
      <c r="I679" s="25"/>
      <c r="J679" s="25"/>
      <c r="K679" s="25"/>
      <c r="L679" s="25"/>
      <c r="M679" s="25"/>
      <c r="N679" s="25"/>
      <c r="O679" s="78"/>
      <c r="P679" s="78"/>
      <c r="Q679" s="31"/>
      <c r="R679" s="31"/>
      <c r="S679" s="31"/>
      <c r="T679" s="31"/>
      <c r="U679" s="25"/>
      <c r="V679" s="31"/>
      <c r="W679" s="7"/>
    </row>
    <row r="680" ht="26.25" customHeight="1">
      <c r="A680" s="25">
        <v>5.0</v>
      </c>
      <c r="B680" s="181"/>
      <c r="C680" s="81" t="s">
        <v>2914</v>
      </c>
      <c r="D680" s="168" t="s">
        <v>2915</v>
      </c>
      <c r="E680" s="25" t="s">
        <v>745</v>
      </c>
      <c r="F680" s="22" t="s">
        <v>2916</v>
      </c>
      <c r="G680" s="25" t="s">
        <v>2917</v>
      </c>
      <c r="H680" s="25"/>
      <c r="I680" s="25"/>
      <c r="J680" s="25"/>
      <c r="K680" s="25"/>
      <c r="L680" s="25"/>
      <c r="M680" s="25"/>
      <c r="N680" s="25"/>
      <c r="O680" s="78"/>
      <c r="P680" s="78"/>
      <c r="Q680" s="31"/>
      <c r="R680" s="31"/>
      <c r="S680" s="31"/>
      <c r="T680" s="31"/>
      <c r="U680" s="25"/>
      <c r="V680" s="31"/>
      <c r="W680" s="7"/>
    </row>
    <row r="681" ht="26.25" customHeight="1">
      <c r="A681" s="25">
        <v>6.0</v>
      </c>
      <c r="B681" s="25"/>
      <c r="C681" s="81" t="s">
        <v>2918</v>
      </c>
      <c r="D681" s="168" t="s">
        <v>2919</v>
      </c>
      <c r="E681" s="25" t="s">
        <v>245</v>
      </c>
      <c r="F681" s="22" t="s">
        <v>2920</v>
      </c>
      <c r="G681" s="25" t="s">
        <v>2921</v>
      </c>
      <c r="H681" s="25"/>
      <c r="I681" s="25"/>
      <c r="J681" s="25"/>
      <c r="K681" s="25"/>
      <c r="L681" s="25"/>
      <c r="M681" s="25"/>
      <c r="N681" s="25"/>
      <c r="O681" s="78"/>
      <c r="P681" s="78"/>
      <c r="Q681" s="31"/>
      <c r="R681" s="31"/>
      <c r="S681" s="31"/>
      <c r="T681" s="31"/>
      <c r="U681" s="25"/>
      <c r="V681" s="31"/>
      <c r="W681" s="7"/>
    </row>
    <row r="682" ht="26.25" customHeight="1">
      <c r="A682" s="25">
        <v>7.0</v>
      </c>
      <c r="B682" s="181"/>
      <c r="C682" s="81" t="s">
        <v>786</v>
      </c>
      <c r="D682" s="168" t="s">
        <v>2922</v>
      </c>
      <c r="E682" s="25" t="s">
        <v>204</v>
      </c>
      <c r="F682" s="22" t="s">
        <v>2923</v>
      </c>
      <c r="G682" s="25" t="s">
        <v>2924</v>
      </c>
      <c r="H682" s="25"/>
      <c r="I682" s="25"/>
      <c r="J682" s="25"/>
      <c r="K682" s="25"/>
      <c r="L682" s="25"/>
      <c r="M682" s="25"/>
      <c r="N682" s="25"/>
      <c r="O682" s="78"/>
      <c r="P682" s="78"/>
      <c r="Q682" s="31"/>
      <c r="R682" s="31"/>
      <c r="S682" s="31"/>
      <c r="T682" s="31"/>
      <c r="U682" s="25"/>
      <c r="V682" s="31"/>
      <c r="W682" s="7"/>
    </row>
    <row r="683" ht="26.25" customHeight="1">
      <c r="A683" s="25">
        <v>8.0</v>
      </c>
      <c r="B683" s="25"/>
      <c r="C683" s="81" t="s">
        <v>2925</v>
      </c>
      <c r="D683" s="168" t="s">
        <v>2926</v>
      </c>
      <c r="E683" s="25" t="s">
        <v>483</v>
      </c>
      <c r="F683" s="22" t="s">
        <v>2927</v>
      </c>
      <c r="G683" s="25" t="s">
        <v>2928</v>
      </c>
      <c r="H683" s="25"/>
      <c r="I683" s="25"/>
      <c r="J683" s="25"/>
      <c r="K683" s="25"/>
      <c r="L683" s="25"/>
      <c r="M683" s="25"/>
      <c r="N683" s="25"/>
      <c r="O683" s="78"/>
      <c r="P683" s="78"/>
      <c r="Q683" s="31"/>
      <c r="R683" s="31"/>
      <c r="S683" s="31"/>
      <c r="T683" s="31"/>
      <c r="U683" s="25"/>
      <c r="V683" s="31"/>
      <c r="W683" s="7"/>
    </row>
    <row r="684" ht="26.25" customHeight="1">
      <c r="A684" s="25">
        <v>9.0</v>
      </c>
      <c r="B684" s="181"/>
      <c r="C684" s="81" t="s">
        <v>2929</v>
      </c>
      <c r="D684" s="168" t="s">
        <v>2930</v>
      </c>
      <c r="E684" s="25" t="s">
        <v>245</v>
      </c>
      <c r="F684" s="22" t="s">
        <v>2931</v>
      </c>
      <c r="G684" s="25" t="s">
        <v>2932</v>
      </c>
      <c r="H684" s="25"/>
      <c r="I684" s="25"/>
      <c r="J684" s="25"/>
      <c r="K684" s="25"/>
      <c r="L684" s="25"/>
      <c r="M684" s="25"/>
      <c r="N684" s="25"/>
      <c r="O684" s="78"/>
      <c r="P684" s="78"/>
      <c r="Q684" s="31"/>
      <c r="R684" s="31"/>
      <c r="S684" s="31"/>
      <c r="T684" s="31"/>
      <c r="U684" s="25"/>
      <c r="V684" s="31"/>
      <c r="W684" s="7"/>
    </row>
    <row r="685" ht="26.25" customHeight="1">
      <c r="A685" s="25">
        <v>10.0</v>
      </c>
      <c r="B685" s="181"/>
      <c r="C685" s="81" t="s">
        <v>2933</v>
      </c>
      <c r="D685" s="168" t="s">
        <v>2934</v>
      </c>
      <c r="E685" s="25" t="s">
        <v>198</v>
      </c>
      <c r="F685" s="22" t="s">
        <v>2935</v>
      </c>
      <c r="G685" s="25" t="s">
        <v>2936</v>
      </c>
      <c r="H685" s="25"/>
      <c r="I685" s="25"/>
      <c r="J685" s="25"/>
      <c r="K685" s="25"/>
      <c r="L685" s="25"/>
      <c r="M685" s="25"/>
      <c r="N685" s="25"/>
      <c r="O685" s="78"/>
      <c r="P685" s="78"/>
      <c r="Q685" s="31"/>
      <c r="R685" s="31"/>
      <c r="S685" s="31"/>
      <c r="T685" s="31"/>
      <c r="U685" s="25"/>
      <c r="V685" s="31"/>
      <c r="W685" s="7"/>
    </row>
    <row r="686" ht="26.25" customHeight="1">
      <c r="A686" s="25">
        <v>11.0</v>
      </c>
      <c r="B686" s="25"/>
      <c r="C686" s="81" t="s">
        <v>2937</v>
      </c>
      <c r="D686" s="168" t="s">
        <v>2938</v>
      </c>
      <c r="E686" s="25" t="s">
        <v>138</v>
      </c>
      <c r="F686" s="22" t="s">
        <v>2939</v>
      </c>
      <c r="G686" s="25" t="s">
        <v>2940</v>
      </c>
      <c r="H686" s="25"/>
      <c r="I686" s="144" t="s">
        <v>2941</v>
      </c>
      <c r="J686" s="25"/>
      <c r="K686" s="25"/>
      <c r="L686" s="25"/>
      <c r="M686" s="25"/>
      <c r="N686" s="25"/>
      <c r="O686" s="78"/>
      <c r="P686" s="78"/>
      <c r="Q686" s="31"/>
      <c r="R686" s="31"/>
      <c r="S686" s="31"/>
      <c r="T686" s="31"/>
      <c r="U686" s="25"/>
      <c r="V686" s="31"/>
      <c r="W686" s="7"/>
    </row>
    <row r="687" ht="26.25" customHeight="1">
      <c r="A687" s="25">
        <v>12.0</v>
      </c>
      <c r="B687" s="181"/>
      <c r="C687" s="81" t="s">
        <v>2942</v>
      </c>
      <c r="D687" s="168" t="s">
        <v>2943</v>
      </c>
      <c r="E687" s="25" t="s">
        <v>138</v>
      </c>
      <c r="F687" s="22" t="s">
        <v>2944</v>
      </c>
      <c r="G687" s="25" t="s">
        <v>2945</v>
      </c>
      <c r="H687" s="25"/>
      <c r="I687" s="25"/>
      <c r="J687" s="25"/>
      <c r="K687" s="25"/>
      <c r="L687" s="25"/>
      <c r="M687" s="25"/>
      <c r="N687" s="25"/>
      <c r="O687" s="78"/>
      <c r="P687" s="78"/>
      <c r="Q687" s="31"/>
      <c r="R687" s="31"/>
      <c r="S687" s="31"/>
      <c r="T687" s="31"/>
      <c r="U687" s="25"/>
      <c r="V687" s="31"/>
      <c r="W687" s="7"/>
    </row>
    <row r="688" ht="26.25" customHeight="1">
      <c r="A688" s="25">
        <v>13.0</v>
      </c>
      <c r="B688" s="181"/>
      <c r="C688" s="81" t="s">
        <v>2946</v>
      </c>
      <c r="D688" s="168" t="s">
        <v>2947</v>
      </c>
      <c r="E688" s="25" t="s">
        <v>233</v>
      </c>
      <c r="F688" s="22" t="s">
        <v>2948</v>
      </c>
      <c r="G688" s="144" t="s">
        <v>2949</v>
      </c>
      <c r="H688" s="25"/>
      <c r="I688" s="25" t="s">
        <v>2950</v>
      </c>
      <c r="J688" s="25"/>
      <c r="K688" s="25"/>
      <c r="L688" s="25"/>
      <c r="M688" s="25"/>
      <c r="N688" s="25"/>
      <c r="O688" s="78"/>
      <c r="P688" s="78"/>
      <c r="Q688" s="31"/>
      <c r="R688" s="31"/>
      <c r="S688" s="31"/>
      <c r="T688" s="31"/>
      <c r="U688" s="25"/>
      <c r="V688" s="31"/>
      <c r="W688" s="7"/>
    </row>
    <row r="689" ht="26.25" customHeight="1">
      <c r="A689" s="25">
        <v>14.0</v>
      </c>
      <c r="B689" s="165"/>
      <c r="C689" s="81" t="s">
        <v>2951</v>
      </c>
      <c r="D689" s="168" t="s">
        <v>2952</v>
      </c>
      <c r="E689" s="25" t="s">
        <v>192</v>
      </c>
      <c r="F689" s="22" t="s">
        <v>2953</v>
      </c>
      <c r="G689" s="25" t="s">
        <v>2954</v>
      </c>
      <c r="H689" s="25"/>
      <c r="I689" s="25" t="s">
        <v>2955</v>
      </c>
      <c r="J689" s="25"/>
      <c r="K689" s="25"/>
      <c r="L689" s="25"/>
      <c r="M689" s="25"/>
      <c r="N689" s="25"/>
      <c r="O689" s="78"/>
      <c r="P689" s="78"/>
      <c r="Q689" s="31"/>
      <c r="R689" s="31"/>
      <c r="S689" s="31"/>
      <c r="T689" s="31"/>
      <c r="U689" s="25"/>
      <c r="V689" s="31"/>
      <c r="W689" s="7"/>
    </row>
    <row r="690" ht="26.25" customHeight="1">
      <c r="A690" s="25">
        <v>15.0</v>
      </c>
      <c r="B690" s="181"/>
      <c r="C690" s="81" t="s">
        <v>2956</v>
      </c>
      <c r="D690" s="168" t="s">
        <v>2957</v>
      </c>
      <c r="E690" s="25" t="s">
        <v>264</v>
      </c>
      <c r="F690" s="22" t="s">
        <v>2958</v>
      </c>
      <c r="G690" s="144" t="s">
        <v>2959</v>
      </c>
      <c r="H690" s="25"/>
      <c r="I690" s="25"/>
      <c r="J690" s="25"/>
      <c r="K690" s="25"/>
      <c r="L690" s="25"/>
      <c r="M690" s="25"/>
      <c r="N690" s="25"/>
      <c r="O690" s="78"/>
      <c r="P690" s="78"/>
      <c r="Q690" s="31"/>
      <c r="R690" s="31"/>
      <c r="S690" s="31"/>
      <c r="T690" s="31"/>
      <c r="U690" s="25"/>
      <c r="V690" s="31"/>
      <c r="W690" s="7"/>
    </row>
    <row r="691" ht="26.25" customHeight="1">
      <c r="A691" s="25">
        <v>16.0</v>
      </c>
      <c r="B691" s="181"/>
      <c r="C691" s="81" t="s">
        <v>2960</v>
      </c>
      <c r="D691" s="168" t="s">
        <v>2961</v>
      </c>
      <c r="E691" s="25" t="s">
        <v>745</v>
      </c>
      <c r="F691" s="22" t="s">
        <v>2962</v>
      </c>
      <c r="G691" s="144" t="s">
        <v>2963</v>
      </c>
      <c r="H691" s="25"/>
      <c r="I691" s="25"/>
      <c r="J691" s="25"/>
      <c r="K691" s="25"/>
      <c r="L691" s="25"/>
      <c r="M691" s="25"/>
      <c r="N691" s="25"/>
      <c r="O691" s="78"/>
      <c r="P691" s="78"/>
      <c r="Q691" s="31"/>
      <c r="R691" s="31"/>
      <c r="S691" s="31"/>
      <c r="T691" s="31"/>
      <c r="U691" s="25"/>
      <c r="V691" s="31"/>
      <c r="W691" s="7"/>
    </row>
    <row r="692" ht="26.25" customHeight="1">
      <c r="A692" s="25">
        <v>17.0</v>
      </c>
      <c r="B692" s="181"/>
      <c r="C692" s="81" t="s">
        <v>2964</v>
      </c>
      <c r="D692" s="168" t="s">
        <v>2965</v>
      </c>
      <c r="E692" s="25" t="s">
        <v>245</v>
      </c>
      <c r="F692" s="22" t="s">
        <v>2966</v>
      </c>
      <c r="G692" s="25" t="s">
        <v>2967</v>
      </c>
      <c r="H692" s="25"/>
      <c r="I692" s="25"/>
      <c r="J692" s="25"/>
      <c r="K692" s="25"/>
      <c r="L692" s="25"/>
      <c r="M692" s="25"/>
      <c r="N692" s="25"/>
      <c r="O692" s="78"/>
      <c r="P692" s="78"/>
      <c r="Q692" s="31"/>
      <c r="R692" s="31"/>
      <c r="S692" s="31"/>
      <c r="T692" s="31"/>
      <c r="U692" s="25"/>
      <c r="V692" s="31"/>
      <c r="W692" s="7"/>
    </row>
    <row r="693" ht="26.25" customHeight="1">
      <c r="A693" s="25">
        <v>18.0</v>
      </c>
      <c r="B693" s="181"/>
      <c r="C693" s="81" t="s">
        <v>2533</v>
      </c>
      <c r="D693" s="168" t="s">
        <v>2968</v>
      </c>
      <c r="E693" s="25" t="s">
        <v>138</v>
      </c>
      <c r="F693" s="22" t="s">
        <v>2969</v>
      </c>
      <c r="G693" s="25" t="s">
        <v>2970</v>
      </c>
      <c r="H693" s="25"/>
      <c r="I693" s="144" t="s">
        <v>2971</v>
      </c>
      <c r="J693" s="25"/>
      <c r="K693" s="25"/>
      <c r="L693" s="25"/>
      <c r="M693" s="25"/>
      <c r="N693" s="25"/>
      <c r="O693" s="78"/>
      <c r="P693" s="78"/>
      <c r="Q693" s="31"/>
      <c r="R693" s="31"/>
      <c r="S693" s="31"/>
      <c r="T693" s="31"/>
      <c r="U693" s="25"/>
      <c r="V693" s="31"/>
      <c r="W693" s="7"/>
    </row>
    <row r="694" ht="26.25" customHeight="1">
      <c r="A694" s="25">
        <v>19.0</v>
      </c>
      <c r="B694" s="181"/>
      <c r="C694" s="81" t="s">
        <v>684</v>
      </c>
      <c r="D694" s="168" t="s">
        <v>2972</v>
      </c>
      <c r="E694" s="25" t="s">
        <v>363</v>
      </c>
      <c r="F694" s="22" t="s">
        <v>2973</v>
      </c>
      <c r="G694" s="25" t="s">
        <v>2974</v>
      </c>
      <c r="H694" s="25"/>
      <c r="I694" s="25"/>
      <c r="J694" s="25"/>
      <c r="K694" s="25"/>
      <c r="L694" s="25"/>
      <c r="M694" s="25"/>
      <c r="N694" s="25"/>
      <c r="O694" s="78"/>
      <c r="P694" s="78"/>
      <c r="Q694" s="31"/>
      <c r="R694" s="31"/>
      <c r="S694" s="31"/>
      <c r="T694" s="31"/>
      <c r="U694" s="25"/>
      <c r="V694" s="31"/>
      <c r="W694" s="7"/>
    </row>
    <row r="695" ht="26.25" customHeight="1">
      <c r="A695" s="25">
        <v>20.0</v>
      </c>
      <c r="B695" s="181"/>
      <c r="C695" s="81" t="s">
        <v>1790</v>
      </c>
      <c r="D695" s="168" t="s">
        <v>2975</v>
      </c>
      <c r="E695" s="25" t="s">
        <v>363</v>
      </c>
      <c r="F695" s="22" t="s">
        <v>2976</v>
      </c>
      <c r="G695" s="144" t="s">
        <v>2977</v>
      </c>
      <c r="H695" s="25"/>
      <c r="I695" s="25"/>
      <c r="J695" s="25"/>
      <c r="K695" s="25"/>
      <c r="L695" s="25"/>
      <c r="M695" s="25"/>
      <c r="N695" s="25"/>
      <c r="O695" s="78"/>
      <c r="P695" s="78"/>
      <c r="Q695" s="31"/>
      <c r="R695" s="31"/>
      <c r="S695" s="31"/>
      <c r="T695" s="31"/>
      <c r="U695" s="25"/>
      <c r="V695" s="31"/>
      <c r="W695" s="7"/>
    </row>
    <row r="696" ht="26.25" customHeight="1">
      <c r="A696" s="155">
        <v>21.0</v>
      </c>
      <c r="B696" s="181"/>
      <c r="C696" s="81" t="s">
        <v>2978</v>
      </c>
      <c r="D696" s="168" t="s">
        <v>2979</v>
      </c>
      <c r="E696" s="25" t="s">
        <v>445</v>
      </c>
      <c r="F696" s="22" t="s">
        <v>1001</v>
      </c>
      <c r="G696" s="25" t="s">
        <v>2980</v>
      </c>
      <c r="H696" s="25"/>
      <c r="I696" s="25"/>
      <c r="J696" s="25"/>
      <c r="K696" s="25"/>
      <c r="L696" s="25"/>
      <c r="M696" s="25"/>
      <c r="N696" s="25"/>
      <c r="O696" s="78"/>
      <c r="P696" s="78"/>
      <c r="Q696" s="31"/>
      <c r="R696" s="31"/>
      <c r="S696" s="31"/>
      <c r="T696" s="31"/>
      <c r="U696" s="25"/>
      <c r="V696" s="31"/>
      <c r="W696" s="7"/>
    </row>
    <row r="697" ht="26.25" customHeight="1">
      <c r="A697" s="90"/>
      <c r="B697" s="192" t="s">
        <v>2981</v>
      </c>
      <c r="C697" s="178" t="s">
        <v>2982</v>
      </c>
      <c r="D697" s="167" t="s">
        <v>2983</v>
      </c>
      <c r="E697" s="91" t="s">
        <v>138</v>
      </c>
      <c r="F697" s="92" t="s">
        <v>2984</v>
      </c>
      <c r="G697" s="91" t="s">
        <v>2985</v>
      </c>
      <c r="H697" s="91" t="s">
        <v>2986</v>
      </c>
      <c r="I697" s="91"/>
      <c r="J697" s="193" t="str">
        <f>HYPERLINK("http://www.provinceofsorsogon.com/","www.provinceofsorsogon.com")</f>
        <v>www.provinceofsorsogon.com</v>
      </c>
      <c r="K697" s="91" t="s">
        <v>143</v>
      </c>
      <c r="L697" s="91" t="s">
        <v>2987</v>
      </c>
      <c r="M697" s="91"/>
      <c r="N697" s="95"/>
      <c r="O697" s="96"/>
      <c r="P697" s="96"/>
      <c r="Q697" s="97"/>
      <c r="R697" s="97"/>
      <c r="S697" s="97"/>
      <c r="T697" s="97"/>
      <c r="U697" s="95"/>
      <c r="V697" s="97"/>
      <c r="W697" s="7"/>
    </row>
    <row r="698" ht="26.25" customHeight="1">
      <c r="A698" s="25">
        <v>1.0</v>
      </c>
      <c r="B698" s="181"/>
      <c r="C698" s="81" t="s">
        <v>2988</v>
      </c>
      <c r="D698" s="168" t="s">
        <v>2989</v>
      </c>
      <c r="E698" s="25" t="s">
        <v>264</v>
      </c>
      <c r="F698" s="22" t="s">
        <v>2990</v>
      </c>
      <c r="G698" s="25" t="s">
        <v>2991</v>
      </c>
      <c r="H698" s="25"/>
      <c r="I698" s="25"/>
      <c r="J698" s="25"/>
      <c r="K698" s="25"/>
      <c r="L698" s="25"/>
      <c r="M698" s="25"/>
      <c r="N698" s="25"/>
      <c r="O698" s="78"/>
      <c r="P698" s="78"/>
      <c r="Q698" s="31"/>
      <c r="R698" s="31"/>
      <c r="S698" s="31"/>
      <c r="T698" s="31"/>
      <c r="U698" s="25"/>
      <c r="V698" s="31"/>
      <c r="W698" s="7"/>
    </row>
    <row r="699" ht="26.25" customHeight="1">
      <c r="A699" s="25">
        <v>2.0</v>
      </c>
      <c r="B699" s="25"/>
      <c r="C699" s="81" t="s">
        <v>2992</v>
      </c>
      <c r="D699" s="168" t="s">
        <v>2993</v>
      </c>
      <c r="E699" s="25" t="s">
        <v>320</v>
      </c>
      <c r="F699" s="22" t="s">
        <v>2179</v>
      </c>
      <c r="G699" s="25" t="s">
        <v>2994</v>
      </c>
      <c r="H699" s="25"/>
      <c r="I699" s="144" t="s">
        <v>2995</v>
      </c>
      <c r="J699" s="25"/>
      <c r="K699" s="25"/>
      <c r="L699" s="25"/>
      <c r="M699" s="25"/>
      <c r="N699" s="25"/>
      <c r="O699" s="78"/>
      <c r="P699" s="78"/>
      <c r="Q699" s="31"/>
      <c r="R699" s="31"/>
      <c r="S699" s="31"/>
      <c r="T699" s="31"/>
      <c r="U699" s="25"/>
      <c r="V699" s="31"/>
      <c r="W699" s="7"/>
    </row>
    <row r="700" ht="26.25" customHeight="1">
      <c r="A700" s="25">
        <v>3.0</v>
      </c>
      <c r="B700" s="25"/>
      <c r="C700" s="81" t="s">
        <v>2996</v>
      </c>
      <c r="D700" s="168" t="s">
        <v>2997</v>
      </c>
      <c r="E700" s="25" t="s">
        <v>1782</v>
      </c>
      <c r="F700" s="22" t="s">
        <v>2998</v>
      </c>
      <c r="G700" s="25" t="s">
        <v>2999</v>
      </c>
      <c r="H700" s="25"/>
      <c r="I700" s="25"/>
      <c r="J700" s="25"/>
      <c r="K700" s="25"/>
      <c r="L700" s="25"/>
      <c r="M700" s="25"/>
      <c r="N700" s="25"/>
      <c r="O700" s="78"/>
      <c r="P700" s="78"/>
      <c r="Q700" s="31"/>
      <c r="R700" s="31"/>
      <c r="S700" s="31"/>
      <c r="T700" s="31"/>
      <c r="U700" s="25"/>
      <c r="V700" s="31"/>
      <c r="W700" s="7"/>
    </row>
    <row r="701" ht="26.25" customHeight="1">
      <c r="A701" s="25">
        <v>4.0</v>
      </c>
      <c r="B701" s="181"/>
      <c r="C701" s="81" t="s">
        <v>1147</v>
      </c>
      <c r="D701" s="168" t="s">
        <v>3000</v>
      </c>
      <c r="E701" s="25" t="s">
        <v>198</v>
      </c>
      <c r="F701" s="22" t="s">
        <v>3001</v>
      </c>
      <c r="G701" s="144" t="s">
        <v>3002</v>
      </c>
      <c r="H701" s="25"/>
      <c r="I701" s="144" t="s">
        <v>3003</v>
      </c>
      <c r="J701" s="25"/>
      <c r="K701" s="25"/>
      <c r="L701" s="25"/>
      <c r="M701" s="25"/>
      <c r="N701" s="25"/>
      <c r="O701" s="78"/>
      <c r="P701" s="78"/>
      <c r="Q701" s="31"/>
      <c r="R701" s="31"/>
      <c r="S701" s="31"/>
      <c r="T701" s="31"/>
      <c r="U701" s="25"/>
      <c r="V701" s="31"/>
      <c r="W701" s="7"/>
    </row>
    <row r="702" ht="26.25" customHeight="1">
      <c r="A702" s="25">
        <v>5.0</v>
      </c>
      <c r="B702" s="25"/>
      <c r="C702" s="81" t="s">
        <v>3004</v>
      </c>
      <c r="D702" s="168" t="s">
        <v>3005</v>
      </c>
      <c r="E702" s="25" t="s">
        <v>159</v>
      </c>
      <c r="F702" s="22" t="s">
        <v>3006</v>
      </c>
      <c r="G702" s="144" t="s">
        <v>3007</v>
      </c>
      <c r="H702" s="25"/>
      <c r="I702" s="25"/>
      <c r="J702" s="25"/>
      <c r="K702" s="25"/>
      <c r="L702" s="25"/>
      <c r="M702" s="25"/>
      <c r="N702" s="25"/>
      <c r="O702" s="78"/>
      <c r="P702" s="78"/>
      <c r="Q702" s="31"/>
      <c r="R702" s="31"/>
      <c r="S702" s="31"/>
      <c r="T702" s="31"/>
      <c r="U702" s="25"/>
      <c r="V702" s="31"/>
      <c r="W702" s="7"/>
    </row>
    <row r="703" ht="26.25" customHeight="1">
      <c r="A703" s="25">
        <v>6.0</v>
      </c>
      <c r="B703" s="165"/>
      <c r="C703" s="81" t="s">
        <v>3008</v>
      </c>
      <c r="D703" s="168" t="s">
        <v>3009</v>
      </c>
      <c r="E703" s="25" t="s">
        <v>363</v>
      </c>
      <c r="F703" s="22" t="s">
        <v>652</v>
      </c>
      <c r="G703" s="144" t="s">
        <v>3010</v>
      </c>
      <c r="H703" s="25"/>
      <c r="I703" s="25"/>
      <c r="J703" s="25"/>
      <c r="K703" s="25"/>
      <c r="L703" s="25"/>
      <c r="M703" s="25"/>
      <c r="N703" s="25"/>
      <c r="O703" s="78"/>
      <c r="P703" s="78"/>
      <c r="Q703" s="31"/>
      <c r="R703" s="31"/>
      <c r="S703" s="31"/>
      <c r="T703" s="31"/>
      <c r="U703" s="25"/>
      <c r="V703" s="31"/>
      <c r="W703" s="7"/>
    </row>
    <row r="704" ht="26.25" customHeight="1">
      <c r="A704" s="25">
        <v>7.0</v>
      </c>
      <c r="B704" s="181"/>
      <c r="C704" s="81" t="s">
        <v>3011</v>
      </c>
      <c r="D704" s="168" t="s">
        <v>3012</v>
      </c>
      <c r="E704" s="25" t="s">
        <v>603</v>
      </c>
      <c r="F704" s="22" t="s">
        <v>3013</v>
      </c>
      <c r="G704" s="25" t="s">
        <v>3014</v>
      </c>
      <c r="H704" s="25"/>
      <c r="I704" s="25" t="s">
        <v>3015</v>
      </c>
      <c r="J704" s="25"/>
      <c r="K704" s="25"/>
      <c r="L704" s="25"/>
      <c r="M704" s="25"/>
      <c r="N704" s="25"/>
      <c r="O704" s="78"/>
      <c r="P704" s="78"/>
      <c r="Q704" s="31"/>
      <c r="R704" s="31"/>
      <c r="S704" s="31"/>
      <c r="T704" s="31"/>
      <c r="U704" s="25"/>
      <c r="V704" s="31"/>
      <c r="W704" s="7"/>
    </row>
    <row r="705" ht="26.25" customHeight="1">
      <c r="A705" s="25">
        <v>8.0</v>
      </c>
      <c r="B705" s="181"/>
      <c r="C705" s="81" t="s">
        <v>3016</v>
      </c>
      <c r="D705" s="168" t="s">
        <v>3017</v>
      </c>
      <c r="E705" s="25" t="s">
        <v>198</v>
      </c>
      <c r="F705" s="22" t="s">
        <v>3018</v>
      </c>
      <c r="G705" s="25" t="s">
        <v>3019</v>
      </c>
      <c r="H705" s="25"/>
      <c r="I705" s="25"/>
      <c r="J705" s="25"/>
      <c r="K705" s="25"/>
      <c r="L705" s="25"/>
      <c r="M705" s="25"/>
      <c r="N705" s="25"/>
      <c r="O705" s="78"/>
      <c r="P705" s="78"/>
      <c r="Q705" s="31"/>
      <c r="R705" s="31"/>
      <c r="S705" s="31"/>
      <c r="T705" s="31"/>
      <c r="U705" s="25"/>
      <c r="V705" s="31"/>
      <c r="W705" s="7"/>
    </row>
    <row r="706" ht="26.25" customHeight="1">
      <c r="A706" s="25">
        <v>9.0</v>
      </c>
      <c r="B706" s="181"/>
      <c r="C706" s="81" t="s">
        <v>3020</v>
      </c>
      <c r="D706" s="168" t="s">
        <v>3021</v>
      </c>
      <c r="E706" s="25" t="s">
        <v>1782</v>
      </c>
      <c r="F706" s="22" t="s">
        <v>3022</v>
      </c>
      <c r="G706" s="25" t="s">
        <v>3023</v>
      </c>
      <c r="H706" s="25"/>
      <c r="I706" s="25"/>
      <c r="J706" s="25"/>
      <c r="K706" s="25"/>
      <c r="L706" s="25"/>
      <c r="M706" s="25"/>
      <c r="N706" s="25"/>
      <c r="O706" s="78"/>
      <c r="P706" s="78"/>
      <c r="Q706" s="31"/>
      <c r="R706" s="31"/>
      <c r="S706" s="31"/>
      <c r="T706" s="31"/>
      <c r="U706" s="25"/>
      <c r="V706" s="31"/>
      <c r="W706" s="7"/>
    </row>
    <row r="707" ht="26.25" customHeight="1">
      <c r="A707" s="25">
        <v>10.0</v>
      </c>
      <c r="B707" s="181"/>
      <c r="C707" s="81" t="s">
        <v>1869</v>
      </c>
      <c r="D707" s="168" t="s">
        <v>3024</v>
      </c>
      <c r="E707" s="25" t="s">
        <v>159</v>
      </c>
      <c r="F707" s="22" t="s">
        <v>3025</v>
      </c>
      <c r="G707" s="25" t="s">
        <v>3026</v>
      </c>
      <c r="H707" s="25"/>
      <c r="I707" s="25" t="s">
        <v>3027</v>
      </c>
      <c r="J707" s="25"/>
      <c r="K707" s="25"/>
      <c r="L707" s="25"/>
      <c r="M707" s="25"/>
      <c r="N707" s="25"/>
      <c r="O707" s="78"/>
      <c r="P707" s="78"/>
      <c r="Q707" s="31"/>
      <c r="R707" s="31"/>
      <c r="S707" s="31"/>
      <c r="T707" s="31"/>
      <c r="U707" s="25"/>
      <c r="V707" s="31"/>
      <c r="W707" s="7"/>
    </row>
    <row r="708" ht="26.25" customHeight="1">
      <c r="A708" s="25">
        <v>11.0</v>
      </c>
      <c r="B708" s="181"/>
      <c r="C708" s="81" t="s">
        <v>3028</v>
      </c>
      <c r="D708" s="168" t="s">
        <v>3029</v>
      </c>
      <c r="E708" s="25" t="s">
        <v>192</v>
      </c>
      <c r="F708" s="22" t="s">
        <v>3030</v>
      </c>
      <c r="G708" s="25" t="s">
        <v>3031</v>
      </c>
      <c r="H708" s="25"/>
      <c r="I708" s="25"/>
      <c r="J708" s="25"/>
      <c r="K708" s="25"/>
      <c r="L708" s="25"/>
      <c r="M708" s="25"/>
      <c r="N708" s="25"/>
      <c r="O708" s="78"/>
      <c r="P708" s="78"/>
      <c r="Q708" s="31"/>
      <c r="R708" s="31"/>
      <c r="S708" s="31"/>
      <c r="T708" s="31"/>
      <c r="U708" s="25"/>
      <c r="V708" s="31"/>
      <c r="W708" s="7"/>
    </row>
    <row r="709" ht="26.25" customHeight="1">
      <c r="A709" s="25">
        <v>12.0</v>
      </c>
      <c r="B709" s="165"/>
      <c r="C709" s="81" t="s">
        <v>1225</v>
      </c>
      <c r="D709" s="168" t="s">
        <v>3032</v>
      </c>
      <c r="E709" s="25" t="s">
        <v>363</v>
      </c>
      <c r="F709" s="22" t="s">
        <v>3033</v>
      </c>
      <c r="G709" s="25" t="s">
        <v>3034</v>
      </c>
      <c r="H709" s="25"/>
      <c r="I709" s="25"/>
      <c r="J709" s="25"/>
      <c r="K709" s="25"/>
      <c r="L709" s="25"/>
      <c r="M709" s="25"/>
      <c r="N709" s="25"/>
      <c r="O709" s="78"/>
      <c r="P709" s="78"/>
      <c r="Q709" s="31"/>
      <c r="R709" s="31"/>
      <c r="S709" s="31"/>
      <c r="T709" s="31"/>
      <c r="U709" s="25"/>
      <c r="V709" s="31"/>
      <c r="W709" s="7"/>
    </row>
    <row r="710" ht="26.25" customHeight="1">
      <c r="A710" s="25">
        <v>13.0</v>
      </c>
      <c r="B710" s="181"/>
      <c r="C710" s="81" t="s">
        <v>3035</v>
      </c>
      <c r="D710" s="168" t="s">
        <v>3036</v>
      </c>
      <c r="E710" s="25" t="s">
        <v>264</v>
      </c>
      <c r="F710" s="22" t="s">
        <v>3037</v>
      </c>
      <c r="G710" s="25" t="s">
        <v>3038</v>
      </c>
      <c r="H710" s="25"/>
      <c r="I710" s="25" t="s">
        <v>3039</v>
      </c>
      <c r="J710" s="25"/>
      <c r="K710" s="25"/>
      <c r="L710" s="25"/>
      <c r="M710" s="25"/>
      <c r="N710" s="25"/>
      <c r="O710" s="78"/>
      <c r="P710" s="78"/>
      <c r="Q710" s="31"/>
      <c r="R710" s="31"/>
      <c r="S710" s="31"/>
      <c r="T710" s="31"/>
      <c r="U710" s="25"/>
      <c r="V710" s="31"/>
      <c r="W710" s="7"/>
    </row>
    <row r="711" ht="26.25" customHeight="1">
      <c r="A711" s="25">
        <v>14.0</v>
      </c>
      <c r="B711" s="191"/>
      <c r="C711" s="81" t="s">
        <v>3040</v>
      </c>
      <c r="D711" s="168" t="s">
        <v>3041</v>
      </c>
      <c r="E711" s="25" t="s">
        <v>363</v>
      </c>
      <c r="F711" s="22" t="s">
        <v>2984</v>
      </c>
      <c r="G711" s="25" t="s">
        <v>3042</v>
      </c>
      <c r="H711" s="25"/>
      <c r="I711" s="25"/>
      <c r="J711" s="25"/>
      <c r="K711" s="25"/>
      <c r="L711" s="25"/>
      <c r="M711" s="25"/>
      <c r="N711" s="25"/>
      <c r="O711" s="78"/>
      <c r="P711" s="78"/>
      <c r="Q711" s="31"/>
      <c r="R711" s="31"/>
      <c r="S711" s="31"/>
      <c r="T711" s="31"/>
      <c r="U711" s="25"/>
      <c r="V711" s="31"/>
      <c r="W711" s="7"/>
    </row>
    <row r="712" ht="26.25" customHeight="1">
      <c r="A712" s="155">
        <v>15.0</v>
      </c>
      <c r="B712" s="181"/>
      <c r="C712" s="81" t="s">
        <v>3043</v>
      </c>
      <c r="D712" s="168" t="s">
        <v>3044</v>
      </c>
      <c r="E712" s="25" t="s">
        <v>198</v>
      </c>
      <c r="F712" s="22" t="s">
        <v>3045</v>
      </c>
      <c r="G712" s="25" t="s">
        <v>3046</v>
      </c>
      <c r="H712" s="25"/>
      <c r="I712" s="25"/>
      <c r="J712" s="25"/>
      <c r="K712" s="25"/>
      <c r="L712" s="25"/>
      <c r="M712" s="25"/>
      <c r="N712" s="25"/>
      <c r="O712" s="78"/>
      <c r="P712" s="78"/>
      <c r="Q712" s="31"/>
      <c r="R712" s="31"/>
      <c r="S712" s="31"/>
      <c r="T712" s="31"/>
      <c r="U712" s="25"/>
      <c r="V712" s="31"/>
      <c r="W712" s="7"/>
    </row>
    <row r="713" ht="12.75" customHeight="1">
      <c r="A713" s="73"/>
      <c r="B713" s="194" t="s">
        <v>3047</v>
      </c>
      <c r="C713" s="68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95"/>
      <c r="O713" s="96"/>
      <c r="P713" s="96"/>
      <c r="Q713" s="97"/>
      <c r="R713" s="97"/>
      <c r="S713" s="97"/>
      <c r="T713" s="97"/>
      <c r="U713" s="95"/>
      <c r="V713" s="97"/>
      <c r="W713" s="7"/>
    </row>
    <row r="714" ht="12.75" customHeight="1">
      <c r="A714" s="90"/>
      <c r="B714" s="192"/>
      <c r="C714" s="178" t="s">
        <v>3048</v>
      </c>
      <c r="D714" s="167" t="s">
        <v>3049</v>
      </c>
      <c r="E714" s="91" t="s">
        <v>251</v>
      </c>
      <c r="F714" s="92" t="s">
        <v>3050</v>
      </c>
      <c r="G714" s="91" t="s">
        <v>3051</v>
      </c>
      <c r="H714" s="91" t="s">
        <v>3052</v>
      </c>
      <c r="I714" s="91"/>
      <c r="J714" s="187" t="str">
        <f>HYPERLINK("http://www.abra.gov.ph/","www.abra.gov.ph ")</f>
        <v>www.abra.gov.ph </v>
      </c>
      <c r="K714" s="91" t="s">
        <v>143</v>
      </c>
      <c r="L714" s="91" t="s">
        <v>3053</v>
      </c>
      <c r="M714" s="91"/>
      <c r="N714" s="95"/>
      <c r="O714" s="96"/>
      <c r="P714" s="96"/>
      <c r="Q714" s="97"/>
      <c r="R714" s="97"/>
      <c r="S714" s="97"/>
      <c r="T714" s="97"/>
      <c r="U714" s="95"/>
      <c r="V714" s="97"/>
      <c r="W714" s="7"/>
    </row>
    <row r="715" ht="26.25" customHeight="1">
      <c r="A715" s="25">
        <v>1.0</v>
      </c>
      <c r="B715" s="25"/>
      <c r="C715" s="81" t="s">
        <v>3054</v>
      </c>
      <c r="D715" s="168" t="s">
        <v>3055</v>
      </c>
      <c r="E715" s="25" t="s">
        <v>320</v>
      </c>
      <c r="F715" s="22" t="s">
        <v>3056</v>
      </c>
      <c r="G715" s="25" t="s">
        <v>3057</v>
      </c>
      <c r="H715" s="25"/>
      <c r="I715" s="25"/>
      <c r="J715" s="34" t="str">
        <f>HYPERLINK("http://www.bangued.gov.ph/","www.bangued.gov.ph")</f>
        <v>www.bangued.gov.ph</v>
      </c>
      <c r="K715" s="25"/>
      <c r="L715" s="25"/>
      <c r="M715" s="25"/>
      <c r="N715" s="25"/>
      <c r="O715" s="78"/>
      <c r="P715" s="78"/>
      <c r="Q715" s="31"/>
      <c r="R715" s="31"/>
      <c r="S715" s="31"/>
      <c r="T715" s="31"/>
      <c r="U715" s="25"/>
      <c r="V715" s="31"/>
      <c r="W715" s="7"/>
    </row>
    <row r="716" ht="26.25" customHeight="1">
      <c r="A716" s="25">
        <v>2.0</v>
      </c>
      <c r="B716" s="25"/>
      <c r="C716" s="81" t="s">
        <v>3058</v>
      </c>
      <c r="D716" s="168" t="s">
        <v>3059</v>
      </c>
      <c r="E716" s="25" t="s">
        <v>264</v>
      </c>
      <c r="F716" s="22" t="s">
        <v>3060</v>
      </c>
      <c r="G716" s="25" t="s">
        <v>3061</v>
      </c>
      <c r="H716" s="25"/>
      <c r="I716" s="25"/>
      <c r="J716" s="17" t="str">
        <f>HYPERLINK("http://www.boliney.gov.ph/","www.boliney.gov.ph")</f>
        <v>www.boliney.gov.ph</v>
      </c>
      <c r="K716" s="25"/>
      <c r="L716" s="25"/>
      <c r="M716" s="25"/>
      <c r="N716" s="25"/>
      <c r="O716" s="78"/>
      <c r="P716" s="78"/>
      <c r="Q716" s="31"/>
      <c r="R716" s="31"/>
      <c r="S716" s="31"/>
      <c r="T716" s="31"/>
      <c r="U716" s="25"/>
      <c r="V716" s="31"/>
      <c r="W716" s="7"/>
    </row>
    <row r="717" ht="26.25" customHeight="1">
      <c r="A717" s="25">
        <v>3.0</v>
      </c>
      <c r="B717" s="181"/>
      <c r="C717" s="81" t="s">
        <v>3062</v>
      </c>
      <c r="D717" s="168" t="s">
        <v>3063</v>
      </c>
      <c r="E717" s="25" t="s">
        <v>320</v>
      </c>
      <c r="F717" s="22" t="s">
        <v>3064</v>
      </c>
      <c r="G717" s="25" t="s">
        <v>3065</v>
      </c>
      <c r="H717" s="25"/>
      <c r="I717" s="25"/>
      <c r="J717" s="17" t="str">
        <f>HYPERLINK("http://www.bucay.gov.ph/","www.bucay.gov.ph")</f>
        <v>www.bucay.gov.ph</v>
      </c>
      <c r="K717" s="25"/>
      <c r="L717" s="25"/>
      <c r="M717" s="25"/>
      <c r="N717" s="25"/>
      <c r="O717" s="78"/>
      <c r="P717" s="78"/>
      <c r="Q717" s="31"/>
      <c r="R717" s="31"/>
      <c r="S717" s="31"/>
      <c r="T717" s="31"/>
      <c r="U717" s="25"/>
      <c r="V717" s="31"/>
      <c r="W717" s="7"/>
    </row>
    <row r="718" ht="26.25" customHeight="1">
      <c r="A718" s="25">
        <v>4.0</v>
      </c>
      <c r="B718" s="25"/>
      <c r="C718" s="81" t="s">
        <v>3066</v>
      </c>
      <c r="D718" s="168" t="s">
        <v>3067</v>
      </c>
      <c r="E718" s="25" t="s">
        <v>1782</v>
      </c>
      <c r="F718" s="22" t="s">
        <v>3068</v>
      </c>
      <c r="G718" s="25" t="s">
        <v>3069</v>
      </c>
      <c r="H718" s="25"/>
      <c r="I718" s="25"/>
      <c r="J718" s="17" t="str">
        <f>HYPERLINK("http://www.bucloc.gov.ph/","www.bucloc.gov.ph")</f>
        <v>www.bucloc.gov.ph</v>
      </c>
      <c r="K718" s="25"/>
      <c r="L718" s="25"/>
      <c r="M718" s="25"/>
      <c r="N718" s="25"/>
      <c r="O718" s="78"/>
      <c r="P718" s="78"/>
      <c r="Q718" s="31"/>
      <c r="R718" s="31"/>
      <c r="S718" s="31"/>
      <c r="T718" s="31"/>
      <c r="U718" s="25"/>
      <c r="V718" s="31"/>
      <c r="W718" s="7"/>
    </row>
    <row r="719" ht="26.25" customHeight="1">
      <c r="A719" s="25">
        <v>5.0</v>
      </c>
      <c r="B719" s="25"/>
      <c r="C719" s="81" t="s">
        <v>3070</v>
      </c>
      <c r="D719" s="168" t="s">
        <v>3071</v>
      </c>
      <c r="E719" s="25" t="s">
        <v>603</v>
      </c>
      <c r="F719" s="22" t="s">
        <v>997</v>
      </c>
      <c r="G719" s="25" t="s">
        <v>3072</v>
      </c>
      <c r="H719" s="25"/>
      <c r="I719" s="25"/>
      <c r="J719" s="25"/>
      <c r="K719" s="25"/>
      <c r="L719" s="25"/>
      <c r="M719" s="25"/>
      <c r="N719" s="25"/>
      <c r="O719" s="78"/>
      <c r="P719" s="78"/>
      <c r="Q719" s="31"/>
      <c r="R719" s="31"/>
      <c r="S719" s="31"/>
      <c r="T719" s="31"/>
      <c r="U719" s="25"/>
      <c r="V719" s="31"/>
      <c r="W719" s="7"/>
    </row>
    <row r="720" ht="26.25" customHeight="1">
      <c r="A720" s="25">
        <v>6.0</v>
      </c>
      <c r="B720" s="25"/>
      <c r="C720" s="81" t="s">
        <v>3073</v>
      </c>
      <c r="D720" s="168" t="s">
        <v>3074</v>
      </c>
      <c r="E720" s="25" t="s">
        <v>320</v>
      </c>
      <c r="F720" s="22" t="s">
        <v>3075</v>
      </c>
      <c r="G720" s="25" t="s">
        <v>3076</v>
      </c>
      <c r="H720" s="25"/>
      <c r="I720" s="25"/>
      <c r="J720" s="25"/>
      <c r="K720" s="25"/>
      <c r="L720" s="25"/>
      <c r="M720" s="25"/>
      <c r="N720" s="25"/>
      <c r="O720" s="78"/>
      <c r="P720" s="78"/>
      <c r="Q720" s="31"/>
      <c r="R720" s="31"/>
      <c r="S720" s="31"/>
      <c r="T720" s="31"/>
      <c r="U720" s="25"/>
      <c r="V720" s="31"/>
      <c r="W720" s="7"/>
    </row>
    <row r="721" ht="26.25" customHeight="1">
      <c r="A721" s="25">
        <v>7.0</v>
      </c>
      <c r="B721" s="25"/>
      <c r="C721" s="81" t="s">
        <v>2052</v>
      </c>
      <c r="D721" s="168" t="s">
        <v>3077</v>
      </c>
      <c r="E721" s="25" t="s">
        <v>192</v>
      </c>
      <c r="F721" s="22" t="s">
        <v>3078</v>
      </c>
      <c r="G721" s="25" t="s">
        <v>3079</v>
      </c>
      <c r="H721" s="25"/>
      <c r="I721" s="25"/>
      <c r="J721" s="34" t="str">
        <f>HYPERLINK("http://www.doloresonline.gov.ph/","www.doloresonline.gov.ph")</f>
        <v>www.doloresonline.gov.ph</v>
      </c>
      <c r="K721" s="25"/>
      <c r="L721" s="25"/>
      <c r="M721" s="25"/>
      <c r="N721" s="25"/>
      <c r="O721" s="78"/>
      <c r="P721" s="78"/>
      <c r="Q721" s="31"/>
      <c r="R721" s="31"/>
      <c r="S721" s="31"/>
      <c r="T721" s="31"/>
      <c r="U721" s="25"/>
      <c r="V721" s="31"/>
      <c r="W721" s="7"/>
    </row>
    <row r="722" ht="26.25" customHeight="1">
      <c r="A722" s="25">
        <v>8.0</v>
      </c>
      <c r="B722" s="25"/>
      <c r="C722" s="81" t="s">
        <v>1588</v>
      </c>
      <c r="D722" s="168" t="s">
        <v>3080</v>
      </c>
      <c r="E722" s="25" t="s">
        <v>320</v>
      </c>
      <c r="F722" s="22" t="s">
        <v>3075</v>
      </c>
      <c r="G722" s="25" t="s">
        <v>3081</v>
      </c>
      <c r="H722" s="25"/>
      <c r="I722" s="25"/>
      <c r="J722" s="25"/>
      <c r="K722" s="25"/>
      <c r="L722" s="25"/>
      <c r="M722" s="25"/>
      <c r="N722" s="25"/>
      <c r="O722" s="78"/>
      <c r="P722" s="78"/>
      <c r="Q722" s="31"/>
      <c r="R722" s="31"/>
      <c r="S722" s="31"/>
      <c r="T722" s="31"/>
      <c r="U722" s="25"/>
      <c r="V722" s="31"/>
      <c r="W722" s="7"/>
    </row>
    <row r="723" ht="26.25" customHeight="1">
      <c r="A723" s="25">
        <v>9.0</v>
      </c>
      <c r="B723" s="25"/>
      <c r="C723" s="81" t="s">
        <v>3082</v>
      </c>
      <c r="D723" s="168" t="s">
        <v>3083</v>
      </c>
      <c r="E723" s="25" t="s">
        <v>320</v>
      </c>
      <c r="F723" s="22" t="s">
        <v>3084</v>
      </c>
      <c r="G723" s="25" t="s">
        <v>3085</v>
      </c>
      <c r="H723" s="25"/>
      <c r="I723" s="25"/>
      <c r="J723" s="25"/>
      <c r="K723" s="25"/>
      <c r="L723" s="25"/>
      <c r="M723" s="25"/>
      <c r="N723" s="25"/>
      <c r="O723" s="78"/>
      <c r="P723" s="78"/>
      <c r="Q723" s="31"/>
      <c r="R723" s="31"/>
      <c r="S723" s="31"/>
      <c r="T723" s="31"/>
      <c r="U723" s="25"/>
      <c r="V723" s="31"/>
      <c r="W723" s="7"/>
    </row>
    <row r="724" ht="26.25" customHeight="1">
      <c r="A724" s="25">
        <v>10.0</v>
      </c>
      <c r="B724" s="165"/>
      <c r="C724" s="81" t="s">
        <v>3086</v>
      </c>
      <c r="D724" s="168" t="s">
        <v>3087</v>
      </c>
      <c r="E724" s="25" t="s">
        <v>320</v>
      </c>
      <c r="F724" s="22" t="s">
        <v>3088</v>
      </c>
      <c r="G724" s="144" t="s">
        <v>3089</v>
      </c>
      <c r="H724" s="25"/>
      <c r="I724" s="25"/>
      <c r="J724" s="25"/>
      <c r="K724" s="25"/>
      <c r="L724" s="25"/>
      <c r="M724" s="25"/>
      <c r="N724" s="25"/>
      <c r="O724" s="78"/>
      <c r="P724" s="78"/>
      <c r="Q724" s="31"/>
      <c r="R724" s="31"/>
      <c r="S724" s="31"/>
      <c r="T724" s="31"/>
      <c r="U724" s="25"/>
      <c r="V724" s="31"/>
      <c r="W724" s="7"/>
    </row>
    <row r="725" ht="26.25" customHeight="1">
      <c r="A725" s="25">
        <v>11.0</v>
      </c>
      <c r="B725" s="25"/>
      <c r="C725" s="81" t="s">
        <v>3090</v>
      </c>
      <c r="D725" s="168" t="s">
        <v>3091</v>
      </c>
      <c r="E725" s="25" t="s">
        <v>245</v>
      </c>
      <c r="F725" s="22" t="s">
        <v>3092</v>
      </c>
      <c r="G725" s="25" t="s">
        <v>3093</v>
      </c>
      <c r="H725" s="25"/>
      <c r="I725" s="25"/>
      <c r="J725" s="25"/>
      <c r="K725" s="25"/>
      <c r="L725" s="25"/>
      <c r="M725" s="25"/>
      <c r="N725" s="25"/>
      <c r="O725" s="78"/>
      <c r="P725" s="78"/>
      <c r="Q725" s="31"/>
      <c r="R725" s="31"/>
      <c r="S725" s="31"/>
      <c r="T725" s="31"/>
      <c r="U725" s="25"/>
      <c r="V725" s="31"/>
      <c r="W725" s="7"/>
    </row>
    <row r="726" ht="26.25" customHeight="1">
      <c r="A726" s="25">
        <v>12.0</v>
      </c>
      <c r="B726" s="25"/>
      <c r="C726" s="81" t="s">
        <v>3094</v>
      </c>
      <c r="D726" s="168" t="s">
        <v>3095</v>
      </c>
      <c r="E726" s="25" t="s">
        <v>251</v>
      </c>
      <c r="F726" s="22" t="s">
        <v>2948</v>
      </c>
      <c r="G726" s="25" t="s">
        <v>3096</v>
      </c>
      <c r="H726" s="25"/>
      <c r="I726" s="25"/>
      <c r="J726" s="25"/>
      <c r="K726" s="25"/>
      <c r="L726" s="25"/>
      <c r="M726" s="25"/>
      <c r="N726" s="25"/>
      <c r="O726" s="78"/>
      <c r="P726" s="78"/>
      <c r="Q726" s="31"/>
      <c r="R726" s="31"/>
      <c r="S726" s="31"/>
      <c r="T726" s="31"/>
      <c r="U726" s="25"/>
      <c r="V726" s="31"/>
      <c r="W726" s="7"/>
    </row>
    <row r="727" ht="26.25" customHeight="1">
      <c r="A727" s="25">
        <v>13.0</v>
      </c>
      <c r="B727" s="25"/>
      <c r="C727" s="81" t="s">
        <v>3097</v>
      </c>
      <c r="D727" s="168" t="s">
        <v>3098</v>
      </c>
      <c r="E727" s="25" t="s">
        <v>245</v>
      </c>
      <c r="F727" s="22" t="s">
        <v>961</v>
      </c>
      <c r="G727" s="25" t="s">
        <v>3099</v>
      </c>
      <c r="H727" s="25"/>
      <c r="I727" s="25"/>
      <c r="J727" s="17" t="str">
        <f>HYPERLINK("http://www.licuanbaay.gov.ph/","www.licuanbaay.gov.ph")</f>
        <v>www.licuanbaay.gov.ph</v>
      </c>
      <c r="K727" s="25"/>
      <c r="L727" s="25"/>
      <c r="M727" s="25"/>
      <c r="N727" s="25"/>
      <c r="O727" s="78"/>
      <c r="P727" s="78"/>
      <c r="Q727" s="31"/>
      <c r="R727" s="31"/>
      <c r="S727" s="31"/>
      <c r="T727" s="31"/>
      <c r="U727" s="25"/>
      <c r="V727" s="31"/>
      <c r="W727" s="7"/>
    </row>
    <row r="728" ht="26.25" customHeight="1">
      <c r="A728" s="25">
        <v>14.0</v>
      </c>
      <c r="B728" s="25"/>
      <c r="C728" s="81" t="s">
        <v>3100</v>
      </c>
      <c r="D728" s="168" t="s">
        <v>3101</v>
      </c>
      <c r="E728" s="25" t="s">
        <v>212</v>
      </c>
      <c r="F728" s="22" t="s">
        <v>3102</v>
      </c>
      <c r="G728" s="25" t="s">
        <v>3103</v>
      </c>
      <c r="H728" s="25"/>
      <c r="I728" s="25"/>
      <c r="J728" s="25"/>
      <c r="K728" s="25"/>
      <c r="L728" s="25"/>
      <c r="M728" s="25"/>
      <c r="N728" s="25"/>
      <c r="O728" s="78"/>
      <c r="P728" s="78"/>
      <c r="Q728" s="31"/>
      <c r="R728" s="31"/>
      <c r="S728" s="31"/>
      <c r="T728" s="31"/>
      <c r="U728" s="25"/>
      <c r="V728" s="31"/>
      <c r="W728" s="7"/>
    </row>
    <row r="729" ht="26.25" customHeight="1">
      <c r="A729" s="25">
        <v>15.0</v>
      </c>
      <c r="B729" s="181"/>
      <c r="C729" s="81" t="s">
        <v>3104</v>
      </c>
      <c r="D729" s="168" t="s">
        <v>3105</v>
      </c>
      <c r="E729" s="25" t="s">
        <v>192</v>
      </c>
      <c r="F729" s="22" t="s">
        <v>3106</v>
      </c>
      <c r="G729" s="25" t="s">
        <v>3107</v>
      </c>
      <c r="H729" s="25"/>
      <c r="I729" s="25"/>
      <c r="J729" s="25"/>
      <c r="K729" s="25"/>
      <c r="L729" s="25"/>
      <c r="M729" s="25"/>
      <c r="N729" s="25"/>
      <c r="O729" s="78"/>
      <c r="P729" s="78"/>
      <c r="Q729" s="31"/>
      <c r="R729" s="31"/>
      <c r="S729" s="31"/>
      <c r="T729" s="31"/>
      <c r="U729" s="25"/>
      <c r="V729" s="31"/>
      <c r="W729" s="7"/>
    </row>
    <row r="730" ht="26.25" customHeight="1">
      <c r="A730" s="25">
        <v>16.0</v>
      </c>
      <c r="B730" s="25"/>
      <c r="C730" s="81" t="s">
        <v>3108</v>
      </c>
      <c r="D730" s="168" t="s">
        <v>3109</v>
      </c>
      <c r="E730" s="25" t="s">
        <v>3110</v>
      </c>
      <c r="F730" s="22" t="s">
        <v>3111</v>
      </c>
      <c r="G730" s="25" t="s">
        <v>3112</v>
      </c>
      <c r="H730" s="25"/>
      <c r="I730" s="25"/>
      <c r="J730" s="25"/>
      <c r="K730" s="25"/>
      <c r="L730" s="25"/>
      <c r="M730" s="25"/>
      <c r="N730" s="25"/>
      <c r="O730" s="78"/>
      <c r="P730" s="78"/>
      <c r="Q730" s="31"/>
      <c r="R730" s="31"/>
      <c r="S730" s="31"/>
      <c r="T730" s="31"/>
      <c r="U730" s="25"/>
      <c r="V730" s="31"/>
      <c r="W730" s="7"/>
    </row>
    <row r="731" ht="26.25" customHeight="1">
      <c r="A731" s="25">
        <v>17.0</v>
      </c>
      <c r="B731" s="25"/>
      <c r="C731" s="81" t="s">
        <v>3113</v>
      </c>
      <c r="D731" s="168" t="s">
        <v>3114</v>
      </c>
      <c r="E731" s="25" t="s">
        <v>159</v>
      </c>
      <c r="F731" s="22" t="s">
        <v>3115</v>
      </c>
      <c r="G731" s="25" t="s">
        <v>3116</v>
      </c>
      <c r="H731" s="25"/>
      <c r="I731" s="25"/>
      <c r="J731" s="25"/>
      <c r="K731" s="25"/>
      <c r="L731" s="25"/>
      <c r="M731" s="25"/>
      <c r="N731" s="25"/>
      <c r="O731" s="78"/>
      <c r="P731" s="78"/>
      <c r="Q731" s="31"/>
      <c r="R731" s="31"/>
      <c r="S731" s="31"/>
      <c r="T731" s="31"/>
      <c r="U731" s="25"/>
      <c r="V731" s="31"/>
      <c r="W731" s="7"/>
    </row>
    <row r="732" ht="26.25" customHeight="1">
      <c r="A732" s="25">
        <v>18.0</v>
      </c>
      <c r="B732" s="25"/>
      <c r="C732" s="81" t="s">
        <v>3117</v>
      </c>
      <c r="D732" s="168" t="s">
        <v>3118</v>
      </c>
      <c r="E732" s="25" t="s">
        <v>320</v>
      </c>
      <c r="F732" s="22" t="s">
        <v>3056</v>
      </c>
      <c r="G732" s="25" t="s">
        <v>3119</v>
      </c>
      <c r="H732" s="25"/>
      <c r="I732" s="25"/>
      <c r="J732" s="17" t="str">
        <f>HYPERLINK("http://www.pidigan.gov.ph/","www.pidigan.gov.ph")</f>
        <v>www.pidigan.gov.ph</v>
      </c>
      <c r="K732" s="25"/>
      <c r="L732" s="25"/>
      <c r="M732" s="25"/>
      <c r="N732" s="25"/>
      <c r="O732" s="78"/>
      <c r="P732" s="78"/>
      <c r="Q732" s="31"/>
      <c r="R732" s="31"/>
      <c r="S732" s="31"/>
      <c r="T732" s="31"/>
      <c r="U732" s="25"/>
      <c r="V732" s="31"/>
      <c r="W732" s="7"/>
    </row>
    <row r="733" ht="26.25" customHeight="1">
      <c r="A733" s="25">
        <v>19.0</v>
      </c>
      <c r="B733" s="25"/>
      <c r="C733" s="81" t="s">
        <v>1225</v>
      </c>
      <c r="D733" s="168" t="s">
        <v>3120</v>
      </c>
      <c r="E733" s="25" t="s">
        <v>245</v>
      </c>
      <c r="F733" s="22" t="s">
        <v>3121</v>
      </c>
      <c r="G733" s="25" t="s">
        <v>3122</v>
      </c>
      <c r="H733" s="25"/>
      <c r="I733" s="25"/>
      <c r="J733" s="25"/>
      <c r="K733" s="25"/>
      <c r="L733" s="25"/>
      <c r="M733" s="25"/>
      <c r="N733" s="25"/>
      <c r="O733" s="78"/>
      <c r="P733" s="78"/>
      <c r="Q733" s="31"/>
      <c r="R733" s="31"/>
      <c r="S733" s="31"/>
      <c r="T733" s="31"/>
      <c r="U733" s="25"/>
      <c r="V733" s="31"/>
      <c r="W733" s="7"/>
    </row>
    <row r="734" ht="26.25" customHeight="1">
      <c r="A734" s="25">
        <v>20.0</v>
      </c>
      <c r="B734" s="165"/>
      <c r="C734" s="81" t="s">
        <v>3123</v>
      </c>
      <c r="D734" s="168" t="s">
        <v>3124</v>
      </c>
      <c r="E734" s="25" t="s">
        <v>159</v>
      </c>
      <c r="F734" s="22" t="s">
        <v>3068</v>
      </c>
      <c r="G734" s="25" t="s">
        <v>3125</v>
      </c>
      <c r="H734" s="25"/>
      <c r="I734" s="25"/>
      <c r="J734" s="17" t="str">
        <f>HYPERLINK("http://www.sallapadan.gov.ph/","www.sallapadan.gov.ph")</f>
        <v>www.sallapadan.gov.ph</v>
      </c>
      <c r="K734" s="25"/>
      <c r="L734" s="25"/>
      <c r="M734" s="25"/>
      <c r="N734" s="25"/>
      <c r="O734" s="78"/>
      <c r="P734" s="78"/>
      <c r="Q734" s="31"/>
      <c r="R734" s="31"/>
      <c r="S734" s="31"/>
      <c r="T734" s="31"/>
      <c r="U734" s="25"/>
      <c r="V734" s="31"/>
      <c r="W734" s="7"/>
    </row>
    <row r="735" ht="26.25" customHeight="1">
      <c r="A735" s="25">
        <v>21.0</v>
      </c>
      <c r="B735" s="165"/>
      <c r="C735" s="81" t="s">
        <v>1003</v>
      </c>
      <c r="D735" s="168" t="s">
        <v>3126</v>
      </c>
      <c r="E735" s="25" t="s">
        <v>159</v>
      </c>
      <c r="F735" s="22" t="s">
        <v>3127</v>
      </c>
      <c r="G735" s="25" t="s">
        <v>3128</v>
      </c>
      <c r="H735" s="25"/>
      <c r="I735" s="25"/>
      <c r="J735" s="25"/>
      <c r="K735" s="25"/>
      <c r="L735" s="25"/>
      <c r="M735" s="25"/>
      <c r="N735" s="25"/>
      <c r="O735" s="78"/>
      <c r="P735" s="78"/>
      <c r="Q735" s="31"/>
      <c r="R735" s="31"/>
      <c r="S735" s="31"/>
      <c r="T735" s="31"/>
      <c r="U735" s="25"/>
      <c r="V735" s="31"/>
      <c r="W735" s="7"/>
    </row>
    <row r="736" ht="26.25" customHeight="1">
      <c r="A736" s="25">
        <v>22.0</v>
      </c>
      <c r="B736" s="25"/>
      <c r="C736" s="81" t="s">
        <v>366</v>
      </c>
      <c r="D736" s="168" t="s">
        <v>3129</v>
      </c>
      <c r="E736" s="25" t="s">
        <v>159</v>
      </c>
      <c r="F736" s="22" t="s">
        <v>1034</v>
      </c>
      <c r="G736" s="144" t="s">
        <v>3130</v>
      </c>
      <c r="H736" s="25"/>
      <c r="I736" s="25"/>
      <c r="J736" s="25"/>
      <c r="K736" s="25"/>
      <c r="L736" s="25"/>
      <c r="M736" s="25"/>
      <c r="N736" s="25"/>
      <c r="O736" s="78"/>
      <c r="P736" s="78"/>
      <c r="Q736" s="31"/>
      <c r="R736" s="31"/>
      <c r="S736" s="31"/>
      <c r="T736" s="31"/>
      <c r="U736" s="25"/>
      <c r="V736" s="31"/>
      <c r="W736" s="7"/>
    </row>
    <row r="737" ht="26.25" customHeight="1">
      <c r="A737" s="25">
        <v>23.0</v>
      </c>
      <c r="B737" s="25"/>
      <c r="C737" s="81" t="s">
        <v>693</v>
      </c>
      <c r="D737" s="168" t="s">
        <v>3131</v>
      </c>
      <c r="E737" s="25" t="s">
        <v>192</v>
      </c>
      <c r="F737" s="22" t="s">
        <v>950</v>
      </c>
      <c r="G737" s="145" t="s">
        <v>3132</v>
      </c>
      <c r="H737" s="25"/>
      <c r="I737" s="25"/>
      <c r="J737" s="34" t="str">
        <f>HYPERLINK("http://www.sanquintin.gov.ph/","www.sanquintin.gov.ph")</f>
        <v>www.sanquintin.gov.ph</v>
      </c>
      <c r="K737" s="25"/>
      <c r="L737" s="25"/>
      <c r="M737" s="25"/>
      <c r="N737" s="25"/>
      <c r="O737" s="78"/>
      <c r="P737" s="78"/>
      <c r="Q737" s="31"/>
      <c r="R737" s="31"/>
      <c r="S737" s="31"/>
      <c r="T737" s="31"/>
      <c r="U737" s="25"/>
      <c r="V737" s="31"/>
      <c r="W737" s="7"/>
    </row>
    <row r="738" ht="26.25" customHeight="1">
      <c r="A738" s="25">
        <v>24.0</v>
      </c>
      <c r="B738" s="25"/>
      <c r="C738" s="81" t="s">
        <v>3133</v>
      </c>
      <c r="D738" s="168" t="s">
        <v>3134</v>
      </c>
      <c r="E738" s="25" t="s">
        <v>251</v>
      </c>
      <c r="F738" s="22" t="s">
        <v>3135</v>
      </c>
      <c r="G738" s="25" t="s">
        <v>3132</v>
      </c>
      <c r="H738" s="25"/>
      <c r="I738" s="25"/>
      <c r="J738" s="17" t="str">
        <f>HYPERLINK("http://www.tayum.gov.ph/","www.tayum.gov.ph")</f>
        <v>www.tayum.gov.ph</v>
      </c>
      <c r="K738" s="25"/>
      <c r="L738" s="25"/>
      <c r="M738" s="25"/>
      <c r="N738" s="25"/>
      <c r="O738" s="78"/>
      <c r="P738" s="78"/>
      <c r="Q738" s="31"/>
      <c r="R738" s="31"/>
      <c r="S738" s="31"/>
      <c r="T738" s="31"/>
      <c r="U738" s="25"/>
      <c r="V738" s="31"/>
      <c r="W738" s="7"/>
    </row>
    <row r="739" ht="12.75" customHeight="1">
      <c r="A739" s="25"/>
      <c r="B739" s="25"/>
      <c r="C739" s="81" t="s">
        <v>3136</v>
      </c>
      <c r="D739" s="168" t="s">
        <v>3137</v>
      </c>
      <c r="E739" s="25"/>
      <c r="F739" s="22"/>
      <c r="G739" s="25"/>
      <c r="H739" s="25"/>
      <c r="I739" s="25"/>
      <c r="J739" s="146"/>
      <c r="K739" s="25"/>
      <c r="L739" s="25"/>
      <c r="M739" s="25"/>
      <c r="N739" s="25"/>
      <c r="O739" s="78"/>
      <c r="P739" s="78"/>
      <c r="Q739" s="31"/>
      <c r="R739" s="31"/>
      <c r="S739" s="31"/>
      <c r="T739" s="31"/>
      <c r="U739" s="25"/>
      <c r="V739" s="31"/>
      <c r="W739" s="7"/>
    </row>
    <row r="740" ht="12.75" customHeight="1">
      <c r="A740" s="25">
        <v>25.0</v>
      </c>
      <c r="B740" s="25"/>
      <c r="C740" s="81" t="s">
        <v>3138</v>
      </c>
      <c r="D740" s="168" t="s">
        <v>3139</v>
      </c>
      <c r="E740" s="25" t="s">
        <v>251</v>
      </c>
      <c r="F740" s="22" t="s">
        <v>3140</v>
      </c>
      <c r="G740" s="25" t="s">
        <v>3141</v>
      </c>
      <c r="H740" s="25"/>
      <c r="I740" s="25"/>
      <c r="J740" s="17" t="str">
        <f>HYPERLINK("http://www.tubo.gov.ph/","www.tubo.gov.ph")</f>
        <v>www.tubo.gov.ph</v>
      </c>
      <c r="K740" s="25"/>
      <c r="L740" s="25"/>
      <c r="M740" s="25"/>
      <c r="N740" s="25"/>
      <c r="O740" s="78"/>
      <c r="P740" s="78"/>
      <c r="Q740" s="31"/>
      <c r="R740" s="31"/>
      <c r="S740" s="31"/>
      <c r="T740" s="31"/>
      <c r="U740" s="25"/>
      <c r="V740" s="31"/>
      <c r="W740" s="7"/>
    </row>
    <row r="741" ht="12.75" customHeight="1">
      <c r="A741" s="25">
        <v>26.0</v>
      </c>
      <c r="B741" s="25"/>
      <c r="C741" s="81" t="s">
        <v>3142</v>
      </c>
      <c r="D741" s="168" t="s">
        <v>3143</v>
      </c>
      <c r="E741" s="25" t="s">
        <v>264</v>
      </c>
      <c r="F741" s="22" t="s">
        <v>3144</v>
      </c>
      <c r="G741" s="25" t="s">
        <v>3145</v>
      </c>
      <c r="H741" s="25"/>
      <c r="I741" s="25"/>
      <c r="J741" s="34" t="str">
        <f>HYPERLINK("http://www.villaviciosa.gov.ph/"," www.villaviciosa.gov.ph")</f>
        <v> www.villaviciosa.gov.ph</v>
      </c>
      <c r="K741" s="25"/>
      <c r="L741" s="25"/>
      <c r="M741" s="25"/>
      <c r="N741" s="25"/>
      <c r="O741" s="78"/>
      <c r="P741" s="78"/>
      <c r="Q741" s="31"/>
      <c r="R741" s="31"/>
      <c r="S741" s="31"/>
      <c r="T741" s="31"/>
      <c r="U741" s="25"/>
      <c r="V741" s="31"/>
      <c r="W741" s="7"/>
    </row>
    <row r="742" ht="12.75" customHeight="1">
      <c r="A742" s="90"/>
      <c r="B742" s="91"/>
      <c r="C742" s="178" t="s">
        <v>3146</v>
      </c>
      <c r="D742" s="167" t="s">
        <v>3147</v>
      </c>
      <c r="E742" s="91" t="s">
        <v>153</v>
      </c>
      <c r="F742" s="92" t="s">
        <v>3148</v>
      </c>
      <c r="G742" s="91" t="s">
        <v>3149</v>
      </c>
      <c r="H742" s="91" t="s">
        <v>3150</v>
      </c>
      <c r="I742" s="190" t="s">
        <v>3151</v>
      </c>
      <c r="J742" s="195" t="str">
        <f>HYPERLINK("http://www.apayao.gov.ph/","www.apayao.gov.ph")</f>
        <v>www.apayao.gov.ph</v>
      </c>
      <c r="K742" s="91" t="s">
        <v>143</v>
      </c>
      <c r="L742" s="91" t="s">
        <v>3152</v>
      </c>
      <c r="M742" s="91"/>
      <c r="N742" s="95"/>
      <c r="O742" s="96"/>
      <c r="P742" s="96"/>
      <c r="Q742" s="97"/>
      <c r="R742" s="97"/>
      <c r="S742" s="97"/>
      <c r="T742" s="97"/>
      <c r="U742" s="95"/>
      <c r="V742" s="97"/>
      <c r="W742" s="7"/>
    </row>
    <row r="743" ht="12.75" customHeight="1">
      <c r="A743" s="25">
        <v>1.0</v>
      </c>
      <c r="B743" s="25"/>
      <c r="C743" s="81" t="s">
        <v>3153</v>
      </c>
      <c r="D743" s="168" t="s">
        <v>3154</v>
      </c>
      <c r="E743" s="25" t="s">
        <v>1129</v>
      </c>
      <c r="F743" s="22" t="s">
        <v>3155</v>
      </c>
      <c r="G743" s="25" t="s">
        <v>3156</v>
      </c>
      <c r="H743" s="25"/>
      <c r="I743" s="25"/>
      <c r="J743" s="25"/>
      <c r="K743" s="25"/>
      <c r="L743" s="25"/>
      <c r="M743" s="25"/>
      <c r="N743" s="25"/>
      <c r="O743" s="78"/>
      <c r="P743" s="78"/>
      <c r="Q743" s="31"/>
      <c r="R743" s="31"/>
      <c r="S743" s="31"/>
      <c r="T743" s="31"/>
      <c r="U743" s="25"/>
      <c r="V743" s="31"/>
      <c r="W743" s="7"/>
    </row>
    <row r="744" ht="12.75" customHeight="1">
      <c r="A744" s="25">
        <v>2.0</v>
      </c>
      <c r="B744" s="181"/>
      <c r="C744" s="81" t="s">
        <v>3157</v>
      </c>
      <c r="D744" s="168" t="s">
        <v>3158</v>
      </c>
      <c r="E744" s="25" t="s">
        <v>233</v>
      </c>
      <c r="F744" s="22" t="s">
        <v>3159</v>
      </c>
      <c r="G744" s="25" t="s">
        <v>3160</v>
      </c>
      <c r="H744" s="25"/>
      <c r="I744" s="144" t="s">
        <v>3161</v>
      </c>
      <c r="J744" s="25"/>
      <c r="K744" s="25"/>
      <c r="L744" s="25"/>
      <c r="M744" s="25"/>
      <c r="N744" s="25"/>
      <c r="O744" s="78"/>
      <c r="P744" s="78"/>
      <c r="Q744" s="31"/>
      <c r="R744" s="31"/>
      <c r="S744" s="31"/>
      <c r="T744" s="31"/>
      <c r="U744" s="25"/>
      <c r="V744" s="31"/>
      <c r="W744" s="7"/>
    </row>
    <row r="745" ht="12.75" customHeight="1">
      <c r="A745" s="25">
        <v>3.0</v>
      </c>
      <c r="B745" s="181"/>
      <c r="C745" s="81" t="s">
        <v>3162</v>
      </c>
      <c r="D745" s="168" t="s">
        <v>3163</v>
      </c>
      <c r="E745" s="25" t="s">
        <v>478</v>
      </c>
      <c r="F745" s="22" t="s">
        <v>3164</v>
      </c>
      <c r="G745" s="25" t="s">
        <v>3165</v>
      </c>
      <c r="H745" s="25"/>
      <c r="I745" s="144" t="s">
        <v>3166</v>
      </c>
      <c r="J745" s="25"/>
      <c r="K745" s="25"/>
      <c r="L745" s="25"/>
      <c r="M745" s="25"/>
      <c r="N745" s="25"/>
      <c r="O745" s="78"/>
      <c r="P745" s="78"/>
      <c r="Q745" s="31"/>
      <c r="R745" s="31"/>
      <c r="S745" s="31"/>
      <c r="T745" s="31"/>
      <c r="U745" s="25"/>
      <c r="V745" s="31"/>
      <c r="W745" s="7"/>
    </row>
    <row r="746" ht="12.75" customHeight="1">
      <c r="A746" s="25">
        <v>4.0</v>
      </c>
      <c r="B746" s="25"/>
      <c r="C746" s="81" t="s">
        <v>3167</v>
      </c>
      <c r="D746" s="168" t="s">
        <v>3168</v>
      </c>
      <c r="E746" s="25" t="s">
        <v>159</v>
      </c>
      <c r="F746" s="22" t="s">
        <v>3169</v>
      </c>
      <c r="G746" s="25" t="s">
        <v>3170</v>
      </c>
      <c r="H746" s="25"/>
      <c r="I746" s="17" t="str">
        <f>HYPERLINK("http://www.lunaapayao.com/","www.lunaapayao.com")</f>
        <v>www.lunaapayao.com</v>
      </c>
      <c r="J746" s="25"/>
      <c r="K746" s="25"/>
      <c r="L746" s="25"/>
      <c r="M746" s="25"/>
      <c r="N746" s="25"/>
      <c r="O746" s="78"/>
      <c r="P746" s="78"/>
      <c r="Q746" s="31"/>
      <c r="R746" s="31"/>
      <c r="S746" s="31"/>
      <c r="T746" s="31"/>
      <c r="U746" s="25"/>
      <c r="V746" s="31"/>
      <c r="W746" s="7"/>
    </row>
    <row r="747" ht="12.75" customHeight="1">
      <c r="A747" s="25">
        <v>5.0</v>
      </c>
      <c r="B747" s="181"/>
      <c r="C747" s="81" t="s">
        <v>476</v>
      </c>
      <c r="D747" s="168" t="s">
        <v>3171</v>
      </c>
      <c r="E747" s="25" t="s">
        <v>251</v>
      </c>
      <c r="F747" s="22" t="s">
        <v>3172</v>
      </c>
      <c r="G747" s="25" t="s">
        <v>3173</v>
      </c>
      <c r="H747" s="25"/>
      <c r="I747" s="25" t="s">
        <v>3174</v>
      </c>
      <c r="J747" s="25"/>
      <c r="K747" s="25"/>
      <c r="L747" s="25"/>
      <c r="M747" s="25"/>
      <c r="N747" s="25"/>
      <c r="O747" s="78"/>
      <c r="P747" s="78"/>
      <c r="Q747" s="31"/>
      <c r="R747" s="31"/>
      <c r="S747" s="31"/>
      <c r="T747" s="31"/>
      <c r="U747" s="25"/>
      <c r="V747" s="31"/>
      <c r="W747" s="7"/>
    </row>
    <row r="748" ht="12.75" customHeight="1">
      <c r="A748" s="25">
        <v>6.0</v>
      </c>
      <c r="B748" s="25"/>
      <c r="C748" s="81" t="s">
        <v>3175</v>
      </c>
      <c r="D748" s="168" t="s">
        <v>3176</v>
      </c>
      <c r="E748" s="25" t="s">
        <v>478</v>
      </c>
      <c r="F748" s="22" t="s">
        <v>3177</v>
      </c>
      <c r="G748" s="196" t="s">
        <v>3178</v>
      </c>
      <c r="H748" s="25"/>
      <c r="I748" s="25"/>
      <c r="J748" s="197" t="str">
        <f>HYPERLINK("http://www.stamarcela.gov.ph/","www.stamarcela.gov.ph")</f>
        <v>www.stamarcela.gov.ph</v>
      </c>
      <c r="K748" s="25"/>
      <c r="L748" s="25"/>
      <c r="M748" s="25"/>
      <c r="N748" s="25"/>
      <c r="O748" s="78"/>
      <c r="P748" s="78"/>
      <c r="Q748" s="31"/>
      <c r="R748" s="31"/>
      <c r="S748" s="31"/>
      <c r="T748" s="31"/>
      <c r="U748" s="25"/>
      <c r="V748" s="31"/>
      <c r="W748" s="7"/>
    </row>
    <row r="749" ht="26.25" customHeight="1">
      <c r="A749" s="155">
        <v>7.0</v>
      </c>
      <c r="B749" s="25"/>
      <c r="C749" s="81" t="s">
        <v>3179</v>
      </c>
      <c r="D749" s="168" t="s">
        <v>3180</v>
      </c>
      <c r="E749" s="25" t="s">
        <v>153</v>
      </c>
      <c r="F749" s="22" t="s">
        <v>3181</v>
      </c>
      <c r="G749" s="25" t="s">
        <v>3182</v>
      </c>
      <c r="H749" s="25"/>
      <c r="I749" s="25"/>
      <c r="J749" s="25"/>
      <c r="K749" s="25" t="s">
        <v>13</v>
      </c>
      <c r="L749" s="25"/>
      <c r="M749" s="25"/>
      <c r="N749" s="25"/>
      <c r="O749" s="78"/>
      <c r="P749" s="78"/>
      <c r="Q749" s="31"/>
      <c r="R749" s="31"/>
      <c r="S749" s="31"/>
      <c r="T749" s="31"/>
      <c r="U749" s="25"/>
      <c r="V749" s="31"/>
      <c r="W749" s="7"/>
    </row>
    <row r="750" ht="26.25" customHeight="1">
      <c r="A750" s="129"/>
      <c r="B750" s="151"/>
      <c r="C750" s="178" t="s">
        <v>3183</v>
      </c>
      <c r="D750" s="167" t="s">
        <v>3184</v>
      </c>
      <c r="E750" s="198" t="s">
        <v>320</v>
      </c>
      <c r="F750" s="199" t="s">
        <v>3185</v>
      </c>
      <c r="G750" s="198" t="s">
        <v>3186</v>
      </c>
      <c r="H750" s="198" t="s">
        <v>3187</v>
      </c>
      <c r="I750" s="198"/>
      <c r="J750" s="200" t="str">
        <f>HYPERLINK("http://www.benguet.gov.ph/","www.benguet.gov.ph")</f>
        <v>www.benguet.gov.ph</v>
      </c>
      <c r="K750" s="198" t="s">
        <v>143</v>
      </c>
      <c r="L750" s="198" t="s">
        <v>3188</v>
      </c>
      <c r="M750" s="198"/>
      <c r="N750" s="95"/>
      <c r="O750" s="96"/>
      <c r="P750" s="96"/>
      <c r="Q750" s="97"/>
      <c r="R750" s="97"/>
      <c r="S750" s="97"/>
      <c r="T750" s="97"/>
      <c r="U750" s="95"/>
      <c r="V750" s="97"/>
      <c r="W750" s="7"/>
    </row>
    <row r="751" ht="26.25" customHeight="1">
      <c r="A751" s="25">
        <v>1.0</v>
      </c>
      <c r="B751" s="181"/>
      <c r="C751" s="81" t="s">
        <v>3189</v>
      </c>
      <c r="D751" s="168" t="s">
        <v>3190</v>
      </c>
      <c r="E751" s="25" t="s">
        <v>320</v>
      </c>
      <c r="F751" s="22" t="s">
        <v>3191</v>
      </c>
      <c r="G751" s="25" t="s">
        <v>3192</v>
      </c>
      <c r="H751" s="25"/>
      <c r="I751" s="25"/>
      <c r="J751" s="17" t="str">
        <f>HYPERLINK("http://www.atok.gov.ph/","www.atok.gov.ph")</f>
        <v>www.atok.gov.ph</v>
      </c>
      <c r="K751" s="25"/>
      <c r="L751" s="25"/>
      <c r="M751" s="25"/>
      <c r="N751" s="25"/>
      <c r="O751" s="78"/>
      <c r="P751" s="78"/>
      <c r="Q751" s="31"/>
      <c r="R751" s="31"/>
      <c r="S751" s="31"/>
      <c r="T751" s="31"/>
      <c r="U751" s="25"/>
      <c r="V751" s="31"/>
      <c r="W751" s="7"/>
    </row>
    <row r="752" ht="26.25" customHeight="1">
      <c r="A752" s="25">
        <v>2.0</v>
      </c>
      <c r="B752" s="153"/>
      <c r="C752" s="81" t="s">
        <v>3193</v>
      </c>
      <c r="D752" s="168" t="s">
        <v>3194</v>
      </c>
      <c r="E752" s="25" t="s">
        <v>3195</v>
      </c>
      <c r="F752" s="22" t="s">
        <v>3196</v>
      </c>
      <c r="G752" s="25" t="s">
        <v>3197</v>
      </c>
      <c r="H752" s="25"/>
      <c r="I752" s="25"/>
      <c r="J752" s="17" t="str">
        <f>HYPERLINK("http://www.bakun.gov.ph/","www.bakun.gov.ph")</f>
        <v>www.bakun.gov.ph</v>
      </c>
      <c r="K752" s="25"/>
      <c r="L752" s="25"/>
      <c r="M752" s="25"/>
      <c r="N752" s="25"/>
      <c r="O752" s="78"/>
      <c r="P752" s="78"/>
      <c r="Q752" s="31"/>
      <c r="R752" s="31"/>
      <c r="S752" s="31"/>
      <c r="T752" s="31"/>
      <c r="U752" s="25"/>
      <c r="V752" s="31"/>
      <c r="W752" s="7"/>
    </row>
    <row r="753" ht="26.25" customHeight="1">
      <c r="A753" s="25">
        <v>3.0</v>
      </c>
      <c r="B753" s="153"/>
      <c r="C753" s="81" t="s">
        <v>3198</v>
      </c>
      <c r="D753" s="168" t="s">
        <v>3199</v>
      </c>
      <c r="E753" s="25" t="s">
        <v>192</v>
      </c>
      <c r="F753" s="22" t="s">
        <v>3200</v>
      </c>
      <c r="G753" s="25" t="s">
        <v>3201</v>
      </c>
      <c r="H753" s="25"/>
      <c r="I753" s="25"/>
      <c r="J753" s="17" t="str">
        <f>HYPERLINK("http://www.baguio.gov.ph/","www.baguio.gov.ph")</f>
        <v>www.baguio.gov.ph</v>
      </c>
      <c r="K753" s="25"/>
      <c r="L753" s="25"/>
      <c r="M753" s="25"/>
      <c r="N753" s="25"/>
      <c r="O753" s="78"/>
      <c r="P753" s="78"/>
      <c r="Q753" s="31"/>
      <c r="R753" s="31"/>
      <c r="S753" s="31"/>
      <c r="T753" s="31"/>
      <c r="U753" s="25"/>
      <c r="V753" s="31"/>
      <c r="W753" s="7"/>
    </row>
    <row r="754" ht="26.25" customHeight="1">
      <c r="A754" s="25">
        <v>4.0</v>
      </c>
      <c r="B754" s="181"/>
      <c r="C754" s="81" t="s">
        <v>3202</v>
      </c>
      <c r="D754" s="168" t="s">
        <v>3203</v>
      </c>
      <c r="E754" s="25" t="s">
        <v>147</v>
      </c>
      <c r="F754" s="22" t="s">
        <v>3204</v>
      </c>
      <c r="G754" s="25" t="s">
        <v>3205</v>
      </c>
      <c r="H754" s="25"/>
      <c r="I754" s="25"/>
      <c r="J754" s="34" t="str">
        <f>HYPERLINK("http://www.bokod.gov.ph/","www.bokod.gov.ph")</f>
        <v>www.bokod.gov.ph</v>
      </c>
      <c r="K754" s="25"/>
      <c r="L754" s="25"/>
      <c r="M754" s="25"/>
      <c r="N754" s="25"/>
      <c r="O754" s="78"/>
      <c r="P754" s="78"/>
      <c r="Q754" s="31"/>
      <c r="R754" s="31"/>
      <c r="S754" s="31"/>
      <c r="T754" s="31"/>
      <c r="U754" s="25"/>
      <c r="V754" s="31"/>
      <c r="W754" s="7"/>
    </row>
    <row r="755" ht="26.25" customHeight="1">
      <c r="A755" s="25">
        <v>5.0</v>
      </c>
      <c r="B755" s="25"/>
      <c r="C755" s="81" t="s">
        <v>3206</v>
      </c>
      <c r="D755" s="168" t="s">
        <v>3207</v>
      </c>
      <c r="E755" s="25" t="s">
        <v>233</v>
      </c>
      <c r="F755" s="22" t="s">
        <v>3208</v>
      </c>
      <c r="G755" s="25" t="s">
        <v>3209</v>
      </c>
      <c r="H755" s="25"/>
      <c r="I755" s="25"/>
      <c r="J755" s="25"/>
      <c r="K755" s="25"/>
      <c r="L755" s="25"/>
      <c r="M755" s="25"/>
      <c r="N755" s="25"/>
      <c r="O755" s="78"/>
      <c r="P755" s="78"/>
      <c r="Q755" s="31"/>
      <c r="R755" s="31"/>
      <c r="S755" s="31"/>
      <c r="T755" s="31"/>
      <c r="U755" s="25"/>
      <c r="V755" s="31"/>
      <c r="W755" s="7"/>
    </row>
    <row r="756" ht="26.25" customHeight="1">
      <c r="A756" s="25">
        <v>6.0</v>
      </c>
      <c r="B756" s="181"/>
      <c r="C756" s="81" t="s">
        <v>3210</v>
      </c>
      <c r="D756" s="168" t="s">
        <v>3211</v>
      </c>
      <c r="E756" s="25" t="s">
        <v>147</v>
      </c>
      <c r="F756" s="22" t="s">
        <v>3212</v>
      </c>
      <c r="G756" s="25" t="s">
        <v>3213</v>
      </c>
      <c r="H756" s="25"/>
      <c r="I756" s="25"/>
      <c r="J756" s="34" t="str">
        <f>HYPERLINK("http://www.itogon.gov.ph/","www.itogon.gov.ph")</f>
        <v>www.itogon.gov.ph</v>
      </c>
      <c r="K756" s="25"/>
      <c r="L756" s="25"/>
      <c r="M756" s="25"/>
      <c r="N756" s="25"/>
      <c r="O756" s="78"/>
      <c r="P756" s="78"/>
      <c r="Q756" s="31"/>
      <c r="R756" s="31"/>
      <c r="S756" s="31"/>
      <c r="T756" s="31"/>
      <c r="U756" s="25"/>
      <c r="V756" s="31"/>
      <c r="W756" s="7"/>
    </row>
    <row r="757" ht="26.25" customHeight="1">
      <c r="A757" s="25">
        <v>7.0</v>
      </c>
      <c r="B757" s="25"/>
      <c r="C757" s="81" t="s">
        <v>3214</v>
      </c>
      <c r="D757" s="168" t="s">
        <v>3215</v>
      </c>
      <c r="E757" s="25" t="s">
        <v>159</v>
      </c>
      <c r="F757" s="22" t="s">
        <v>3216</v>
      </c>
      <c r="G757" s="25" t="s">
        <v>3217</v>
      </c>
      <c r="H757" s="25"/>
      <c r="I757" s="25"/>
      <c r="J757" s="25"/>
      <c r="K757" s="25"/>
      <c r="L757" s="25"/>
      <c r="M757" s="25"/>
      <c r="N757" s="25"/>
      <c r="O757" s="78"/>
      <c r="P757" s="78"/>
      <c r="Q757" s="31"/>
      <c r="R757" s="31"/>
      <c r="S757" s="31"/>
      <c r="T757" s="31"/>
      <c r="U757" s="25"/>
      <c r="V757" s="31"/>
      <c r="W757" s="7"/>
    </row>
    <row r="758" ht="26.25" customHeight="1">
      <c r="A758" s="25">
        <v>8.0</v>
      </c>
      <c r="B758" s="181"/>
      <c r="C758" s="81" t="s">
        <v>3218</v>
      </c>
      <c r="D758" s="168" t="s">
        <v>3219</v>
      </c>
      <c r="E758" s="25" t="s">
        <v>1129</v>
      </c>
      <c r="F758" s="22" t="s">
        <v>3220</v>
      </c>
      <c r="G758" s="25" t="s">
        <v>3221</v>
      </c>
      <c r="H758" s="25"/>
      <c r="I758" s="25"/>
      <c r="J758" s="34" t="str">
        <f>HYPERLINK("http://www.kapangan.gov.ph/","www.kapangan.gov.ph")</f>
        <v>www.kapangan.gov.ph</v>
      </c>
      <c r="K758" s="25"/>
      <c r="L758" s="25"/>
      <c r="M758" s="25"/>
      <c r="N758" s="25"/>
      <c r="O758" s="78"/>
      <c r="P758" s="78"/>
      <c r="Q758" s="31"/>
      <c r="R758" s="31"/>
      <c r="S758" s="31"/>
      <c r="T758" s="31"/>
      <c r="U758" s="25"/>
      <c r="V758" s="31"/>
      <c r="W758" s="7"/>
    </row>
    <row r="759" ht="26.25" customHeight="1">
      <c r="A759" s="25">
        <v>9.0</v>
      </c>
      <c r="B759" s="25"/>
      <c r="C759" s="81" t="s">
        <v>3222</v>
      </c>
      <c r="D759" s="168" t="s">
        <v>3223</v>
      </c>
      <c r="E759" s="25" t="s">
        <v>233</v>
      </c>
      <c r="F759" s="22" t="s">
        <v>3224</v>
      </c>
      <c r="G759" s="25" t="s">
        <v>3225</v>
      </c>
      <c r="H759" s="25"/>
      <c r="I759" s="25"/>
      <c r="J759" s="25"/>
      <c r="K759" s="25"/>
      <c r="L759" s="25"/>
      <c r="M759" s="25"/>
      <c r="N759" s="25"/>
      <c r="O759" s="78"/>
      <c r="P759" s="78"/>
      <c r="Q759" s="31"/>
      <c r="R759" s="31"/>
      <c r="S759" s="31"/>
      <c r="T759" s="31"/>
      <c r="U759" s="25"/>
      <c r="V759" s="31"/>
      <c r="W759" s="7"/>
    </row>
    <row r="760" ht="26.25" customHeight="1">
      <c r="A760" s="25">
        <v>10.0</v>
      </c>
      <c r="B760" s="25"/>
      <c r="C760" s="81" t="s">
        <v>3226</v>
      </c>
      <c r="D760" s="168" t="s">
        <v>3227</v>
      </c>
      <c r="E760" s="25" t="s">
        <v>153</v>
      </c>
      <c r="F760" s="22" t="s">
        <v>3228</v>
      </c>
      <c r="G760" s="25" t="s">
        <v>3229</v>
      </c>
      <c r="H760" s="25"/>
      <c r="I760" s="25"/>
      <c r="J760" s="17" t="str">
        <f>HYPERLINK("http://www.latrinidad.gov.ph/","www.latrinidad.gov.ph")</f>
        <v>www.latrinidad.gov.ph</v>
      </c>
      <c r="K760" s="25"/>
      <c r="L760" s="25"/>
      <c r="M760" s="25"/>
      <c r="N760" s="25"/>
      <c r="O760" s="78"/>
      <c r="P760" s="78"/>
      <c r="Q760" s="31"/>
      <c r="R760" s="31"/>
      <c r="S760" s="31"/>
      <c r="T760" s="31"/>
      <c r="U760" s="25"/>
      <c r="V760" s="31"/>
      <c r="W760" s="7"/>
    </row>
    <row r="761" ht="26.25" customHeight="1">
      <c r="A761" s="25">
        <v>11.0</v>
      </c>
      <c r="B761" s="25"/>
      <c r="C761" s="81" t="s">
        <v>3230</v>
      </c>
      <c r="D761" s="168" t="s">
        <v>3231</v>
      </c>
      <c r="E761" s="25" t="s">
        <v>3232</v>
      </c>
      <c r="F761" s="22" t="s">
        <v>3233</v>
      </c>
      <c r="G761" s="146" t="s">
        <v>3234</v>
      </c>
      <c r="H761" s="25"/>
      <c r="I761" s="25"/>
      <c r="J761" s="25"/>
      <c r="K761" s="25"/>
      <c r="L761" s="25"/>
      <c r="M761" s="25"/>
      <c r="N761" s="25"/>
      <c r="O761" s="78"/>
      <c r="P761" s="78"/>
      <c r="Q761" s="31"/>
      <c r="R761" s="31"/>
      <c r="S761" s="31"/>
      <c r="T761" s="31"/>
      <c r="U761" s="25"/>
      <c r="V761" s="31"/>
      <c r="W761" s="7"/>
    </row>
    <row r="762" ht="26.25" customHeight="1">
      <c r="A762" s="25">
        <v>12.0</v>
      </c>
      <c r="B762" s="181"/>
      <c r="C762" s="81" t="s">
        <v>3235</v>
      </c>
      <c r="D762" s="168" t="s">
        <v>3236</v>
      </c>
      <c r="E762" s="25" t="s">
        <v>397</v>
      </c>
      <c r="F762" s="22" t="s">
        <v>3237</v>
      </c>
      <c r="G762" s="25" t="s">
        <v>3238</v>
      </c>
      <c r="H762" s="25"/>
      <c r="I762" s="144" t="s">
        <v>3239</v>
      </c>
      <c r="J762" s="25"/>
      <c r="K762" s="25"/>
      <c r="L762" s="25"/>
      <c r="M762" s="25"/>
      <c r="N762" s="25"/>
      <c r="O762" s="78"/>
      <c r="P762" s="78"/>
      <c r="Q762" s="31"/>
      <c r="R762" s="31"/>
      <c r="S762" s="31"/>
      <c r="T762" s="31"/>
      <c r="U762" s="25"/>
      <c r="V762" s="31"/>
      <c r="W762" s="7"/>
    </row>
    <row r="763" ht="26.25" customHeight="1">
      <c r="A763" s="25">
        <v>13.0</v>
      </c>
      <c r="B763" s="25"/>
      <c r="C763" s="81" t="s">
        <v>3240</v>
      </c>
      <c r="D763" s="168" t="s">
        <v>3241</v>
      </c>
      <c r="E763" s="25" t="s">
        <v>204</v>
      </c>
      <c r="F763" s="22" t="s">
        <v>3242</v>
      </c>
      <c r="G763" s="25" t="s">
        <v>3243</v>
      </c>
      <c r="H763" s="25" t="s">
        <v>3244</v>
      </c>
      <c r="I763" s="25"/>
      <c r="J763" s="17" t="str">
        <f>HYPERLINK("http://www.tuba.gov.ph/","www.tuba.gov.ph")</f>
        <v>www.tuba.gov.ph</v>
      </c>
      <c r="K763" s="25"/>
      <c r="L763" s="25"/>
      <c r="M763" s="25"/>
      <c r="N763" s="25"/>
      <c r="O763" s="78"/>
      <c r="P763" s="78"/>
      <c r="Q763" s="31"/>
      <c r="R763" s="31"/>
      <c r="S763" s="31"/>
      <c r="T763" s="31"/>
      <c r="U763" s="25"/>
      <c r="V763" s="31"/>
      <c r="W763" s="7"/>
    </row>
    <row r="764" ht="26.25" customHeight="1">
      <c r="A764" s="155">
        <v>14.0</v>
      </c>
      <c r="B764" s="153"/>
      <c r="C764" s="81" t="s">
        <v>3245</v>
      </c>
      <c r="D764" s="168" t="s">
        <v>3246</v>
      </c>
      <c r="E764" s="25" t="s">
        <v>198</v>
      </c>
      <c r="F764" s="22" t="s">
        <v>3247</v>
      </c>
      <c r="G764" s="25" t="s">
        <v>3248</v>
      </c>
      <c r="H764" s="25"/>
      <c r="I764" s="25"/>
      <c r="J764" s="25"/>
      <c r="K764" s="25"/>
      <c r="L764" s="25"/>
      <c r="M764" s="25"/>
      <c r="N764" s="25"/>
      <c r="O764" s="78"/>
      <c r="P764" s="78"/>
      <c r="Q764" s="31"/>
      <c r="R764" s="31"/>
      <c r="S764" s="31"/>
      <c r="T764" s="31"/>
      <c r="U764" s="25"/>
      <c r="V764" s="31"/>
      <c r="W764" s="7"/>
    </row>
    <row r="765" ht="21.75" customHeight="1">
      <c r="A765" s="90"/>
      <c r="B765" s="91"/>
      <c r="C765" s="178" t="s">
        <v>3249</v>
      </c>
      <c r="D765" s="167" t="s">
        <v>3250</v>
      </c>
      <c r="E765" s="91" t="s">
        <v>320</v>
      </c>
      <c r="F765" s="92" t="s">
        <v>3251</v>
      </c>
      <c r="G765" s="91" t="s">
        <v>3252</v>
      </c>
      <c r="H765" s="91" t="s">
        <v>3253</v>
      </c>
      <c r="I765" s="91" t="s">
        <v>3254</v>
      </c>
      <c r="J765" s="91"/>
      <c r="K765" s="91" t="s">
        <v>143</v>
      </c>
      <c r="L765" s="91" t="s">
        <v>3255</v>
      </c>
      <c r="M765" s="91"/>
      <c r="N765" s="95"/>
      <c r="O765" s="96"/>
      <c r="P765" s="96"/>
      <c r="Q765" s="97"/>
      <c r="R765" s="97"/>
      <c r="S765" s="97"/>
      <c r="T765" s="97"/>
      <c r="U765" s="95"/>
      <c r="V765" s="97"/>
      <c r="W765" s="7"/>
    </row>
    <row r="766" ht="26.25" customHeight="1">
      <c r="A766" s="25">
        <v>1.0</v>
      </c>
      <c r="B766" s="181"/>
      <c r="C766" s="81" t="s">
        <v>3256</v>
      </c>
      <c r="D766" s="168" t="s">
        <v>3257</v>
      </c>
      <c r="E766" s="25" t="s">
        <v>245</v>
      </c>
      <c r="F766" s="22" t="s">
        <v>3258</v>
      </c>
      <c r="G766" s="25" t="s">
        <v>3259</v>
      </c>
      <c r="H766" s="25"/>
      <c r="I766" s="144" t="s">
        <v>3260</v>
      </c>
      <c r="J766" s="25"/>
      <c r="K766" s="25"/>
      <c r="L766" s="25"/>
      <c r="M766" s="25"/>
      <c r="N766" s="25"/>
      <c r="O766" s="78"/>
      <c r="P766" s="78"/>
      <c r="Q766" s="31"/>
      <c r="R766" s="31"/>
      <c r="S766" s="31"/>
      <c r="T766" s="31"/>
      <c r="U766" s="25"/>
      <c r="V766" s="31"/>
      <c r="W766" s="7"/>
    </row>
    <row r="767" ht="26.25" customHeight="1">
      <c r="A767" s="25">
        <v>2.0</v>
      </c>
      <c r="B767" s="25"/>
      <c r="C767" s="81" t="s">
        <v>3261</v>
      </c>
      <c r="D767" s="168" t="s">
        <v>3262</v>
      </c>
      <c r="E767" s="25" t="s">
        <v>233</v>
      </c>
      <c r="F767" s="22" t="s">
        <v>3263</v>
      </c>
      <c r="G767" s="25" t="s">
        <v>3264</v>
      </c>
      <c r="H767" s="25"/>
      <c r="I767" s="25"/>
      <c r="J767" s="17" t="str">
        <f>HYPERLINK("http://www.alfonso.gov.ph/","www.alfonso.gov.ph")</f>
        <v>www.alfonso.gov.ph</v>
      </c>
      <c r="K767" s="25"/>
      <c r="L767" s="25"/>
      <c r="M767" s="25"/>
      <c r="N767" s="25"/>
      <c r="O767" s="78"/>
      <c r="P767" s="78"/>
      <c r="Q767" s="31"/>
      <c r="R767" s="31"/>
      <c r="S767" s="31"/>
      <c r="T767" s="31"/>
      <c r="U767" s="25"/>
      <c r="V767" s="31"/>
      <c r="W767" s="7"/>
    </row>
    <row r="768" ht="26.25" customHeight="1">
      <c r="A768" s="25">
        <v>3.0</v>
      </c>
      <c r="B768" s="181"/>
      <c r="C768" s="81" t="s">
        <v>3265</v>
      </c>
      <c r="D768" s="168" t="s">
        <v>3266</v>
      </c>
      <c r="E768" s="25" t="s">
        <v>251</v>
      </c>
      <c r="F768" s="22" t="s">
        <v>3267</v>
      </c>
      <c r="G768" s="25" t="s">
        <v>3268</v>
      </c>
      <c r="H768" s="25"/>
      <c r="I768" s="25"/>
      <c r="J768" s="34" t="str">
        <f>HYPERLINK("http://www.asipulo.gov.ph/","www.asipulo.gov.ph")</f>
        <v>www.asipulo.gov.ph</v>
      </c>
      <c r="K768" s="25"/>
      <c r="L768" s="25"/>
      <c r="M768" s="25"/>
      <c r="N768" s="25"/>
      <c r="O768" s="78"/>
      <c r="P768" s="78"/>
      <c r="Q768" s="31"/>
      <c r="R768" s="31"/>
      <c r="S768" s="31"/>
      <c r="T768" s="31"/>
      <c r="U768" s="25"/>
      <c r="V768" s="31"/>
      <c r="W768" s="7"/>
    </row>
    <row r="769" ht="26.25" customHeight="1">
      <c r="A769" s="25">
        <v>4.0</v>
      </c>
      <c r="B769" s="25"/>
      <c r="C769" s="81" t="s">
        <v>3269</v>
      </c>
      <c r="D769" s="168" t="s">
        <v>3270</v>
      </c>
      <c r="E769" s="25" t="s">
        <v>478</v>
      </c>
      <c r="F769" s="22" t="s">
        <v>3271</v>
      </c>
      <c r="G769" s="25" t="s">
        <v>3272</v>
      </c>
      <c r="H769" s="25"/>
      <c r="I769" s="25"/>
      <c r="J769" s="34" t="str">
        <f>HYPERLINK("http://www.banaue.gov.ph/","www.banaue.gov.ph")</f>
        <v>www.banaue.gov.ph</v>
      </c>
      <c r="K769" s="25"/>
      <c r="L769" s="25"/>
      <c r="M769" s="25"/>
      <c r="N769" s="25"/>
      <c r="O769" s="78"/>
      <c r="P769" s="78"/>
      <c r="Q769" s="31"/>
      <c r="R769" s="31"/>
      <c r="S769" s="31"/>
      <c r="T769" s="31"/>
      <c r="U769" s="25"/>
      <c r="V769" s="31"/>
      <c r="W769" s="7"/>
    </row>
    <row r="770" ht="26.25" customHeight="1">
      <c r="A770" s="25">
        <v>5.0</v>
      </c>
      <c r="B770" s="181"/>
      <c r="C770" s="81" t="s">
        <v>3273</v>
      </c>
      <c r="D770" s="168" t="s">
        <v>3274</v>
      </c>
      <c r="E770" s="25" t="s">
        <v>233</v>
      </c>
      <c r="F770" s="22" t="s">
        <v>3275</v>
      </c>
      <c r="G770" s="25" t="s">
        <v>3276</v>
      </c>
      <c r="H770" s="25"/>
      <c r="I770" s="25"/>
      <c r="J770" s="17" t="str">
        <f>HYPERLINK("http://www.hingyon.gov.ph/","www.hingyon.gov.ph")</f>
        <v>www.hingyon.gov.ph</v>
      </c>
      <c r="K770" s="25"/>
      <c r="L770" s="25"/>
      <c r="M770" s="25"/>
      <c r="N770" s="25"/>
      <c r="O770" s="78"/>
      <c r="P770" s="78"/>
      <c r="Q770" s="31"/>
      <c r="R770" s="31"/>
      <c r="S770" s="31"/>
      <c r="T770" s="31"/>
      <c r="U770" s="25"/>
      <c r="V770" s="31"/>
      <c r="W770" s="7"/>
    </row>
    <row r="771" ht="26.25" customHeight="1">
      <c r="A771" s="25">
        <v>6.0</v>
      </c>
      <c r="B771" s="181"/>
      <c r="C771" s="81" t="s">
        <v>3277</v>
      </c>
      <c r="D771" s="168" t="s">
        <v>3278</v>
      </c>
      <c r="E771" s="25" t="s">
        <v>147</v>
      </c>
      <c r="F771" s="22" t="s">
        <v>3279</v>
      </c>
      <c r="G771" s="25" t="s">
        <v>3280</v>
      </c>
      <c r="H771" s="25"/>
      <c r="I771" s="25"/>
      <c r="J771" s="34" t="str">
        <f>HYPERLINK("http://www.hungduan.gov.ph/","www.hungduan.gov.ph")</f>
        <v>www.hungduan.gov.ph</v>
      </c>
      <c r="K771" s="25"/>
      <c r="L771" s="25"/>
      <c r="M771" s="25"/>
      <c r="N771" s="25"/>
      <c r="O771" s="78"/>
      <c r="P771" s="78"/>
      <c r="Q771" s="31"/>
      <c r="R771" s="31"/>
      <c r="S771" s="31"/>
      <c r="T771" s="31"/>
      <c r="U771" s="25"/>
      <c r="V771" s="31"/>
      <c r="W771" s="7"/>
    </row>
    <row r="772" ht="26.25" customHeight="1">
      <c r="A772" s="25">
        <v>7.0</v>
      </c>
      <c r="B772" s="181"/>
      <c r="C772" s="81" t="s">
        <v>3281</v>
      </c>
      <c r="D772" s="168" t="s">
        <v>3282</v>
      </c>
      <c r="E772" s="25" t="s">
        <v>192</v>
      </c>
      <c r="F772" s="22" t="s">
        <v>3283</v>
      </c>
      <c r="G772" s="25" t="s">
        <v>3284</v>
      </c>
      <c r="H772" s="25"/>
      <c r="I772" s="144" t="s">
        <v>3285</v>
      </c>
      <c r="J772" s="17" t="str">
        <f>HYPERLINK("http://www.kiangan.gov.ph/","www.kiangan.gov.ph")</f>
        <v>www.kiangan.gov.ph</v>
      </c>
      <c r="K772" s="25"/>
      <c r="L772" s="25"/>
      <c r="M772" s="25"/>
      <c r="N772" s="25"/>
      <c r="O772" s="78"/>
      <c r="P772" s="78"/>
      <c r="Q772" s="31"/>
      <c r="R772" s="31"/>
      <c r="S772" s="31"/>
      <c r="T772" s="31"/>
      <c r="U772" s="25"/>
      <c r="V772" s="31"/>
      <c r="W772" s="7"/>
    </row>
    <row r="773" ht="26.25" customHeight="1">
      <c r="A773" s="25">
        <v>8.0</v>
      </c>
      <c r="B773" s="25"/>
      <c r="C773" s="81" t="s">
        <v>3286</v>
      </c>
      <c r="D773" s="168" t="s">
        <v>3287</v>
      </c>
      <c r="E773" s="25" t="s">
        <v>233</v>
      </c>
      <c r="F773" s="22" t="s">
        <v>3288</v>
      </c>
      <c r="G773" s="25" t="s">
        <v>3289</v>
      </c>
      <c r="H773" s="25"/>
      <c r="I773" s="25"/>
      <c r="J773" s="17" t="str">
        <f>HYPERLINK("http://www.lagawe.gov.ph/","www.lagawe.gov.ph")</f>
        <v>www.lagawe.gov.ph</v>
      </c>
      <c r="K773" s="25"/>
      <c r="L773" s="25"/>
      <c r="M773" s="25"/>
      <c r="N773" s="25"/>
      <c r="O773" s="78"/>
      <c r="P773" s="78"/>
      <c r="Q773" s="31"/>
      <c r="R773" s="31"/>
      <c r="S773" s="31"/>
      <c r="T773" s="31"/>
      <c r="U773" s="25"/>
      <c r="V773" s="31"/>
      <c r="W773" s="7"/>
    </row>
    <row r="774" ht="26.25" customHeight="1">
      <c r="A774" s="25">
        <v>9.0</v>
      </c>
      <c r="B774" s="25"/>
      <c r="C774" s="81" t="s">
        <v>3290</v>
      </c>
      <c r="D774" s="168" t="s">
        <v>3291</v>
      </c>
      <c r="E774" s="25" t="s">
        <v>320</v>
      </c>
      <c r="F774" s="22" t="s">
        <v>3292</v>
      </c>
      <c r="G774" s="25" t="s">
        <v>3293</v>
      </c>
      <c r="H774" s="25"/>
      <c r="I774" s="25"/>
      <c r="J774" s="25"/>
      <c r="K774" s="25"/>
      <c r="L774" s="25"/>
      <c r="M774" s="25"/>
      <c r="N774" s="25"/>
      <c r="O774" s="78"/>
      <c r="P774" s="78"/>
      <c r="Q774" s="31"/>
      <c r="R774" s="31"/>
      <c r="S774" s="31"/>
      <c r="T774" s="31"/>
      <c r="U774" s="25"/>
      <c r="V774" s="31"/>
      <c r="W774" s="7"/>
    </row>
    <row r="775" ht="26.25" customHeight="1">
      <c r="A775" s="25">
        <v>10.0</v>
      </c>
      <c r="B775" s="25"/>
      <c r="C775" s="81" t="s">
        <v>3294</v>
      </c>
      <c r="D775" s="168" t="s">
        <v>3295</v>
      </c>
      <c r="E775" s="25" t="s">
        <v>1782</v>
      </c>
      <c r="F775" s="22" t="s">
        <v>3296</v>
      </c>
      <c r="G775" s="25" t="s">
        <v>3297</v>
      </c>
      <c r="H775" s="25"/>
      <c r="I775" s="25"/>
      <c r="J775" s="25"/>
      <c r="K775" s="25"/>
      <c r="L775" s="25"/>
      <c r="M775" s="25"/>
      <c r="N775" s="25"/>
      <c r="O775" s="78"/>
      <c r="P775" s="78"/>
      <c r="Q775" s="31"/>
      <c r="R775" s="31"/>
      <c r="S775" s="31"/>
      <c r="T775" s="31"/>
      <c r="U775" s="25"/>
      <c r="V775" s="31"/>
      <c r="W775" s="7"/>
    </row>
    <row r="776" ht="26.25" customHeight="1">
      <c r="A776" s="155">
        <v>11.0</v>
      </c>
      <c r="B776" s="181"/>
      <c r="C776" s="81" t="s">
        <v>3298</v>
      </c>
      <c r="D776" s="168" t="s">
        <v>3299</v>
      </c>
      <c r="E776" s="25" t="s">
        <v>192</v>
      </c>
      <c r="F776" s="22" t="s">
        <v>3300</v>
      </c>
      <c r="G776" s="25" t="s">
        <v>3301</v>
      </c>
      <c r="H776" s="25"/>
      <c r="I776" s="25" t="s">
        <v>3302</v>
      </c>
      <c r="J776" s="17" t="str">
        <f>HYPERLINK("http://www.tinoc.gov.ph/","www.tinoc.gov.ph")</f>
        <v>www.tinoc.gov.ph</v>
      </c>
      <c r="K776" s="25"/>
      <c r="L776" s="25"/>
      <c r="M776" s="25"/>
      <c r="N776" s="25"/>
      <c r="O776" s="78"/>
      <c r="P776" s="78"/>
      <c r="Q776" s="31"/>
      <c r="R776" s="31"/>
      <c r="S776" s="31"/>
      <c r="T776" s="31"/>
      <c r="U776" s="25"/>
      <c r="V776" s="31"/>
      <c r="W776" s="7"/>
    </row>
    <row r="777" ht="23.25" customHeight="1">
      <c r="A777" s="90"/>
      <c r="B777" s="91"/>
      <c r="C777" s="178" t="s">
        <v>3303</v>
      </c>
      <c r="D777" s="167" t="s">
        <v>3304</v>
      </c>
      <c r="E777" s="91" t="s">
        <v>153</v>
      </c>
      <c r="F777" s="92" t="s">
        <v>3305</v>
      </c>
      <c r="G777" s="91" t="s">
        <v>3306</v>
      </c>
      <c r="H777" s="91"/>
      <c r="I777" s="91"/>
      <c r="J777" s="195" t="str">
        <f>HYPERLINK("http://www.e-kalinga.com/","www.e-kalinga.com")</f>
        <v>www.e-kalinga.com</v>
      </c>
      <c r="K777" s="91" t="s">
        <v>143</v>
      </c>
      <c r="L777" s="91" t="s">
        <v>3307</v>
      </c>
      <c r="M777" s="91"/>
      <c r="N777" s="95"/>
      <c r="O777" s="96"/>
      <c r="P777" s="96"/>
      <c r="Q777" s="97"/>
      <c r="R777" s="97"/>
      <c r="S777" s="97"/>
      <c r="T777" s="97"/>
      <c r="U777" s="95"/>
      <c r="V777" s="97"/>
      <c r="W777" s="7"/>
    </row>
    <row r="778" ht="25.5" customHeight="1">
      <c r="A778" s="25">
        <v>1.0</v>
      </c>
      <c r="B778" s="181"/>
      <c r="C778" s="81" t="s">
        <v>3308</v>
      </c>
      <c r="D778" s="168" t="s">
        <v>3309</v>
      </c>
      <c r="E778" s="4" t="s">
        <v>153</v>
      </c>
      <c r="F778" s="3" t="s">
        <v>3310</v>
      </c>
      <c r="G778" s="201" t="s">
        <v>3311</v>
      </c>
      <c r="H778" s="25"/>
      <c r="I778" s="144" t="s">
        <v>3312</v>
      </c>
      <c r="J778" s="17" t="str">
        <f>HYPERLINK("http://balbalanlink.blogspot.com/","http://balbalanlink.blogspot.com")</f>
        <v>http://balbalanlink.blogspot.com</v>
      </c>
      <c r="K778" s="25"/>
      <c r="L778" s="25"/>
      <c r="M778" s="25"/>
      <c r="N778" s="25"/>
      <c r="O778" s="78"/>
      <c r="P778" s="78"/>
      <c r="Q778" s="31"/>
      <c r="R778" s="31"/>
      <c r="S778" s="31"/>
      <c r="T778" s="31"/>
      <c r="U778" s="25"/>
      <c r="V778" s="31"/>
      <c r="W778" s="7"/>
    </row>
    <row r="779" ht="26.25" customHeight="1">
      <c r="A779" s="25">
        <v>2.0</v>
      </c>
      <c r="B779" s="25"/>
      <c r="C779" s="81" t="s">
        <v>3313</v>
      </c>
      <c r="D779" s="168" t="s">
        <v>3314</v>
      </c>
      <c r="E779" s="4" t="s">
        <v>212</v>
      </c>
      <c r="F779" s="3" t="s">
        <v>3315</v>
      </c>
      <c r="G779" s="4" t="s">
        <v>3316</v>
      </c>
      <c r="H779" s="25"/>
      <c r="I779" s="25"/>
      <c r="J779" s="25"/>
      <c r="K779" s="25"/>
      <c r="L779" s="25"/>
      <c r="M779" s="25"/>
      <c r="N779" s="25"/>
      <c r="O779" s="78"/>
      <c r="P779" s="78"/>
      <c r="Q779" s="31"/>
      <c r="R779" s="31"/>
      <c r="S779" s="31"/>
      <c r="T779" s="31"/>
      <c r="U779" s="25"/>
      <c r="V779" s="31"/>
      <c r="W779" s="7"/>
    </row>
    <row r="780" ht="26.25" customHeight="1">
      <c r="A780" s="25">
        <v>3.0</v>
      </c>
      <c r="B780" s="181"/>
      <c r="C780" s="81" t="s">
        <v>3317</v>
      </c>
      <c r="D780" s="168" t="s">
        <v>3318</v>
      </c>
      <c r="E780" s="4" t="s">
        <v>245</v>
      </c>
      <c r="F780" s="3" t="s">
        <v>3319</v>
      </c>
      <c r="G780" s="4" t="s">
        <v>3320</v>
      </c>
      <c r="H780" s="25"/>
      <c r="I780" s="25"/>
      <c r="J780" s="25"/>
      <c r="K780" s="25"/>
      <c r="L780" s="25"/>
      <c r="M780" s="25"/>
      <c r="N780" s="25"/>
      <c r="O780" s="78"/>
      <c r="P780" s="78"/>
      <c r="Q780" s="31"/>
      <c r="R780" s="31"/>
      <c r="S780" s="31"/>
      <c r="T780" s="31"/>
      <c r="U780" s="25"/>
      <c r="V780" s="31"/>
      <c r="W780" s="7"/>
    </row>
    <row r="781" ht="26.25" customHeight="1">
      <c r="A781" s="25">
        <v>4.0</v>
      </c>
      <c r="B781" s="181"/>
      <c r="C781" s="81" t="s">
        <v>3321</v>
      </c>
      <c r="D781" s="168" t="s">
        <v>3322</v>
      </c>
      <c r="E781" s="4" t="s">
        <v>320</v>
      </c>
      <c r="F781" s="3" t="s">
        <v>3323</v>
      </c>
      <c r="G781" s="4"/>
      <c r="H781" s="25"/>
      <c r="I781" s="25"/>
      <c r="J781" s="17" t="str">
        <f>HYPERLINK("http://www.pinukpuk.gov.ph/","www.pinukpuk.gov.ph")</f>
        <v>www.pinukpuk.gov.ph</v>
      </c>
      <c r="K781" s="25"/>
      <c r="L781" s="25"/>
      <c r="M781" s="25"/>
      <c r="N781" s="25"/>
      <c r="O781" s="78"/>
      <c r="P781" s="78"/>
      <c r="Q781" s="31"/>
      <c r="R781" s="31"/>
      <c r="S781" s="31"/>
      <c r="T781" s="31"/>
      <c r="U781" s="25"/>
      <c r="V781" s="31"/>
      <c r="W781" s="7"/>
    </row>
    <row r="782" ht="26.25" customHeight="1">
      <c r="A782" s="25">
        <v>5.0</v>
      </c>
      <c r="B782" s="181"/>
      <c r="C782" s="81" t="s">
        <v>828</v>
      </c>
      <c r="D782" s="168" t="s">
        <v>3324</v>
      </c>
      <c r="E782" s="4" t="s">
        <v>204</v>
      </c>
      <c r="F782" s="3" t="s">
        <v>3325</v>
      </c>
      <c r="G782" s="4" t="s">
        <v>3326</v>
      </c>
      <c r="H782" s="25"/>
      <c r="I782" s="25"/>
      <c r="J782" s="17" t="str">
        <f>HYPERLINK("http://www.rizalkalinga.gov.ph/","www.rizalkalinga.gov.ph")</f>
        <v>www.rizalkalinga.gov.ph</v>
      </c>
      <c r="K782" s="25"/>
      <c r="L782" s="25"/>
      <c r="M782" s="25"/>
      <c r="N782" s="25"/>
      <c r="O782" s="78"/>
      <c r="P782" s="78"/>
      <c r="Q782" s="31"/>
      <c r="R782" s="31"/>
      <c r="S782" s="31"/>
      <c r="T782" s="31"/>
      <c r="U782" s="25"/>
      <c r="V782" s="31"/>
      <c r="W782" s="7"/>
    </row>
    <row r="783" ht="26.25" customHeight="1">
      <c r="A783" s="25">
        <v>6.0</v>
      </c>
      <c r="B783" s="165"/>
      <c r="C783" s="202" t="s">
        <v>3327</v>
      </c>
      <c r="D783" s="168" t="s">
        <v>3328</v>
      </c>
      <c r="E783" s="4" t="s">
        <v>320</v>
      </c>
      <c r="F783" s="3" t="s">
        <v>3329</v>
      </c>
      <c r="G783" s="4" t="s">
        <v>3330</v>
      </c>
      <c r="H783" s="25"/>
      <c r="I783" s="81" t="s">
        <v>3331</v>
      </c>
      <c r="J783" s="25"/>
      <c r="K783" s="25"/>
      <c r="L783" s="25"/>
      <c r="M783" s="25"/>
      <c r="N783" s="25"/>
      <c r="O783" s="78"/>
      <c r="P783" s="78"/>
      <c r="Q783" s="31"/>
      <c r="R783" s="31"/>
      <c r="S783" s="31"/>
      <c r="T783" s="31"/>
      <c r="U783" s="25"/>
      <c r="V783" s="31"/>
      <c r="W783" s="7"/>
    </row>
    <row r="784" ht="26.25" customHeight="1">
      <c r="A784" s="25">
        <v>7.0</v>
      </c>
      <c r="B784" s="25"/>
      <c r="C784" s="81" t="s">
        <v>3332</v>
      </c>
      <c r="D784" s="168" t="s">
        <v>3333</v>
      </c>
      <c r="E784" s="4" t="s">
        <v>3334</v>
      </c>
      <c r="F784" s="3" t="s">
        <v>3335</v>
      </c>
      <c r="G784" s="4" t="s">
        <v>3336</v>
      </c>
      <c r="H784" s="25"/>
      <c r="I784" s="25"/>
      <c r="J784" s="25"/>
      <c r="K784" s="25"/>
      <c r="L784" s="25"/>
      <c r="M784" s="25"/>
      <c r="N784" s="25"/>
      <c r="O784" s="78"/>
      <c r="P784" s="78"/>
      <c r="Q784" s="31"/>
      <c r="R784" s="31"/>
      <c r="S784" s="31"/>
      <c r="T784" s="31"/>
      <c r="U784" s="25"/>
      <c r="V784" s="31"/>
      <c r="W784" s="7"/>
    </row>
    <row r="785" ht="26.25" customHeight="1">
      <c r="A785" s="155">
        <v>8.0</v>
      </c>
      <c r="B785" s="181"/>
      <c r="C785" s="81" t="s">
        <v>3337</v>
      </c>
      <c r="D785" s="168" t="s">
        <v>3338</v>
      </c>
      <c r="E785" s="4" t="s">
        <v>233</v>
      </c>
      <c r="F785" s="3" t="s">
        <v>3339</v>
      </c>
      <c r="G785" s="4"/>
      <c r="H785" s="25"/>
      <c r="I785" s="25"/>
      <c r="J785" s="17" t="str">
        <f>HYPERLINK("http://www.tinglayan.gov.ph/","www.tinglayan.gov.ph")</f>
        <v>www.tinglayan.gov.ph</v>
      </c>
      <c r="K785" s="25"/>
      <c r="L785" s="25"/>
      <c r="M785" s="25"/>
      <c r="N785" s="25"/>
      <c r="O785" s="78"/>
      <c r="P785" s="78"/>
      <c r="Q785" s="31"/>
      <c r="R785" s="31"/>
      <c r="S785" s="31"/>
      <c r="T785" s="31"/>
      <c r="U785" s="25"/>
      <c r="V785" s="31"/>
      <c r="W785" s="7"/>
    </row>
    <row r="786" ht="26.25" customHeight="1">
      <c r="A786" s="72"/>
      <c r="B786" s="107"/>
      <c r="C786" s="178" t="s">
        <v>3340</v>
      </c>
      <c r="D786" s="167" t="s">
        <v>3341</v>
      </c>
      <c r="E786" s="107" t="s">
        <v>192</v>
      </c>
      <c r="F786" s="108" t="s">
        <v>3342</v>
      </c>
      <c r="G786" s="107" t="s">
        <v>3343</v>
      </c>
      <c r="H786" s="107"/>
      <c r="I786" s="107"/>
      <c r="J786" s="187" t="str">
        <f>HYPERLINK("http://www.mountainprovince.net/","www.mountainprovince.net")</f>
        <v>www.mountainprovince.net</v>
      </c>
      <c r="K786" s="107" t="s">
        <v>143</v>
      </c>
      <c r="L786" s="107" t="s">
        <v>3344</v>
      </c>
      <c r="M786" s="107"/>
      <c r="N786" s="25"/>
      <c r="O786" s="78"/>
      <c r="P786" s="78"/>
      <c r="Q786" s="31"/>
      <c r="R786" s="31"/>
      <c r="S786" s="31"/>
      <c r="T786" s="31"/>
      <c r="U786" s="25"/>
      <c r="V786" s="31"/>
      <c r="W786" s="7"/>
    </row>
    <row r="787" ht="19.5" customHeight="1">
      <c r="A787" s="25">
        <v>1.0</v>
      </c>
      <c r="B787" s="25"/>
      <c r="C787" s="81" t="s">
        <v>3345</v>
      </c>
      <c r="D787" s="168" t="s">
        <v>3346</v>
      </c>
      <c r="E787" s="25"/>
      <c r="F787" s="22" t="s">
        <v>3347</v>
      </c>
      <c r="G787" s="25" t="s">
        <v>3348</v>
      </c>
      <c r="H787" s="25"/>
      <c r="I787" s="25"/>
      <c r="J787" s="17" t="str">
        <f>HYPERLINK("http://www.barlig.gov.ph/","www.barlig.gov.ph")</f>
        <v>www.barlig.gov.ph</v>
      </c>
      <c r="K787" s="25"/>
      <c r="L787" s="25"/>
      <c r="M787" s="25"/>
      <c r="N787" s="25"/>
      <c r="O787" s="78"/>
      <c r="P787" s="78"/>
      <c r="Q787" s="31"/>
      <c r="R787" s="25"/>
      <c r="S787" s="31"/>
      <c r="T787" s="31"/>
      <c r="U787" s="25"/>
      <c r="V787" s="31"/>
      <c r="W787" s="7"/>
    </row>
    <row r="788" ht="19.5" customHeight="1">
      <c r="A788" s="25">
        <v>2.0</v>
      </c>
      <c r="B788" s="4"/>
      <c r="C788" s="81" t="s">
        <v>3349</v>
      </c>
      <c r="D788" s="168" t="s">
        <v>3350</v>
      </c>
      <c r="E788" s="25" t="s">
        <v>320</v>
      </c>
      <c r="F788" s="25" t="s">
        <v>3351</v>
      </c>
      <c r="G788" s="25" t="s">
        <v>3352</v>
      </c>
      <c r="H788" s="25"/>
      <c r="I788" s="25"/>
      <c r="J788" s="17" t="str">
        <f>HYPERLINK("http://www.bauko.gov.ph/","www.bauko.gov.ph")</f>
        <v>www.bauko.gov.ph</v>
      </c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31"/>
      <c r="W788" s="7"/>
    </row>
    <row r="789" ht="19.5" customHeight="1">
      <c r="A789" s="25">
        <v>3.0</v>
      </c>
      <c r="B789" s="4"/>
      <c r="C789" s="81" t="s">
        <v>3353</v>
      </c>
      <c r="D789" s="168" t="s">
        <v>3354</v>
      </c>
      <c r="E789" s="25" t="s">
        <v>320</v>
      </c>
      <c r="F789" s="25" t="s">
        <v>3355</v>
      </c>
      <c r="G789" s="25" t="s">
        <v>3356</v>
      </c>
      <c r="H789" s="25"/>
      <c r="I789" s="25"/>
      <c r="J789" s="17" t="str">
        <f>HYPERLINK("http://www.besao.gov.ph/","www.besao.gov.ph")</f>
        <v>www.besao.gov.ph</v>
      </c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31"/>
      <c r="W789" s="7"/>
    </row>
    <row r="790" ht="19.5" customHeight="1">
      <c r="A790" s="25">
        <v>4.0</v>
      </c>
      <c r="B790" s="4"/>
      <c r="C790" s="81" t="s">
        <v>3357</v>
      </c>
      <c r="D790" s="168" t="s">
        <v>3358</v>
      </c>
      <c r="E790" s="25" t="s">
        <v>153</v>
      </c>
      <c r="F790" s="25" t="s">
        <v>3359</v>
      </c>
      <c r="G790" s="25" t="s">
        <v>3360</v>
      </c>
      <c r="H790" s="25"/>
      <c r="I790" s="25"/>
      <c r="J790" s="17" t="str">
        <f>HYPERLINK("http://www.bontoc.gov.ph/","www.bontoc.gov.ph")</f>
        <v>www.bontoc.gov.ph</v>
      </c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31"/>
      <c r="W790" s="7"/>
    </row>
    <row r="791" ht="19.5" customHeight="1">
      <c r="A791" s="25">
        <v>5.0</v>
      </c>
      <c r="B791" s="4"/>
      <c r="C791" s="81" t="s">
        <v>3361</v>
      </c>
      <c r="D791" s="168" t="s">
        <v>3362</v>
      </c>
      <c r="E791" s="25" t="s">
        <v>264</v>
      </c>
      <c r="F791" s="25" t="s">
        <v>3363</v>
      </c>
      <c r="G791" s="25" t="s">
        <v>3364</v>
      </c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31"/>
      <c r="W791" s="7"/>
    </row>
    <row r="792" ht="19.5" customHeight="1">
      <c r="A792" s="25">
        <v>6.0</v>
      </c>
      <c r="B792" s="4"/>
      <c r="C792" s="81" t="s">
        <v>3365</v>
      </c>
      <c r="D792" s="168" t="s">
        <v>3366</v>
      </c>
      <c r="E792" s="25" t="s">
        <v>3110</v>
      </c>
      <c r="F792" s="25" t="s">
        <v>3367</v>
      </c>
      <c r="G792" s="25" t="s">
        <v>3368</v>
      </c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31"/>
      <c r="W792" s="7"/>
    </row>
    <row r="793" ht="19.5" customHeight="1">
      <c r="A793" s="25">
        <v>7.0</v>
      </c>
      <c r="B793" s="181"/>
      <c r="C793" s="81" t="s">
        <v>3369</v>
      </c>
      <c r="D793" s="168" t="s">
        <v>3370</v>
      </c>
      <c r="E793" s="25" t="s">
        <v>264</v>
      </c>
      <c r="F793" s="25" t="s">
        <v>3371</v>
      </c>
      <c r="G793" s="144" t="s">
        <v>3372</v>
      </c>
      <c r="H793" s="25"/>
      <c r="I793" s="25"/>
      <c r="J793" s="17" t="str">
        <f>HYPERLINK("http://www.sabangan.gov.ph/","www.sabangan.gov.ph")</f>
        <v>www.sabangan.gov.ph</v>
      </c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31"/>
      <c r="W793" s="7"/>
    </row>
    <row r="794" ht="19.5" customHeight="1">
      <c r="A794" s="25">
        <v>8.0</v>
      </c>
      <c r="B794" s="4"/>
      <c r="C794" s="81" t="s">
        <v>3373</v>
      </c>
      <c r="D794" s="168" t="s">
        <v>3374</v>
      </c>
      <c r="E794" s="25" t="s">
        <v>251</v>
      </c>
      <c r="F794" s="25" t="s">
        <v>3375</v>
      </c>
      <c r="G794" s="25" t="s">
        <v>3376</v>
      </c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31"/>
      <c r="W794" s="7"/>
    </row>
    <row r="795" ht="19.5" customHeight="1">
      <c r="A795" s="25">
        <v>9.0</v>
      </c>
      <c r="B795" s="4"/>
      <c r="C795" s="81" t="s">
        <v>3377</v>
      </c>
      <c r="D795" s="168" t="s">
        <v>3378</v>
      </c>
      <c r="E795" s="25" t="s">
        <v>147</v>
      </c>
      <c r="F795" s="25" t="s">
        <v>3379</v>
      </c>
      <c r="G795" s="25" t="s">
        <v>3380</v>
      </c>
      <c r="H795" s="25"/>
      <c r="I795" s="25"/>
      <c r="J795" s="17" t="str">
        <f>HYPERLINK("http://www.sagada.gov.ph/","www.sagada.gov.ph")</f>
        <v>www.sagada.gov.ph</v>
      </c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31"/>
      <c r="W795" s="7"/>
    </row>
    <row r="796" ht="19.5" customHeight="1">
      <c r="A796" s="155">
        <v>10.0</v>
      </c>
      <c r="B796" s="4"/>
      <c r="C796" s="81" t="s">
        <v>3381</v>
      </c>
      <c r="D796" s="168" t="s">
        <v>3382</v>
      </c>
      <c r="E796" s="25" t="s">
        <v>233</v>
      </c>
      <c r="F796" s="25" t="s">
        <v>3383</v>
      </c>
      <c r="G796" s="144" t="s">
        <v>3384</v>
      </c>
      <c r="H796" s="25"/>
      <c r="I796" s="25"/>
      <c r="J796" s="17" t="str">
        <f>HYPERLINK("http://www.tadian.gov.ph/","www.tadian.gov.ph")</f>
        <v>www.tadian.gov.ph</v>
      </c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31"/>
      <c r="W796" s="7"/>
    </row>
    <row r="797" ht="12.75" customHeight="1">
      <c r="A797" s="203"/>
      <c r="B797" s="150"/>
      <c r="C797" s="5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31"/>
      <c r="W797" s="7"/>
    </row>
    <row r="798" ht="26.25" customHeight="1">
      <c r="A798" s="203"/>
      <c r="B798" s="150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31"/>
      <c r="W798" s="7"/>
    </row>
    <row r="799" ht="12.75" customHeight="1">
      <c r="A799" s="203"/>
      <c r="B799" s="150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31"/>
      <c r="W799" s="7"/>
    </row>
    <row r="800" ht="12.75" customHeight="1">
      <c r="A800" s="203"/>
      <c r="B800" s="150"/>
      <c r="C800" s="25"/>
      <c r="D800" s="25"/>
      <c r="E800" s="25"/>
      <c r="F800" s="25"/>
      <c r="G800" s="25" t="s">
        <v>128</v>
      </c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31"/>
      <c r="W800" s="7"/>
    </row>
    <row r="801" ht="12.75" customHeight="1">
      <c r="A801" s="203"/>
      <c r="B801" s="150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31"/>
      <c r="W801" s="7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31"/>
      <c r="W802" s="7"/>
    </row>
    <row r="803" ht="12.75" customHeight="1">
      <c r="A803" s="145"/>
      <c r="B803" s="145"/>
      <c r="C803" s="145"/>
      <c r="D803" s="145"/>
      <c r="E803" s="145"/>
      <c r="F803" s="145"/>
      <c r="G803" s="204" t="s">
        <v>3385</v>
      </c>
      <c r="H803" s="204" t="s">
        <v>3386</v>
      </c>
      <c r="I803" s="204" t="s">
        <v>3387</v>
      </c>
      <c r="J803" s="145"/>
      <c r="K803" s="145"/>
      <c r="L803" s="204" t="s">
        <v>3388</v>
      </c>
      <c r="M803" s="145"/>
      <c r="N803" s="145"/>
      <c r="O803" s="145"/>
      <c r="P803" s="145"/>
      <c r="Q803" s="145"/>
      <c r="R803" s="145"/>
      <c r="S803" s="145"/>
      <c r="T803" s="145"/>
      <c r="U803" s="145"/>
      <c r="V803" s="111"/>
      <c r="W803" s="7"/>
    </row>
    <row r="804" ht="12.75" customHeight="1">
      <c r="A804" s="145"/>
      <c r="B804" s="145"/>
      <c r="C804" s="145"/>
      <c r="D804" s="145"/>
      <c r="E804" s="145"/>
      <c r="F804" s="145"/>
      <c r="G804" s="145">
        <v>9.0</v>
      </c>
      <c r="H804" s="145">
        <v>112.0</v>
      </c>
      <c r="I804" s="145">
        <v>4.0</v>
      </c>
      <c r="J804" s="145"/>
      <c r="K804" s="145"/>
      <c r="L804" s="145">
        <v>1.0</v>
      </c>
      <c r="M804" s="145"/>
      <c r="N804" s="145"/>
      <c r="O804" s="145"/>
      <c r="P804" s="145"/>
      <c r="Q804" s="145"/>
      <c r="R804" s="145"/>
      <c r="S804" s="145"/>
      <c r="T804" s="145"/>
      <c r="U804" s="145"/>
      <c r="V804" s="111"/>
      <c r="W804" s="7"/>
    </row>
    <row r="805" ht="12.75" customHeight="1">
      <c r="A805" s="145"/>
      <c r="B805" s="145"/>
      <c r="C805" s="145"/>
      <c r="D805" s="145"/>
      <c r="E805" s="145"/>
      <c r="F805" s="145"/>
      <c r="G805" s="145">
        <v>4.0</v>
      </c>
      <c r="H805" s="145">
        <v>88.0</v>
      </c>
      <c r="I805" s="145">
        <v>5.0</v>
      </c>
      <c r="J805" s="145"/>
      <c r="K805" s="145"/>
      <c r="L805" s="145">
        <v>2.0</v>
      </c>
      <c r="M805" s="145"/>
      <c r="N805" s="145"/>
      <c r="O805" s="145"/>
      <c r="P805" s="145"/>
      <c r="Q805" s="145"/>
      <c r="R805" s="145"/>
      <c r="S805" s="145"/>
      <c r="T805" s="145"/>
      <c r="U805" s="145"/>
      <c r="V805" s="111"/>
      <c r="W805" s="7"/>
    </row>
    <row r="806" ht="12.75" customHeight="1">
      <c r="A806" s="145"/>
      <c r="B806" s="145"/>
      <c r="C806" s="145"/>
      <c r="D806" s="145"/>
      <c r="E806" s="145"/>
      <c r="F806" s="145"/>
      <c r="G806" s="145"/>
      <c r="H806" s="205" t="str">
        <f>A239+A252+A277+A310+A333+A352+A367</f>
        <v>129</v>
      </c>
      <c r="I806" s="145"/>
      <c r="J806" s="145"/>
      <c r="K806" s="145"/>
      <c r="L806" s="145">
        <v>3.0</v>
      </c>
      <c r="M806" s="145"/>
      <c r="N806" s="145"/>
      <c r="O806" s="145"/>
      <c r="P806" s="145"/>
      <c r="Q806" s="145"/>
      <c r="R806" s="145"/>
      <c r="S806" s="145"/>
      <c r="T806" s="145"/>
      <c r="U806" s="145"/>
      <c r="V806" s="111"/>
      <c r="W806" s="7"/>
    </row>
    <row r="807" ht="12.7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11"/>
      <c r="W807" s="7"/>
    </row>
    <row r="808" ht="12.7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11"/>
      <c r="W808" s="7"/>
    </row>
    <row r="809" ht="12.7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11"/>
      <c r="W809" s="7"/>
    </row>
    <row r="810" ht="12.7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11"/>
      <c r="W810" s="7"/>
    </row>
    <row r="811" ht="12.7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11"/>
      <c r="W811" s="7"/>
    </row>
    <row r="812" ht="12.7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11"/>
      <c r="W812" s="7"/>
    </row>
    <row r="813" ht="12.7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11"/>
      <c r="W813" s="7"/>
    </row>
    <row r="814" ht="12.7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11"/>
      <c r="W814" s="7"/>
    </row>
    <row r="815" ht="12.7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11"/>
      <c r="W815" s="7"/>
    </row>
    <row r="816" ht="12.7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11"/>
      <c r="W816" s="7"/>
    </row>
    <row r="817" ht="12.7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81"/>
      <c r="W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</sheetData>
  <mergeCells count="22">
    <mergeCell ref="J2:J3"/>
    <mergeCell ref="K2:K3"/>
    <mergeCell ref="L2:L3"/>
    <mergeCell ref="M2:M3"/>
    <mergeCell ref="A368:C368"/>
    <mergeCell ref="B230:C230"/>
    <mergeCell ref="H2:H3"/>
    <mergeCell ref="C2:C3"/>
    <mergeCell ref="G2:G3"/>
    <mergeCell ref="I2:I3"/>
    <mergeCell ref="B5:C5"/>
    <mergeCell ref="A800:B800"/>
    <mergeCell ref="A799:B799"/>
    <mergeCell ref="A514:C514"/>
    <mergeCell ref="A592:C592"/>
    <mergeCell ref="A797:B797"/>
    <mergeCell ref="B713:C713"/>
    <mergeCell ref="A801:B801"/>
    <mergeCell ref="A2:A3"/>
    <mergeCell ref="B2:B3"/>
    <mergeCell ref="B132:C132"/>
    <mergeCell ref="A798:B798"/>
  </mergeCells>
  <hyperlinks>
    <hyperlink r:id="rId1" ref="J6"/>
    <hyperlink r:id="rId2" ref="J7"/>
    <hyperlink r:id="rId3" ref="J8"/>
    <hyperlink r:id="rId4" ref="J11"/>
    <hyperlink r:id="rId5" ref="J12"/>
    <hyperlink r:id="rId6" ref="J15"/>
    <hyperlink r:id="rId7" ref="J16"/>
    <hyperlink r:id="rId8" ref="J17"/>
    <hyperlink r:id="rId9" ref="J21"/>
    <hyperlink r:id="rId10" ref="J22"/>
    <hyperlink r:id="rId11" ref="J23"/>
    <hyperlink r:id="rId12" ref="J25"/>
    <hyperlink r:id="rId13" ref="J27"/>
    <hyperlink r:id="rId14" ref="J28"/>
    <hyperlink r:id="rId15" ref="J29"/>
    <hyperlink r:id="rId16" ref="J30"/>
    <hyperlink r:id="rId17" ref="J34"/>
    <hyperlink r:id="rId18" ref="J35"/>
    <hyperlink r:id="rId19" ref="J37"/>
    <hyperlink r:id="rId20" ref="J39"/>
    <hyperlink r:id="rId21" ref="I45"/>
    <hyperlink r:id="rId22" ref="I47"/>
    <hyperlink r:id="rId23" ref="J51"/>
    <hyperlink r:id="rId24" ref="J53"/>
    <hyperlink r:id="rId25" ref="J55"/>
    <hyperlink r:id="rId26" ref="J58"/>
    <hyperlink r:id="rId27" ref="J59"/>
    <hyperlink r:id="rId28" ref="J62"/>
    <hyperlink r:id="rId29" ref="J64"/>
    <hyperlink r:id="rId30" ref="J65"/>
    <hyperlink r:id="rId31" ref="J69"/>
    <hyperlink r:id="rId32" ref="J70"/>
    <hyperlink r:id="rId33" ref="J72"/>
    <hyperlink r:id="rId34" ref="J73"/>
    <hyperlink r:id="rId35" ref="J76"/>
    <hyperlink r:id="rId36" ref="J77"/>
    <hyperlink r:id="rId37" ref="J80"/>
    <hyperlink r:id="rId38" ref="J83"/>
    <hyperlink r:id="rId39" ref="J85"/>
    <hyperlink r:id="rId40" ref="I87"/>
    <hyperlink r:id="rId41" ref="J88"/>
    <hyperlink r:id="rId42" ref="J92"/>
    <hyperlink r:id="rId43" ref="J93"/>
    <hyperlink r:id="rId44" ref="J95"/>
    <hyperlink r:id="rId45" ref="J97"/>
    <hyperlink r:id="rId46" ref="J98"/>
    <hyperlink r:id="rId47" ref="J100"/>
    <hyperlink r:id="rId48" ref="J101"/>
    <hyperlink r:id="rId49" ref="J104"/>
    <hyperlink r:id="rId50" ref="J106"/>
    <hyperlink r:id="rId51" ref="J109"/>
    <hyperlink r:id="rId52" ref="J110"/>
    <hyperlink r:id="rId53" ref="J111"/>
    <hyperlink r:id="rId54" ref="J114"/>
    <hyperlink r:id="rId55" ref="J115"/>
    <hyperlink r:id="rId56" ref="J116"/>
    <hyperlink r:id="rId57" ref="J118"/>
    <hyperlink r:id="rId58" ref="J122"/>
    <hyperlink r:id="rId59" ref="J124"/>
    <hyperlink r:id="rId60" ref="J125"/>
    <hyperlink r:id="rId61" ref="J130"/>
    <hyperlink r:id="rId62" ref="J133"/>
    <hyperlink r:id="rId63" ref="I135"/>
    <hyperlink r:id="rId64" ref="I137"/>
    <hyperlink r:id="rId65" ref="I138"/>
    <hyperlink r:id="rId66" ref="I139"/>
    <hyperlink r:id="rId67" ref="I141"/>
    <hyperlink r:id="rId68" ref="J143"/>
    <hyperlink r:id="rId69" ref="I146"/>
    <hyperlink r:id="rId70" ref="J147"/>
    <hyperlink r:id="rId71" ref="J150"/>
    <hyperlink r:id="rId72" ref="J151"/>
    <hyperlink r:id="rId73" ref="I152"/>
    <hyperlink r:id="rId74" ref="J153"/>
    <hyperlink r:id="rId75" ref="J154"/>
    <hyperlink r:id="rId76" ref="I156"/>
    <hyperlink r:id="rId77" ref="J161"/>
    <hyperlink r:id="rId78" ref="J169"/>
    <hyperlink r:id="rId79" ref="J177"/>
    <hyperlink r:id="rId80" ref="I182"/>
    <hyperlink r:id="rId81" ref="J207"/>
    <hyperlink r:id="rId82" ref="J208"/>
    <hyperlink r:id="rId83" ref="J211"/>
    <hyperlink r:id="rId84" ref="J212"/>
    <hyperlink r:id="rId85" ref="J213"/>
    <hyperlink r:id="rId86" ref="J214"/>
    <hyperlink r:id="rId87" ref="J221"/>
    <hyperlink r:id="rId88" ref="J231"/>
    <hyperlink r:id="rId89" ref="J232"/>
    <hyperlink r:id="rId90" ref="J239"/>
    <hyperlink r:id="rId91" ref="J245"/>
    <hyperlink r:id="rId92" ref="I251"/>
    <hyperlink r:id="rId93" ref="J253"/>
    <hyperlink r:id="rId94" ref="J256"/>
    <hyperlink r:id="rId95" ref="J260"/>
    <hyperlink r:id="rId96" ref="J264"/>
    <hyperlink r:id="rId97" ref="J279"/>
    <hyperlink r:id="rId98" ref="J282"/>
    <hyperlink r:id="rId99" ref="J284"/>
    <hyperlink r:id="rId100" ref="J288"/>
    <hyperlink r:id="rId101" ref="J294"/>
    <hyperlink r:id="rId102" ref="J303"/>
    <hyperlink r:id="rId103" ref="J308"/>
    <hyperlink r:id="rId104" ref="J311"/>
    <hyperlink r:id="rId105" ref="J312"/>
    <hyperlink r:id="rId106" ref="J316"/>
    <hyperlink r:id="rId107" ref="J327"/>
    <hyperlink r:id="rId108" ref="J332"/>
    <hyperlink r:id="rId109" ref="J334"/>
    <hyperlink r:id="rId110" ref="J343"/>
    <hyperlink r:id="rId111" ref="J345"/>
    <hyperlink r:id="rId112" ref="J351"/>
    <hyperlink r:id="rId113" ref="J369"/>
    <hyperlink r:id="rId114" ref="J370"/>
    <hyperlink r:id="rId115" ref="J372"/>
    <hyperlink r:id="rId116" ref="J374"/>
    <hyperlink r:id="rId117" ref="J375"/>
    <hyperlink r:id="rId118" ref="J376"/>
    <hyperlink r:id="rId119" ref="J377"/>
    <hyperlink r:id="rId120" ref="J379"/>
    <hyperlink r:id="rId121" ref="I396"/>
    <hyperlink r:id="rId122" ref="I397"/>
    <hyperlink r:id="rId123" ref="I398"/>
    <hyperlink r:id="rId124" ref="I401"/>
    <hyperlink r:id="rId125" ref="J402"/>
    <hyperlink r:id="rId126" ref="J405"/>
    <hyperlink r:id="rId127" ref="J406"/>
    <hyperlink r:id="rId128" ref="J408"/>
    <hyperlink r:id="rId129" ref="J410"/>
    <hyperlink r:id="rId130" ref="J411"/>
    <hyperlink r:id="rId131" ref="J412"/>
    <hyperlink r:id="rId132" ref="J422"/>
    <hyperlink r:id="rId133" ref="J426"/>
    <hyperlink r:id="rId134" ref="J427"/>
    <hyperlink r:id="rId135" ref="J429"/>
    <hyperlink r:id="rId136" ref="J430"/>
    <hyperlink r:id="rId137" ref="J431"/>
    <hyperlink r:id="rId138" ref="J432"/>
    <hyperlink r:id="rId139" ref="J433"/>
    <hyperlink r:id="rId140" ref="J434"/>
    <hyperlink r:id="rId141" ref="J435"/>
    <hyperlink r:id="rId142" ref="J443"/>
    <hyperlink r:id="rId143" ref="J444"/>
    <hyperlink r:id="rId144" ref="J445"/>
    <hyperlink r:id="rId145" ref="J450"/>
    <hyperlink r:id="rId146" ref="J452"/>
    <hyperlink r:id="rId147" ref="J454"/>
    <hyperlink r:id="rId148" ref="J457"/>
    <hyperlink r:id="rId149" ref="J460"/>
    <hyperlink r:id="rId150" ref="J463"/>
    <hyperlink r:id="rId151" ref="J464"/>
    <hyperlink r:id="rId152" ref="J469"/>
    <hyperlink r:id="rId153" ref="J471"/>
    <hyperlink r:id="rId154" ref="J475"/>
    <hyperlink r:id="rId155" ref="J477"/>
    <hyperlink r:id="rId156" ref="J478"/>
    <hyperlink r:id="rId157" ref="J480"/>
    <hyperlink r:id="rId158" ref="J486"/>
    <hyperlink r:id="rId159" ref="J493"/>
    <hyperlink r:id="rId160" ref="J494"/>
    <hyperlink r:id="rId161" ref="J496"/>
    <hyperlink r:id="rId162" ref="J497"/>
    <hyperlink r:id="rId163" ref="J499"/>
    <hyperlink r:id="rId164" ref="J504"/>
    <hyperlink r:id="rId165" ref="J506"/>
    <hyperlink r:id="rId166" ref="J510"/>
    <hyperlink r:id="rId167" ref="J515"/>
    <hyperlink r:id="rId168" ref="J516"/>
    <hyperlink r:id="rId169" ref="J518"/>
    <hyperlink r:id="rId170" ref="J519"/>
    <hyperlink r:id="rId171" ref="J520"/>
    <hyperlink r:id="rId172" ref="J521"/>
    <hyperlink r:id="rId173" ref="J522"/>
    <hyperlink r:id="rId174" ref="J528"/>
    <hyperlink r:id="rId175" ref="J529"/>
    <hyperlink r:id="rId176" ref="J530"/>
    <hyperlink r:id="rId177" ref="J531"/>
    <hyperlink r:id="rId178" ref="J532"/>
    <hyperlink r:id="rId179" ref="J533"/>
    <hyperlink r:id="rId180" ref="J534"/>
    <hyperlink r:id="rId181" ref="J538"/>
    <hyperlink r:id="rId182" ref="J539"/>
    <hyperlink r:id="rId183" ref="J543"/>
    <hyperlink r:id="rId184" ref="J545"/>
    <hyperlink r:id="rId185" ref="J550"/>
    <hyperlink r:id="rId186" ref="J556"/>
    <hyperlink r:id="rId187" ref="J559"/>
    <hyperlink r:id="rId188" ref="J563"/>
    <hyperlink r:id="rId189" ref="J568"/>
    <hyperlink r:id="rId190" ref="J572"/>
    <hyperlink r:id="rId191" ref="J575"/>
    <hyperlink r:id="rId192" ref="J594"/>
    <hyperlink r:id="rId193" ref="J612"/>
    <hyperlink r:id="rId194" ref="J625"/>
    <hyperlink r:id="rId195" ref="J697"/>
    <hyperlink r:id="rId196" ref="J714"/>
    <hyperlink r:id="rId197" ref="J715"/>
    <hyperlink r:id="rId198" ref="J716"/>
    <hyperlink r:id="rId199" ref="J717"/>
    <hyperlink r:id="rId200" ref="J718"/>
    <hyperlink r:id="rId201" ref="J721"/>
    <hyperlink r:id="rId202" ref="J727"/>
    <hyperlink r:id="rId203" ref="J732"/>
    <hyperlink r:id="rId204" ref="J734"/>
    <hyperlink r:id="rId205" ref="J737"/>
    <hyperlink r:id="rId206" ref="J738"/>
    <hyperlink r:id="rId207" ref="J740"/>
    <hyperlink r:id="rId208" ref="J741"/>
    <hyperlink r:id="rId209" ref="J742"/>
    <hyperlink r:id="rId210" ref="I746"/>
    <hyperlink r:id="rId211" ref="J748"/>
    <hyperlink r:id="rId212" ref="J750"/>
    <hyperlink r:id="rId213" ref="J751"/>
    <hyperlink r:id="rId214" ref="J752"/>
    <hyperlink r:id="rId215" ref="J753"/>
    <hyperlink r:id="rId216" ref="J754"/>
    <hyperlink r:id="rId217" ref="J756"/>
    <hyperlink r:id="rId218" ref="J758"/>
    <hyperlink r:id="rId219" ref="J760"/>
    <hyperlink r:id="rId220" ref="J763"/>
    <hyperlink r:id="rId221" ref="J767"/>
    <hyperlink r:id="rId222" ref="J768"/>
    <hyperlink r:id="rId223" ref="J769"/>
    <hyperlink r:id="rId224" ref="J770"/>
    <hyperlink r:id="rId225" ref="J771"/>
    <hyperlink r:id="rId226" ref="J772"/>
    <hyperlink r:id="rId227" ref="J773"/>
    <hyperlink r:id="rId228" ref="J776"/>
    <hyperlink r:id="rId229" ref="J777"/>
    <hyperlink r:id="rId230" ref="J778"/>
    <hyperlink r:id="rId231" ref="J781"/>
    <hyperlink r:id="rId232" ref="J782"/>
    <hyperlink r:id="rId233" ref="J785"/>
    <hyperlink r:id="rId234" ref="J786"/>
    <hyperlink r:id="rId235" ref="J787"/>
    <hyperlink r:id="rId236" ref="J788"/>
    <hyperlink r:id="rId237" ref="J789"/>
    <hyperlink r:id="rId238" ref="J790"/>
    <hyperlink r:id="rId239" ref="J793"/>
    <hyperlink r:id="rId240" ref="J795"/>
    <hyperlink r:id="rId241" ref="J796"/>
  </hyperlinks>
  <drawing r:id="rId2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15.57"/>
    <col customWidth="1" min="3" max="3" width="55.0"/>
    <col customWidth="1" min="4" max="4" width="57.43"/>
    <col customWidth="1" min="5" max="5" width="27.14"/>
    <col customWidth="1" min="6" max="6" width="64.71"/>
    <col customWidth="1" min="7" max="8" width="14.43"/>
    <col customWidth="1" min="9" max="9" width="51.0"/>
    <col customWidth="1" min="10" max="10" width="36.14"/>
    <col customWidth="1" min="11" max="11" width="14.43"/>
  </cols>
  <sheetData>
    <row r="1" ht="15.75" customHeight="1">
      <c r="A1" s="206" t="s">
        <v>3389</v>
      </c>
      <c r="B1" s="149"/>
      <c r="C1" s="68"/>
      <c r="D1" s="207">
        <v>125.0</v>
      </c>
      <c r="E1" s="208"/>
      <c r="F1" s="208" t="s">
        <v>3390</v>
      </c>
      <c r="G1" s="208"/>
      <c r="H1" s="208"/>
      <c r="I1" s="208"/>
      <c r="J1" s="208"/>
      <c r="K1" s="208"/>
    </row>
    <row r="2" ht="15.75" customHeight="1">
      <c r="A2" s="209" t="s">
        <v>3391</v>
      </c>
      <c r="B2" s="149"/>
      <c r="C2" s="68"/>
      <c r="D2" s="207">
        <v>2.0</v>
      </c>
      <c r="E2" s="208"/>
      <c r="F2" s="208"/>
      <c r="G2" s="208"/>
      <c r="H2" s="208"/>
      <c r="I2" s="208"/>
      <c r="J2" s="208"/>
      <c r="K2" s="208"/>
    </row>
    <row r="3" ht="15.75" customHeight="1">
      <c r="A3" s="210" t="s">
        <v>3392</v>
      </c>
      <c r="B3" s="149"/>
      <c r="C3" s="68"/>
      <c r="D3" s="207">
        <v>6.0</v>
      </c>
      <c r="E3" s="208"/>
      <c r="F3" s="208"/>
      <c r="G3" s="208"/>
      <c r="H3" s="208"/>
      <c r="I3" s="208"/>
      <c r="J3" s="208"/>
      <c r="K3" s="208"/>
    </row>
    <row r="4" ht="15.75" customHeight="1">
      <c r="A4" s="211" t="s">
        <v>3393</v>
      </c>
      <c r="B4" s="211"/>
      <c r="C4" s="211"/>
      <c r="D4" s="211"/>
      <c r="E4" s="208"/>
      <c r="F4" s="208"/>
      <c r="G4" s="208"/>
      <c r="H4" s="208"/>
      <c r="I4" s="208"/>
      <c r="J4" s="208"/>
      <c r="K4" s="208"/>
    </row>
    <row r="5" ht="15.75" customHeight="1">
      <c r="A5" s="212"/>
      <c r="B5" s="212"/>
      <c r="C5" s="212"/>
      <c r="D5" s="212"/>
      <c r="E5" s="208"/>
      <c r="F5" s="208"/>
      <c r="G5" s="208"/>
      <c r="H5" s="208"/>
      <c r="I5" s="208"/>
      <c r="J5" s="208"/>
      <c r="K5" s="208"/>
    </row>
    <row r="6" ht="15.75" customHeight="1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ht="15.75" customHeight="1">
      <c r="A7" s="213"/>
      <c r="B7" s="213" t="s">
        <v>129</v>
      </c>
      <c r="C7" s="213" t="s">
        <v>3394</v>
      </c>
      <c r="D7" s="214" t="s">
        <v>3395</v>
      </c>
      <c r="E7" s="213" t="s">
        <v>7</v>
      </c>
      <c r="F7" s="213" t="s">
        <v>5</v>
      </c>
      <c r="G7" s="213" t="s">
        <v>2</v>
      </c>
      <c r="H7" s="213" t="s">
        <v>3</v>
      </c>
      <c r="I7" s="213" t="s">
        <v>4</v>
      </c>
      <c r="J7" s="213" t="s">
        <v>6</v>
      </c>
      <c r="K7" s="213" t="s">
        <v>8</v>
      </c>
    </row>
    <row r="8" ht="15.75" customHeight="1">
      <c r="A8" s="13"/>
      <c r="B8" s="13"/>
      <c r="C8" s="13"/>
      <c r="D8" s="215"/>
      <c r="E8" s="13"/>
      <c r="F8" s="13"/>
      <c r="G8" s="13"/>
      <c r="H8" s="13"/>
      <c r="I8" s="13"/>
      <c r="J8" s="13"/>
      <c r="K8" s="13"/>
    </row>
    <row r="9" ht="15.75" customHeight="1">
      <c r="A9" s="216"/>
      <c r="B9" s="216"/>
      <c r="C9" s="217" t="s">
        <v>3396</v>
      </c>
      <c r="D9" s="216"/>
      <c r="E9" s="216"/>
      <c r="F9" s="216"/>
      <c r="G9" s="216"/>
      <c r="H9" s="216"/>
      <c r="I9" s="216"/>
      <c r="J9" s="216"/>
      <c r="K9" s="216"/>
    </row>
    <row r="10" ht="15.75" customHeight="1">
      <c r="A10" s="218"/>
      <c r="B10" s="218"/>
      <c r="C10" s="219" t="s">
        <v>3397</v>
      </c>
      <c r="D10" s="218"/>
      <c r="E10" s="218"/>
      <c r="F10" s="218"/>
      <c r="G10" s="218"/>
      <c r="H10" s="218"/>
      <c r="I10" s="218"/>
      <c r="J10" s="218"/>
      <c r="K10" s="218"/>
    </row>
    <row r="11" ht="15.75" customHeight="1">
      <c r="A11" s="42"/>
      <c r="B11" s="220"/>
      <c r="C11" s="221" t="s">
        <v>3398</v>
      </c>
      <c r="D11" s="221" t="s">
        <v>3399</v>
      </c>
      <c r="E11" s="218" t="s">
        <v>3400</v>
      </c>
      <c r="F11" s="218" t="s">
        <v>3401</v>
      </c>
      <c r="G11" s="218" t="s">
        <v>3402</v>
      </c>
      <c r="H11" s="218" t="s">
        <v>143</v>
      </c>
      <c r="I11" s="218" t="s">
        <v>3403</v>
      </c>
      <c r="J11" s="218" t="s">
        <v>3404</v>
      </c>
      <c r="K11" s="218"/>
    </row>
    <row r="12" ht="15.75" customHeight="1">
      <c r="A12" s="42">
        <v>1.0</v>
      </c>
      <c r="B12" s="222"/>
      <c r="C12" s="211" t="s">
        <v>3405</v>
      </c>
      <c r="D12" s="223" t="s">
        <v>3406</v>
      </c>
      <c r="E12" s="42" t="s">
        <v>3407</v>
      </c>
      <c r="F12" s="42" t="s">
        <v>3408</v>
      </c>
      <c r="G12" s="42" t="s">
        <v>3402</v>
      </c>
      <c r="H12" s="42" t="s">
        <v>13</v>
      </c>
      <c r="I12" s="42"/>
      <c r="J12" s="42"/>
      <c r="K12" s="42"/>
    </row>
    <row r="13" ht="15.75" customHeight="1">
      <c r="A13" s="42">
        <v>2.0</v>
      </c>
      <c r="B13" s="224" t="s">
        <v>3409</v>
      </c>
      <c r="C13" s="211" t="s">
        <v>1710</v>
      </c>
      <c r="D13" s="223" t="s">
        <v>3410</v>
      </c>
      <c r="E13" s="42" t="s">
        <v>3411</v>
      </c>
      <c r="F13" s="42" t="s">
        <v>3412</v>
      </c>
      <c r="G13" s="42" t="s">
        <v>3402</v>
      </c>
      <c r="H13" s="42" t="s">
        <v>13</v>
      </c>
      <c r="I13" s="42"/>
      <c r="J13" s="42" t="s">
        <v>3413</v>
      </c>
      <c r="K13" s="42"/>
    </row>
    <row r="14" ht="15.75" customHeight="1">
      <c r="A14" s="42">
        <v>3.0</v>
      </c>
      <c r="B14" s="207" t="s">
        <v>3409</v>
      </c>
      <c r="C14" s="211" t="s">
        <v>3414</v>
      </c>
      <c r="D14" s="223" t="s">
        <v>3415</v>
      </c>
      <c r="E14" s="42" t="s">
        <v>3416</v>
      </c>
      <c r="F14" s="42" t="s">
        <v>3417</v>
      </c>
      <c r="G14" s="42" t="s">
        <v>3402</v>
      </c>
      <c r="H14" s="42" t="s">
        <v>13</v>
      </c>
      <c r="I14" s="42"/>
      <c r="J14" s="42" t="s">
        <v>3418</v>
      </c>
      <c r="K14" s="42"/>
    </row>
    <row r="15" ht="15.75" customHeight="1">
      <c r="A15" s="42">
        <v>4.0</v>
      </c>
      <c r="B15" s="222"/>
      <c r="C15" s="211" t="s">
        <v>3419</v>
      </c>
      <c r="D15" s="223" t="s">
        <v>3420</v>
      </c>
      <c r="E15" s="42" t="s">
        <v>3421</v>
      </c>
      <c r="F15" s="42" t="s">
        <v>3422</v>
      </c>
      <c r="G15" s="42" t="s">
        <v>3402</v>
      </c>
      <c r="H15" s="42" t="s">
        <v>13</v>
      </c>
      <c r="I15" s="42"/>
      <c r="J15" s="42"/>
      <c r="K15" s="42"/>
    </row>
    <row r="16" ht="15.75" customHeight="1">
      <c r="A16" s="42">
        <v>5.0</v>
      </c>
      <c r="B16" s="222"/>
      <c r="C16" s="211" t="s">
        <v>3423</v>
      </c>
      <c r="D16" s="223" t="s">
        <v>3424</v>
      </c>
      <c r="E16" s="42" t="s">
        <v>3425</v>
      </c>
      <c r="F16" s="42" t="s">
        <v>3426</v>
      </c>
      <c r="G16" s="42" t="s">
        <v>3402</v>
      </c>
      <c r="H16" s="42" t="s">
        <v>13</v>
      </c>
      <c r="I16" s="42"/>
      <c r="J16" s="42"/>
      <c r="K16" s="42"/>
    </row>
    <row r="17" ht="15.75" customHeight="1">
      <c r="A17" s="42">
        <v>6.0</v>
      </c>
      <c r="B17" s="222"/>
      <c r="C17" s="211" t="s">
        <v>3427</v>
      </c>
      <c r="D17" s="223" t="s">
        <v>3428</v>
      </c>
      <c r="E17" s="42" t="s">
        <v>3429</v>
      </c>
      <c r="F17" s="144" t="s">
        <v>3430</v>
      </c>
      <c r="G17" s="42" t="s">
        <v>3402</v>
      </c>
      <c r="H17" s="42" t="s">
        <v>13</v>
      </c>
      <c r="I17" s="42"/>
      <c r="J17" s="42"/>
      <c r="K17" s="42"/>
    </row>
    <row r="18" ht="15.75" customHeight="1">
      <c r="A18" s="42">
        <v>7.0</v>
      </c>
      <c r="B18" s="222"/>
      <c r="C18" s="211" t="s">
        <v>3431</v>
      </c>
      <c r="D18" s="223" t="s">
        <v>3432</v>
      </c>
      <c r="E18" s="42" t="s">
        <v>3433</v>
      </c>
      <c r="F18" s="42" t="s">
        <v>3434</v>
      </c>
      <c r="G18" s="42" t="s">
        <v>3402</v>
      </c>
      <c r="H18" s="42" t="s">
        <v>13</v>
      </c>
      <c r="I18" s="42"/>
      <c r="J18" s="42"/>
      <c r="K18" s="42"/>
    </row>
    <row r="19" ht="15.75" customHeight="1">
      <c r="A19" s="42">
        <v>8.0</v>
      </c>
      <c r="B19" s="222"/>
      <c r="C19" s="211" t="s">
        <v>3435</v>
      </c>
      <c r="D19" s="223" t="s">
        <v>3436</v>
      </c>
      <c r="E19" s="42" t="s">
        <v>3437</v>
      </c>
      <c r="F19" s="144" t="s">
        <v>3438</v>
      </c>
      <c r="G19" s="42" t="s">
        <v>3402</v>
      </c>
      <c r="H19" s="42" t="s">
        <v>13</v>
      </c>
      <c r="I19" s="42"/>
      <c r="J19" s="42"/>
      <c r="K19" s="42"/>
    </row>
    <row r="20" ht="15.75" customHeight="1">
      <c r="A20" s="42">
        <v>9.0</v>
      </c>
      <c r="B20" s="222"/>
      <c r="C20" s="211" t="s">
        <v>3439</v>
      </c>
      <c r="D20" s="223" t="s">
        <v>3440</v>
      </c>
      <c r="E20" s="42" t="s">
        <v>3441</v>
      </c>
      <c r="F20" s="144" t="s">
        <v>3442</v>
      </c>
      <c r="G20" s="42" t="s">
        <v>3402</v>
      </c>
      <c r="H20" s="42" t="s">
        <v>13</v>
      </c>
      <c r="I20" s="42"/>
      <c r="J20" s="42"/>
      <c r="K20" s="42"/>
    </row>
    <row r="21" ht="15.75" customHeight="1">
      <c r="A21" s="42">
        <v>10.0</v>
      </c>
      <c r="B21" s="207" t="s">
        <v>3409</v>
      </c>
      <c r="C21" s="211" t="s">
        <v>3443</v>
      </c>
      <c r="D21" s="223" t="s">
        <v>3444</v>
      </c>
      <c r="E21" s="42" t="s">
        <v>3445</v>
      </c>
      <c r="F21" s="144" t="s">
        <v>3446</v>
      </c>
      <c r="G21" s="42" t="s">
        <v>3402</v>
      </c>
      <c r="H21" s="42" t="s">
        <v>13</v>
      </c>
      <c r="I21" s="42"/>
      <c r="J21" s="42"/>
      <c r="K21" s="42"/>
    </row>
    <row r="22" ht="15.75" customHeight="1">
      <c r="A22" s="42">
        <v>11.0</v>
      </c>
      <c r="B22" s="222"/>
      <c r="C22" s="211" t="s">
        <v>3447</v>
      </c>
      <c r="D22" s="223" t="s">
        <v>3448</v>
      </c>
      <c r="E22" s="42" t="s">
        <v>3449</v>
      </c>
      <c r="F22" s="144" t="s">
        <v>3450</v>
      </c>
      <c r="G22" s="42" t="s">
        <v>3402</v>
      </c>
      <c r="H22" s="42" t="s">
        <v>13</v>
      </c>
      <c r="I22" s="42"/>
      <c r="J22" s="42"/>
      <c r="K22" s="42"/>
    </row>
    <row r="23" ht="15.75" customHeight="1">
      <c r="A23" s="42">
        <v>12.0</v>
      </c>
      <c r="B23" s="222"/>
      <c r="C23" s="211" t="s">
        <v>3451</v>
      </c>
      <c r="D23" s="223" t="s">
        <v>3452</v>
      </c>
      <c r="E23" s="42" t="s">
        <v>3453</v>
      </c>
      <c r="F23" s="144" t="s">
        <v>3454</v>
      </c>
      <c r="G23" s="42" t="s">
        <v>3402</v>
      </c>
      <c r="H23" s="42" t="s">
        <v>13</v>
      </c>
      <c r="I23" s="42"/>
      <c r="J23" s="42"/>
      <c r="K23" s="42"/>
    </row>
    <row r="24" ht="15.75" customHeight="1">
      <c r="A24" s="42">
        <v>13.0</v>
      </c>
      <c r="B24" s="222"/>
      <c r="C24" s="211" t="s">
        <v>3455</v>
      </c>
      <c r="D24" s="223" t="s">
        <v>3456</v>
      </c>
      <c r="E24" s="42" t="s">
        <v>3457</v>
      </c>
      <c r="F24" s="144" t="s">
        <v>3458</v>
      </c>
      <c r="G24" s="42" t="s">
        <v>3402</v>
      </c>
      <c r="H24" s="42" t="s">
        <v>13</v>
      </c>
      <c r="I24" s="42"/>
      <c r="J24" s="42"/>
      <c r="K24" s="42"/>
    </row>
    <row r="25" ht="15.75" customHeight="1">
      <c r="A25" s="42">
        <v>14.0</v>
      </c>
      <c r="B25" s="222"/>
      <c r="C25" s="211" t="s">
        <v>3459</v>
      </c>
      <c r="D25" s="223" t="s">
        <v>3460</v>
      </c>
      <c r="E25" s="42" t="s">
        <v>3461</v>
      </c>
      <c r="F25" s="144" t="s">
        <v>3462</v>
      </c>
      <c r="G25" s="42" t="s">
        <v>3402</v>
      </c>
      <c r="H25" s="42" t="s">
        <v>13</v>
      </c>
      <c r="I25" s="42"/>
      <c r="J25" s="42" t="s">
        <v>3463</v>
      </c>
      <c r="K25" s="42"/>
    </row>
    <row r="26" ht="15.75" customHeight="1">
      <c r="A26" s="42">
        <v>15.0</v>
      </c>
      <c r="B26" s="222"/>
      <c r="C26" s="211" t="s">
        <v>3464</v>
      </c>
      <c r="D26" s="223" t="s">
        <v>3465</v>
      </c>
      <c r="E26" s="42" t="s">
        <v>3466</v>
      </c>
      <c r="F26" s="144" t="s">
        <v>3467</v>
      </c>
      <c r="G26" s="42" t="s">
        <v>3402</v>
      </c>
      <c r="H26" s="42" t="s">
        <v>13</v>
      </c>
      <c r="I26" s="42"/>
      <c r="J26" s="42"/>
      <c r="K26" s="42"/>
    </row>
    <row r="27" ht="15.75" customHeight="1">
      <c r="A27" s="42">
        <v>16.0</v>
      </c>
      <c r="B27" s="225"/>
      <c r="C27" s="211" t="s">
        <v>3468</v>
      </c>
      <c r="D27" s="223" t="s">
        <v>3469</v>
      </c>
      <c r="E27" s="42" t="s">
        <v>3470</v>
      </c>
      <c r="F27" s="144" t="s">
        <v>3471</v>
      </c>
      <c r="G27" s="42" t="s">
        <v>3402</v>
      </c>
      <c r="H27" s="42" t="s">
        <v>13</v>
      </c>
      <c r="I27" s="42"/>
      <c r="J27" s="42" t="s">
        <v>3472</v>
      </c>
      <c r="K27" s="42"/>
    </row>
    <row r="28" ht="15.75" customHeight="1">
      <c r="A28" s="226">
        <v>17.0</v>
      </c>
      <c r="B28" s="222"/>
      <c r="C28" s="211" t="s">
        <v>3473</v>
      </c>
      <c r="D28" s="223" t="s">
        <v>3474</v>
      </c>
      <c r="E28" s="42" t="s">
        <v>3475</v>
      </c>
      <c r="F28" s="144" t="s">
        <v>3476</v>
      </c>
      <c r="G28" s="42" t="s">
        <v>3402</v>
      </c>
      <c r="H28" s="42" t="s">
        <v>13</v>
      </c>
      <c r="I28" s="42"/>
      <c r="J28" s="42"/>
      <c r="K28" s="42"/>
    </row>
    <row r="29" ht="15.75" customHeight="1">
      <c r="A29" s="42"/>
      <c r="B29" s="207" t="s">
        <v>3409</v>
      </c>
      <c r="C29" s="221" t="s">
        <v>3477</v>
      </c>
      <c r="D29" s="221" t="s">
        <v>3478</v>
      </c>
      <c r="E29" s="218" t="s">
        <v>3479</v>
      </c>
      <c r="F29" s="218" t="s">
        <v>3480</v>
      </c>
      <c r="G29" s="218" t="s">
        <v>3402</v>
      </c>
      <c r="H29" s="218" t="s">
        <v>143</v>
      </c>
      <c r="I29" s="218" t="s">
        <v>3481</v>
      </c>
      <c r="J29" s="218" t="s">
        <v>3482</v>
      </c>
      <c r="K29" s="17" t="str">
        <f>HYPERLINK("http://www.antique.gov.ph/","www.antique.gov.ph")</f>
        <v>www.antique.gov.ph</v>
      </c>
    </row>
    <row r="30" ht="15.75" customHeight="1">
      <c r="A30" s="31">
        <v>1.0</v>
      </c>
      <c r="B30" s="227"/>
      <c r="C30" s="81" t="s">
        <v>3483</v>
      </c>
      <c r="D30" s="168" t="s">
        <v>3484</v>
      </c>
      <c r="E30" s="228" t="s">
        <v>3485</v>
      </c>
      <c r="F30" s="229" t="s">
        <v>3486</v>
      </c>
      <c r="G30" s="229" t="s">
        <v>3402</v>
      </c>
      <c r="H30" s="229" t="s">
        <v>13</v>
      </c>
      <c r="I30" s="229"/>
      <c r="J30" s="229"/>
      <c r="K30" s="229"/>
    </row>
    <row r="31" ht="15.75" customHeight="1">
      <c r="A31" s="31">
        <v>2.0</v>
      </c>
      <c r="B31" s="227"/>
      <c r="C31" s="81" t="s">
        <v>3487</v>
      </c>
      <c r="D31" s="168" t="s">
        <v>3488</v>
      </c>
      <c r="E31" s="228" t="s">
        <v>3489</v>
      </c>
      <c r="F31" s="229" t="s">
        <v>3490</v>
      </c>
      <c r="G31" s="229" t="s">
        <v>3402</v>
      </c>
      <c r="H31" s="229" t="s">
        <v>13</v>
      </c>
      <c r="I31" s="229"/>
      <c r="J31" s="229"/>
      <c r="K31" s="229"/>
    </row>
    <row r="32" ht="15.75" customHeight="1">
      <c r="A32" s="31">
        <v>3.0</v>
      </c>
      <c r="B32" s="227"/>
      <c r="C32" s="81" t="s">
        <v>3491</v>
      </c>
      <c r="D32" s="168" t="s">
        <v>3492</v>
      </c>
      <c r="E32" s="230" t="s">
        <v>3493</v>
      </c>
      <c r="F32" s="229" t="s">
        <v>3494</v>
      </c>
      <c r="G32" s="229" t="s">
        <v>3402</v>
      </c>
      <c r="H32" s="229" t="s">
        <v>13</v>
      </c>
      <c r="I32" s="229"/>
      <c r="J32" s="229"/>
      <c r="K32" s="229"/>
    </row>
    <row r="33" ht="15.75" customHeight="1">
      <c r="A33" s="31">
        <v>4.0</v>
      </c>
      <c r="B33" s="227"/>
      <c r="C33" s="81" t="s">
        <v>3495</v>
      </c>
      <c r="D33" s="168" t="s">
        <v>3496</v>
      </c>
      <c r="E33" s="228" t="s">
        <v>3497</v>
      </c>
      <c r="F33" s="229" t="s">
        <v>3498</v>
      </c>
      <c r="G33" s="229" t="s">
        <v>3402</v>
      </c>
      <c r="H33" s="229" t="s">
        <v>13</v>
      </c>
      <c r="I33" s="229"/>
      <c r="J33" s="229"/>
      <c r="K33" s="17" t="str">
        <f>HYPERLINK("http://www.estaka.ewebsite.com/","www.estaka.ewebsite.com")</f>
        <v>www.estaka.ewebsite.com</v>
      </c>
    </row>
    <row r="34" ht="15.75" customHeight="1">
      <c r="A34" s="31">
        <v>5.0</v>
      </c>
      <c r="B34" s="231"/>
      <c r="C34" s="211" t="s">
        <v>3499</v>
      </c>
      <c r="D34" s="223" t="s">
        <v>3500</v>
      </c>
      <c r="E34" s="211" t="s">
        <v>3501</v>
      </c>
      <c r="F34" s="228" t="s">
        <v>3502</v>
      </c>
      <c r="G34" s="228" t="s">
        <v>3402</v>
      </c>
      <c r="H34" s="228" t="s">
        <v>13</v>
      </c>
      <c r="I34" s="228"/>
      <c r="J34" s="228"/>
      <c r="K34" s="228"/>
    </row>
    <row r="35" ht="15.75" customHeight="1">
      <c r="A35" s="31">
        <v>6.0</v>
      </c>
      <c r="B35" s="231"/>
      <c r="C35" s="211" t="s">
        <v>3503</v>
      </c>
      <c r="D35" s="223" t="s">
        <v>3504</v>
      </c>
      <c r="E35" s="211" t="s">
        <v>3505</v>
      </c>
      <c r="F35" s="228" t="s">
        <v>3506</v>
      </c>
      <c r="G35" s="228" t="s">
        <v>3402</v>
      </c>
      <c r="H35" s="228" t="s">
        <v>13</v>
      </c>
      <c r="I35" s="228"/>
      <c r="J35" s="228"/>
      <c r="K35" s="228"/>
    </row>
    <row r="36" ht="15.75" customHeight="1">
      <c r="A36" s="31">
        <v>7.0</v>
      </c>
      <c r="B36" s="231"/>
      <c r="C36" s="211" t="s">
        <v>3507</v>
      </c>
      <c r="D36" s="223" t="s">
        <v>3508</v>
      </c>
      <c r="E36" s="228" t="s">
        <v>3509</v>
      </c>
      <c r="F36" s="228" t="s">
        <v>3510</v>
      </c>
      <c r="G36" s="228" t="s">
        <v>3402</v>
      </c>
      <c r="H36" s="228" t="s">
        <v>13</v>
      </c>
      <c r="I36" s="228"/>
      <c r="J36" s="228"/>
      <c r="K36" s="17" t="str">
        <f>HYPERLINK("http://www.hamtic.gov.ph/","www.hamtic.gov.ph")</f>
        <v>www.hamtic.gov.ph</v>
      </c>
    </row>
    <row r="37" ht="15.75" customHeight="1">
      <c r="A37" s="31">
        <v>8.0</v>
      </c>
      <c r="B37" s="231"/>
      <c r="C37" s="211" t="s">
        <v>3511</v>
      </c>
      <c r="D37" s="223" t="s">
        <v>3512</v>
      </c>
      <c r="E37" s="211" t="s">
        <v>3513</v>
      </c>
      <c r="F37" s="228" t="s">
        <v>3514</v>
      </c>
      <c r="G37" s="228" t="s">
        <v>3402</v>
      </c>
      <c r="H37" s="228" t="s">
        <v>13</v>
      </c>
      <c r="I37" s="228"/>
      <c r="J37" s="228"/>
      <c r="K37" s="228"/>
    </row>
    <row r="38" ht="15.75" customHeight="1">
      <c r="A38" s="31">
        <v>9.0</v>
      </c>
      <c r="B38" s="231"/>
      <c r="C38" s="211" t="s">
        <v>3515</v>
      </c>
      <c r="D38" s="223" t="s">
        <v>3516</v>
      </c>
      <c r="E38" s="228" t="s">
        <v>3517</v>
      </c>
      <c r="F38" s="228" t="s">
        <v>3518</v>
      </c>
      <c r="G38" s="228" t="s">
        <v>3402</v>
      </c>
      <c r="H38" s="228" t="s">
        <v>13</v>
      </c>
      <c r="I38" s="228"/>
      <c r="J38" s="228" t="s">
        <v>3519</v>
      </c>
      <c r="K38" s="228"/>
    </row>
    <row r="39" ht="15.75" customHeight="1">
      <c r="A39" s="31">
        <v>10.0</v>
      </c>
      <c r="B39" s="232"/>
      <c r="C39" s="211" t="s">
        <v>2871</v>
      </c>
      <c r="D39" s="223" t="s">
        <v>3520</v>
      </c>
      <c r="E39" s="228" t="s">
        <v>3521</v>
      </c>
      <c r="F39" s="228" t="s">
        <v>3522</v>
      </c>
      <c r="G39" s="228" t="s">
        <v>3402</v>
      </c>
      <c r="H39" s="228" t="s">
        <v>13</v>
      </c>
      <c r="I39" s="228"/>
      <c r="J39" s="228" t="s">
        <v>3523</v>
      </c>
      <c r="K39" s="17" t="str">
        <f>HYPERLINK("http://www.pandan.gov.ph/","www.pandan.gov.ph")</f>
        <v>www.pandan.gov.ph</v>
      </c>
    </row>
    <row r="40" ht="15.75" customHeight="1">
      <c r="A40" s="31">
        <v>11.0</v>
      </c>
      <c r="B40" s="231"/>
      <c r="C40" s="211" t="s">
        <v>3524</v>
      </c>
      <c r="D40" s="223" t="s">
        <v>3525</v>
      </c>
      <c r="E40" s="211" t="s">
        <v>3526</v>
      </c>
      <c r="F40" s="228" t="s">
        <v>3527</v>
      </c>
      <c r="G40" s="228" t="s">
        <v>3402</v>
      </c>
      <c r="H40" s="228" t="s">
        <v>13</v>
      </c>
      <c r="I40" s="228"/>
      <c r="J40" s="228"/>
      <c r="K40" s="228"/>
    </row>
    <row r="41" ht="15.75" customHeight="1">
      <c r="A41" s="31">
        <v>12.0</v>
      </c>
      <c r="B41" s="207" t="s">
        <v>3409</v>
      </c>
      <c r="C41" s="211" t="s">
        <v>3528</v>
      </c>
      <c r="D41" s="223" t="s">
        <v>3529</v>
      </c>
      <c r="E41" s="211" t="s">
        <v>3530</v>
      </c>
      <c r="F41" s="42" t="s">
        <v>3531</v>
      </c>
      <c r="G41" s="42" t="s">
        <v>3402</v>
      </c>
      <c r="H41" s="42" t="s">
        <v>13</v>
      </c>
      <c r="I41" s="42"/>
      <c r="J41" s="42"/>
      <c r="K41" s="42"/>
    </row>
    <row r="42" ht="15.75" customHeight="1">
      <c r="A42" s="31">
        <v>13.0</v>
      </c>
      <c r="B42" s="222"/>
      <c r="C42" s="211" t="s">
        <v>3532</v>
      </c>
      <c r="D42" s="223" t="s">
        <v>3533</v>
      </c>
      <c r="E42" s="211" t="s">
        <v>3534</v>
      </c>
      <c r="F42" s="42" t="s">
        <v>3535</v>
      </c>
      <c r="G42" s="42" t="s">
        <v>3402</v>
      </c>
      <c r="H42" s="42" t="s">
        <v>13</v>
      </c>
      <c r="I42" s="42"/>
      <c r="J42" s="42"/>
      <c r="K42" s="42"/>
    </row>
    <row r="43" ht="15.75" customHeight="1">
      <c r="A43" s="31">
        <v>14.0</v>
      </c>
      <c r="B43" s="222"/>
      <c r="C43" s="211" t="s">
        <v>3536</v>
      </c>
      <c r="D43" s="223" t="s">
        <v>3537</v>
      </c>
      <c r="E43" s="42" t="s">
        <v>3538</v>
      </c>
      <c r="F43" s="42" t="s">
        <v>3539</v>
      </c>
      <c r="G43" s="42" t="s">
        <v>3402</v>
      </c>
      <c r="H43" s="42" t="s">
        <v>13</v>
      </c>
      <c r="I43" s="42"/>
      <c r="J43" s="42"/>
      <c r="K43" s="42"/>
    </row>
    <row r="44" ht="15.75" customHeight="1">
      <c r="A44" s="31">
        <v>15.0</v>
      </c>
      <c r="B44" s="222"/>
      <c r="C44" s="211" t="s">
        <v>3540</v>
      </c>
      <c r="D44" s="223" t="s">
        <v>3541</v>
      </c>
      <c r="E44" s="211" t="s">
        <v>3542</v>
      </c>
      <c r="F44" s="42" t="s">
        <v>3543</v>
      </c>
      <c r="G44" s="42" t="s">
        <v>3402</v>
      </c>
      <c r="H44" s="42" t="s">
        <v>13</v>
      </c>
      <c r="I44" s="42"/>
      <c r="J44" s="42"/>
      <c r="K44" s="42"/>
    </row>
    <row r="45" ht="15.75" customHeight="1">
      <c r="A45" s="31">
        <v>16.0</v>
      </c>
      <c r="B45" s="222"/>
      <c r="C45" s="211" t="s">
        <v>3544</v>
      </c>
      <c r="D45" s="223" t="s">
        <v>3545</v>
      </c>
      <c r="E45" s="230" t="s">
        <v>3546</v>
      </c>
      <c r="F45" s="42" t="s">
        <v>3547</v>
      </c>
      <c r="G45" s="42" t="s">
        <v>3402</v>
      </c>
      <c r="H45" s="42" t="s">
        <v>13</v>
      </c>
      <c r="I45" s="42"/>
      <c r="J45" s="42"/>
      <c r="K45" s="42"/>
    </row>
    <row r="46" ht="15.75" customHeight="1">
      <c r="A46" s="31">
        <v>17.0</v>
      </c>
      <c r="B46" s="222"/>
      <c r="C46" s="211" t="s">
        <v>3548</v>
      </c>
      <c r="D46" s="223" t="s">
        <v>3549</v>
      </c>
      <c r="E46" s="211" t="s">
        <v>3550</v>
      </c>
      <c r="F46" s="42" t="s">
        <v>3551</v>
      </c>
      <c r="G46" s="42" t="s">
        <v>3402</v>
      </c>
      <c r="H46" s="42" t="s">
        <v>13</v>
      </c>
      <c r="I46" s="42"/>
      <c r="J46" s="42"/>
      <c r="K46" s="42"/>
    </row>
    <row r="47" ht="15.75" customHeight="1">
      <c r="A47" s="233">
        <v>18.0</v>
      </c>
      <c r="B47" s="222"/>
      <c r="C47" s="211" t="s">
        <v>3552</v>
      </c>
      <c r="D47" s="223" t="s">
        <v>3553</v>
      </c>
      <c r="E47" s="211" t="s">
        <v>3554</v>
      </c>
      <c r="F47" s="42" t="s">
        <v>3555</v>
      </c>
      <c r="G47" s="42" t="s">
        <v>3402</v>
      </c>
      <c r="H47" s="42" t="s">
        <v>13</v>
      </c>
      <c r="I47" s="42"/>
      <c r="J47" s="42"/>
      <c r="K47" s="42"/>
    </row>
    <row r="48" ht="15.75" customHeight="1">
      <c r="A48" s="42"/>
      <c r="B48" s="222"/>
      <c r="C48" s="221" t="s">
        <v>3556</v>
      </c>
      <c r="D48" s="221" t="s">
        <v>3557</v>
      </c>
      <c r="E48" s="81" t="s">
        <v>3558</v>
      </c>
      <c r="F48" s="218" t="s">
        <v>3559</v>
      </c>
      <c r="G48" s="218" t="s">
        <v>3402</v>
      </c>
      <c r="H48" s="218" t="s">
        <v>143</v>
      </c>
      <c r="I48" s="218" t="s">
        <v>3560</v>
      </c>
      <c r="J48" s="218" t="s">
        <v>3561</v>
      </c>
      <c r="K48" s="234" t="str">
        <f>HYPERLINK("http://www.capiz.gov.ph/","www.capiz.gov.ph")</f>
        <v>www.capiz.gov.ph</v>
      </c>
    </row>
    <row r="49" ht="15.75" customHeight="1">
      <c r="A49" s="31">
        <v>1.0</v>
      </c>
      <c r="B49" s="222"/>
      <c r="C49" s="211" t="s">
        <v>3562</v>
      </c>
      <c r="D49" s="223" t="s">
        <v>3563</v>
      </c>
      <c r="E49" s="211" t="s">
        <v>3564</v>
      </c>
      <c r="F49" s="42" t="s">
        <v>3565</v>
      </c>
      <c r="G49" s="42" t="s">
        <v>3402</v>
      </c>
      <c r="H49" s="42" t="s">
        <v>13</v>
      </c>
      <c r="I49" s="42"/>
      <c r="J49" s="42"/>
      <c r="K49" s="42"/>
    </row>
    <row r="50" ht="15.75" customHeight="1">
      <c r="A50" s="31">
        <v>2.0</v>
      </c>
      <c r="B50" s="222"/>
      <c r="C50" s="211" t="s">
        <v>3566</v>
      </c>
      <c r="D50" s="223" t="s">
        <v>3567</v>
      </c>
      <c r="E50" s="42"/>
      <c r="F50" s="42" t="s">
        <v>3568</v>
      </c>
      <c r="G50" s="42" t="s">
        <v>3402</v>
      </c>
      <c r="H50" s="42" t="s">
        <v>13</v>
      </c>
      <c r="I50" s="42"/>
      <c r="J50" s="42"/>
      <c r="K50" s="42"/>
    </row>
    <row r="51" ht="15.75" customHeight="1">
      <c r="A51" s="31">
        <v>3.0</v>
      </c>
      <c r="B51" s="207" t="s">
        <v>3409</v>
      </c>
      <c r="C51" s="211" t="s">
        <v>3569</v>
      </c>
      <c r="D51" s="223" t="s">
        <v>3570</v>
      </c>
      <c r="E51" s="211" t="s">
        <v>3571</v>
      </c>
      <c r="F51" s="42" t="s">
        <v>3572</v>
      </c>
      <c r="G51" s="42" t="s">
        <v>3402</v>
      </c>
      <c r="H51" s="42" t="s">
        <v>13</v>
      </c>
      <c r="I51" s="42"/>
      <c r="J51" s="42"/>
      <c r="K51" s="42"/>
    </row>
    <row r="52" ht="15.75" customHeight="1">
      <c r="A52" s="31">
        <v>4.0</v>
      </c>
      <c r="B52" s="207" t="s">
        <v>3409</v>
      </c>
      <c r="C52" s="211" t="s">
        <v>3573</v>
      </c>
      <c r="D52" s="223" t="s">
        <v>3574</v>
      </c>
      <c r="E52" s="211" t="s">
        <v>3575</v>
      </c>
      <c r="F52" s="42" t="s">
        <v>3576</v>
      </c>
      <c r="G52" s="42" t="s">
        <v>3402</v>
      </c>
      <c r="H52" s="42" t="s">
        <v>13</v>
      </c>
      <c r="I52" s="42"/>
      <c r="J52" s="42"/>
      <c r="K52" s="42"/>
    </row>
    <row r="53" ht="15.75" customHeight="1">
      <c r="A53" s="31">
        <v>5.0</v>
      </c>
      <c r="B53" s="222"/>
      <c r="C53" s="211" t="s">
        <v>3577</v>
      </c>
      <c r="D53" s="223" t="s">
        <v>3578</v>
      </c>
      <c r="E53" s="42" t="s">
        <v>3579</v>
      </c>
      <c r="F53" s="42" t="s">
        <v>3580</v>
      </c>
      <c r="G53" s="42" t="s">
        <v>3402</v>
      </c>
      <c r="H53" s="42" t="s">
        <v>13</v>
      </c>
      <c r="I53" s="42"/>
      <c r="J53" s="42" t="s">
        <v>3581</v>
      </c>
      <c r="K53" s="42"/>
    </row>
    <row r="54" ht="15.75" customHeight="1">
      <c r="A54" s="31">
        <v>6.0</v>
      </c>
      <c r="B54" s="222"/>
      <c r="C54" s="211" t="s">
        <v>3582</v>
      </c>
      <c r="D54" s="223" t="s">
        <v>3583</v>
      </c>
      <c r="E54" s="211" t="s">
        <v>3584</v>
      </c>
      <c r="F54" s="42" t="s">
        <v>3585</v>
      </c>
      <c r="G54" s="42" t="s">
        <v>3402</v>
      </c>
      <c r="H54" s="42" t="s">
        <v>13</v>
      </c>
      <c r="I54" s="42"/>
      <c r="J54" s="42"/>
      <c r="K54" s="42"/>
    </row>
    <row r="55" ht="15.75" customHeight="1">
      <c r="A55" s="31">
        <v>7.0</v>
      </c>
      <c r="B55" s="207" t="s">
        <v>3409</v>
      </c>
      <c r="C55" s="211" t="s">
        <v>3586</v>
      </c>
      <c r="D55" s="223" t="s">
        <v>3587</v>
      </c>
      <c r="E55" s="211" t="s">
        <v>3588</v>
      </c>
      <c r="F55" s="42" t="s">
        <v>3589</v>
      </c>
      <c r="G55" s="42" t="s">
        <v>3402</v>
      </c>
      <c r="H55" s="42" t="s">
        <v>13</v>
      </c>
      <c r="I55" s="42"/>
      <c r="J55" s="42"/>
      <c r="K55" s="42"/>
    </row>
    <row r="56" ht="15.75" customHeight="1">
      <c r="A56" s="31">
        <v>8.0</v>
      </c>
      <c r="B56" s="222"/>
      <c r="C56" s="211" t="s">
        <v>3590</v>
      </c>
      <c r="D56" s="223" t="s">
        <v>3591</v>
      </c>
      <c r="E56" s="42" t="s">
        <v>3592</v>
      </c>
      <c r="F56" s="42" t="s">
        <v>3593</v>
      </c>
      <c r="G56" s="42" t="s">
        <v>3402</v>
      </c>
      <c r="H56" s="42" t="s">
        <v>13</v>
      </c>
      <c r="I56" s="42"/>
      <c r="J56" s="42" t="s">
        <v>3594</v>
      </c>
      <c r="K56" s="42"/>
    </row>
    <row r="57" ht="15.75" customHeight="1">
      <c r="A57" s="31">
        <v>9.0</v>
      </c>
      <c r="B57" s="207" t="s">
        <v>3409</v>
      </c>
      <c r="C57" s="211" t="s">
        <v>3595</v>
      </c>
      <c r="D57" s="223" t="s">
        <v>3596</v>
      </c>
      <c r="E57" s="81" t="s">
        <v>3597</v>
      </c>
      <c r="F57" s="42" t="s">
        <v>3598</v>
      </c>
      <c r="G57" s="42" t="s">
        <v>3402</v>
      </c>
      <c r="H57" s="42" t="s">
        <v>13</v>
      </c>
      <c r="I57" s="42"/>
      <c r="J57" s="42" t="s">
        <v>3599</v>
      </c>
      <c r="K57" s="17" t="str">
        <f>HYPERLINK("http://www.roxascity.gov.ph/","www.roxascity.gov.ph")</f>
        <v>www.roxascity.gov.ph</v>
      </c>
    </row>
    <row r="58" ht="15.75" customHeight="1">
      <c r="A58" s="31">
        <v>10.0</v>
      </c>
      <c r="B58" s="207" t="s">
        <v>3409</v>
      </c>
      <c r="C58" s="211" t="s">
        <v>3600</v>
      </c>
      <c r="D58" s="223" t="s">
        <v>3601</v>
      </c>
      <c r="E58" s="42" t="s">
        <v>3602</v>
      </c>
      <c r="F58" s="42" t="s">
        <v>3603</v>
      </c>
      <c r="G58" s="42" t="s">
        <v>3402</v>
      </c>
      <c r="H58" s="42" t="s">
        <v>13</v>
      </c>
      <c r="I58" s="42"/>
      <c r="J58" s="42"/>
      <c r="K58" s="42"/>
    </row>
    <row r="59" ht="15.75" customHeight="1">
      <c r="A59" s="31">
        <v>11.0</v>
      </c>
      <c r="B59" s="207" t="s">
        <v>3604</v>
      </c>
      <c r="C59" s="211" t="s">
        <v>1225</v>
      </c>
      <c r="D59" s="223" t="s">
        <v>3605</v>
      </c>
      <c r="E59" s="42"/>
      <c r="F59" s="42" t="s">
        <v>3606</v>
      </c>
      <c r="G59" s="42" t="s">
        <v>3402</v>
      </c>
      <c r="H59" s="42" t="s">
        <v>13</v>
      </c>
      <c r="I59" s="42"/>
      <c r="J59" s="42"/>
      <c r="K59" s="42"/>
    </row>
    <row r="60" ht="15.75" customHeight="1">
      <c r="A60" s="31">
        <v>12.0</v>
      </c>
      <c r="B60" s="222"/>
      <c r="C60" s="211" t="s">
        <v>3607</v>
      </c>
      <c r="D60" s="223" t="s">
        <v>3608</v>
      </c>
      <c r="E60" s="211" t="s">
        <v>3609</v>
      </c>
      <c r="F60" s="42" t="s">
        <v>3610</v>
      </c>
      <c r="G60" s="42" t="s">
        <v>3402</v>
      </c>
      <c r="H60" s="42" t="s">
        <v>13</v>
      </c>
      <c r="I60" s="42"/>
      <c r="J60" s="42"/>
      <c r="K60" s="42"/>
    </row>
    <row r="61" ht="15.75" customHeight="1">
      <c r="A61" s="31">
        <v>13.0</v>
      </c>
      <c r="B61" s="207" t="s">
        <v>3604</v>
      </c>
      <c r="C61" s="211" t="s">
        <v>3611</v>
      </c>
      <c r="D61" s="223" t="s">
        <v>3612</v>
      </c>
      <c r="E61" s="42"/>
      <c r="F61" s="42" t="s">
        <v>3613</v>
      </c>
      <c r="G61" s="42" t="s">
        <v>3402</v>
      </c>
      <c r="H61" s="42" t="s">
        <v>13</v>
      </c>
      <c r="I61" s="42"/>
      <c r="J61" s="42"/>
      <c r="K61" s="42"/>
    </row>
    <row r="62" ht="15.75" customHeight="1">
      <c r="A62" s="31">
        <v>14.0</v>
      </c>
      <c r="B62" s="207" t="s">
        <v>3604</v>
      </c>
      <c r="C62" s="223" t="s">
        <v>3614</v>
      </c>
      <c r="D62" s="223" t="s">
        <v>3615</v>
      </c>
      <c r="E62" s="42"/>
      <c r="F62" s="42" t="s">
        <v>3616</v>
      </c>
      <c r="G62" s="42" t="s">
        <v>3402</v>
      </c>
      <c r="H62" s="42" t="s">
        <v>13</v>
      </c>
      <c r="I62" s="42"/>
      <c r="J62" s="42"/>
      <c r="K62" s="17" t="str">
        <f>HYPERLINK("http://www.roxascity.gov.ph/","www.roxascity.gov.ph")</f>
        <v>www.roxascity.gov.ph</v>
      </c>
    </row>
    <row r="63" ht="15.75" customHeight="1">
      <c r="A63" s="31">
        <v>15.0</v>
      </c>
      <c r="B63" s="207" t="s">
        <v>3604</v>
      </c>
      <c r="C63" s="211" t="s">
        <v>3617</v>
      </c>
      <c r="D63" s="223" t="s">
        <v>3618</v>
      </c>
      <c r="E63" s="42"/>
      <c r="F63" s="42" t="s">
        <v>3619</v>
      </c>
      <c r="G63" s="42" t="s">
        <v>3402</v>
      </c>
      <c r="H63" s="42" t="s">
        <v>13</v>
      </c>
      <c r="I63" s="42"/>
      <c r="J63" s="42"/>
      <c r="K63" s="146"/>
    </row>
    <row r="64" ht="15.75" customHeight="1">
      <c r="A64" s="31">
        <v>16.0</v>
      </c>
      <c r="B64" s="207" t="s">
        <v>3604</v>
      </c>
      <c r="C64" s="211" t="s">
        <v>3620</v>
      </c>
      <c r="D64" s="223" t="s">
        <v>3621</v>
      </c>
      <c r="E64" s="42"/>
      <c r="F64" s="42" t="s">
        <v>3622</v>
      </c>
      <c r="G64" s="42" t="s">
        <v>3402</v>
      </c>
      <c r="H64" s="42" t="s">
        <v>13</v>
      </c>
      <c r="I64" s="42"/>
      <c r="J64" s="42"/>
      <c r="K64" s="146"/>
    </row>
    <row r="65" ht="15.75" customHeight="1">
      <c r="A65" s="233">
        <v>17.0</v>
      </c>
      <c r="B65" s="222"/>
      <c r="C65" s="211" t="s">
        <v>3623</v>
      </c>
      <c r="D65" s="223" t="s">
        <v>3624</v>
      </c>
      <c r="E65" s="211" t="s">
        <v>3625</v>
      </c>
      <c r="F65" s="42" t="s">
        <v>3626</v>
      </c>
      <c r="G65" s="42" t="s">
        <v>3402</v>
      </c>
      <c r="H65" s="42" t="s">
        <v>13</v>
      </c>
      <c r="I65" s="42"/>
      <c r="J65" s="42"/>
      <c r="K65" s="146"/>
    </row>
    <row r="66" ht="15.75" customHeight="1">
      <c r="A66" s="42"/>
      <c r="B66" s="207" t="s">
        <v>3409</v>
      </c>
      <c r="C66" s="221" t="s">
        <v>3627</v>
      </c>
      <c r="D66" s="221" t="s">
        <v>3628</v>
      </c>
      <c r="E66" s="235" t="s">
        <v>3629</v>
      </c>
      <c r="F66" s="218" t="s">
        <v>3630</v>
      </c>
      <c r="G66" s="218" t="s">
        <v>3402</v>
      </c>
      <c r="H66" s="218" t="s">
        <v>143</v>
      </c>
      <c r="I66" s="218" t="s">
        <v>3631</v>
      </c>
      <c r="J66" s="218" t="s">
        <v>3632</v>
      </c>
      <c r="K66" s="234" t="str">
        <f>HYPERLINK("http://www.guimaras.gov.ph/","www.guimaras.gov.ph")</f>
        <v>www.guimaras.gov.ph</v>
      </c>
    </row>
    <row r="67" ht="15.75" customHeight="1">
      <c r="A67" s="31">
        <v>1.0</v>
      </c>
      <c r="B67" s="222"/>
      <c r="C67" s="211" t="s">
        <v>2233</v>
      </c>
      <c r="D67" s="223" t="s">
        <v>3633</v>
      </c>
      <c r="E67" s="42" t="s">
        <v>3634</v>
      </c>
      <c r="F67" s="42" t="s">
        <v>3635</v>
      </c>
      <c r="G67" s="42" t="s">
        <v>3402</v>
      </c>
      <c r="H67" s="42" t="s">
        <v>13</v>
      </c>
      <c r="I67" s="42"/>
      <c r="J67" s="42" t="s">
        <v>3636</v>
      </c>
      <c r="K67" s="17" t="str">
        <f>HYPERLINK("http://www.buenavistaguimaras.gov.ph/","www.buenavistaguimaras.gov.ph")</f>
        <v>www.buenavistaguimaras.gov.ph</v>
      </c>
    </row>
    <row r="68" ht="15.75" customHeight="1">
      <c r="A68" s="31">
        <v>2.0</v>
      </c>
      <c r="B68" s="222"/>
      <c r="C68" s="211" t="s">
        <v>3637</v>
      </c>
      <c r="D68" s="223" t="s">
        <v>3638</v>
      </c>
      <c r="E68" s="211" t="s">
        <v>3639</v>
      </c>
      <c r="F68" s="144" t="s">
        <v>3640</v>
      </c>
      <c r="G68" s="42" t="s">
        <v>3402</v>
      </c>
      <c r="H68" s="42" t="s">
        <v>13</v>
      </c>
      <c r="I68" s="42"/>
      <c r="J68" s="42"/>
      <c r="K68" s="42"/>
    </row>
    <row r="69" ht="15.75" customHeight="1">
      <c r="A69" s="31">
        <v>3.0</v>
      </c>
      <c r="B69" s="222"/>
      <c r="C69" s="211" t="s">
        <v>3641</v>
      </c>
      <c r="D69" s="223" t="s">
        <v>3642</v>
      </c>
      <c r="E69" s="211" t="s">
        <v>3643</v>
      </c>
      <c r="F69" s="42" t="s">
        <v>3644</v>
      </c>
      <c r="G69" s="42" t="s">
        <v>3402</v>
      </c>
      <c r="H69" s="42" t="s">
        <v>13</v>
      </c>
      <c r="I69" s="42"/>
      <c r="J69" s="42"/>
      <c r="K69" s="42"/>
    </row>
    <row r="70" ht="15.75" customHeight="1">
      <c r="A70" s="31">
        <v>4.0</v>
      </c>
      <c r="B70" s="222"/>
      <c r="C70" s="211" t="s">
        <v>3645</v>
      </c>
      <c r="D70" s="223" t="s">
        <v>3646</v>
      </c>
      <c r="E70" s="211" t="s">
        <v>3647</v>
      </c>
      <c r="F70" s="42" t="s">
        <v>3648</v>
      </c>
      <c r="G70" s="42" t="s">
        <v>3402</v>
      </c>
      <c r="H70" s="42" t="s">
        <v>13</v>
      </c>
      <c r="I70" s="42"/>
      <c r="J70" s="42"/>
      <c r="K70" s="42"/>
    </row>
    <row r="71" ht="15.75" customHeight="1">
      <c r="A71" s="233">
        <v>5.0</v>
      </c>
      <c r="B71" s="222"/>
      <c r="C71" s="211" t="s">
        <v>3649</v>
      </c>
      <c r="D71" s="223" t="s">
        <v>3650</v>
      </c>
      <c r="E71" s="211" t="s">
        <v>3651</v>
      </c>
      <c r="F71" s="42" t="s">
        <v>3652</v>
      </c>
      <c r="G71" s="42" t="s">
        <v>3402</v>
      </c>
      <c r="H71" s="42" t="s">
        <v>13</v>
      </c>
      <c r="I71" s="42"/>
      <c r="J71" s="42"/>
      <c r="K71" s="42"/>
    </row>
    <row r="72" ht="15.75" customHeight="1">
      <c r="A72" s="31"/>
      <c r="B72" s="207" t="s">
        <v>3409</v>
      </c>
      <c r="C72" s="221" t="s">
        <v>3653</v>
      </c>
      <c r="D72" s="221" t="s">
        <v>3654</v>
      </c>
      <c r="E72" s="218" t="s">
        <v>3655</v>
      </c>
      <c r="F72" s="218" t="s">
        <v>3656</v>
      </c>
      <c r="G72" s="218" t="s">
        <v>3402</v>
      </c>
      <c r="H72" s="218" t="s">
        <v>143</v>
      </c>
      <c r="I72" s="218" t="s">
        <v>3657</v>
      </c>
      <c r="J72" s="218" t="s">
        <v>3658</v>
      </c>
      <c r="K72" s="234" t="str">
        <f>HYPERLINK("http://www.iloilo.gov.ph/","www.iloilo.gov.ph")</f>
        <v>www.iloilo.gov.ph</v>
      </c>
    </row>
    <row r="73" ht="15.75" customHeight="1">
      <c r="A73" s="31">
        <v>1.0</v>
      </c>
      <c r="B73" s="222"/>
      <c r="C73" s="211" t="s">
        <v>3659</v>
      </c>
      <c r="D73" s="223" t="s">
        <v>3660</v>
      </c>
      <c r="E73" s="211" t="s">
        <v>3661</v>
      </c>
      <c r="F73" s="144" t="s">
        <v>3662</v>
      </c>
      <c r="G73" s="42" t="s">
        <v>3402</v>
      </c>
      <c r="H73" s="42" t="s">
        <v>13</v>
      </c>
      <c r="I73" s="42"/>
      <c r="J73" s="42"/>
      <c r="K73" s="236" t="str">
        <f>HYPERLINK("http://www.ajuy.gov.ph/","www.ajuy.gov.ph")</f>
        <v>www.ajuy.gov.ph</v>
      </c>
    </row>
    <row r="74" ht="15.75" customHeight="1">
      <c r="A74" s="31">
        <v>2.0</v>
      </c>
      <c r="B74" s="222"/>
      <c r="C74" s="211" t="s">
        <v>3663</v>
      </c>
      <c r="D74" s="223" t="s">
        <v>3664</v>
      </c>
      <c r="E74" s="42" t="s">
        <v>3665</v>
      </c>
      <c r="F74" s="42" t="s">
        <v>3666</v>
      </c>
      <c r="G74" s="42" t="s">
        <v>3402</v>
      </c>
      <c r="H74" s="42" t="s">
        <v>13</v>
      </c>
      <c r="I74" s="42"/>
      <c r="J74" s="42"/>
      <c r="K74" s="42"/>
    </row>
    <row r="75" ht="15.75" customHeight="1">
      <c r="A75" s="31">
        <v>3.0</v>
      </c>
      <c r="B75" s="207" t="s">
        <v>3604</v>
      </c>
      <c r="C75" s="211" t="s">
        <v>3667</v>
      </c>
      <c r="D75" s="223" t="s">
        <v>3668</v>
      </c>
      <c r="E75" s="42"/>
      <c r="F75" s="42" t="s">
        <v>3669</v>
      </c>
      <c r="G75" s="42" t="s">
        <v>3402</v>
      </c>
      <c r="H75" s="42" t="s">
        <v>13</v>
      </c>
      <c r="I75" s="42"/>
      <c r="J75" s="42"/>
      <c r="K75" s="17" t="str">
        <f>HYPERLINK("http://www.anilao.gov.ph/","www.anilao.gov.ph")</f>
        <v>www.anilao.gov.ph</v>
      </c>
    </row>
    <row r="76" ht="15.75" customHeight="1">
      <c r="A76" s="31">
        <v>4.0</v>
      </c>
      <c r="B76" s="222"/>
      <c r="C76" s="211" t="s">
        <v>3670</v>
      </c>
      <c r="D76" s="223" t="s">
        <v>3671</v>
      </c>
      <c r="E76" s="211" t="s">
        <v>3672</v>
      </c>
      <c r="F76" s="144" t="s">
        <v>3673</v>
      </c>
      <c r="G76" s="42" t="s">
        <v>3402</v>
      </c>
      <c r="H76" s="42" t="s">
        <v>13</v>
      </c>
      <c r="I76" s="42"/>
      <c r="J76" s="42"/>
      <c r="K76" s="17" t="str">
        <f>HYPERLINK("http://www.badiangan.gov.ph/","www.badiangan.gov.ph")</f>
        <v>www.badiangan.gov.ph</v>
      </c>
    </row>
    <row r="77" ht="15.75" customHeight="1">
      <c r="A77" s="31">
        <v>5.0</v>
      </c>
      <c r="B77" s="207" t="s">
        <v>3604</v>
      </c>
      <c r="C77" s="211" t="s">
        <v>3674</v>
      </c>
      <c r="D77" s="223" t="s">
        <v>3675</v>
      </c>
      <c r="E77" s="42"/>
      <c r="F77" s="42" t="s">
        <v>3676</v>
      </c>
      <c r="G77" s="42" t="s">
        <v>3402</v>
      </c>
      <c r="H77" s="42" t="s">
        <v>13</v>
      </c>
      <c r="I77" s="42"/>
      <c r="J77" s="42"/>
      <c r="K77" s="146"/>
    </row>
    <row r="78" ht="15.75" customHeight="1">
      <c r="A78" s="31">
        <v>6.0</v>
      </c>
      <c r="B78" s="222"/>
      <c r="C78" s="211" t="s">
        <v>3677</v>
      </c>
      <c r="D78" s="223" t="s">
        <v>3678</v>
      </c>
      <c r="E78" s="42" t="s">
        <v>3679</v>
      </c>
      <c r="F78" s="42" t="s">
        <v>3680</v>
      </c>
      <c r="G78" s="42" t="s">
        <v>3402</v>
      </c>
      <c r="H78" s="42" t="s">
        <v>13</v>
      </c>
      <c r="I78" s="42"/>
      <c r="J78" s="42" t="s">
        <v>3681</v>
      </c>
      <c r="K78" s="146"/>
    </row>
    <row r="79" ht="15.75" customHeight="1">
      <c r="A79" s="31">
        <v>7.0</v>
      </c>
      <c r="B79" s="207" t="s">
        <v>3604</v>
      </c>
      <c r="C79" s="211" t="s">
        <v>3682</v>
      </c>
      <c r="D79" s="223" t="s">
        <v>3683</v>
      </c>
      <c r="E79" s="42"/>
      <c r="F79" s="42" t="s">
        <v>3684</v>
      </c>
      <c r="G79" s="42" t="s">
        <v>3402</v>
      </c>
      <c r="H79" s="42" t="s">
        <v>13</v>
      </c>
      <c r="I79" s="42"/>
      <c r="J79" s="42" t="s">
        <v>3685</v>
      </c>
      <c r="K79" s="146"/>
    </row>
    <row r="80" ht="15.75" customHeight="1">
      <c r="A80" s="31">
        <v>8.0</v>
      </c>
      <c r="B80" s="222"/>
      <c r="C80" s="211" t="s">
        <v>3686</v>
      </c>
      <c r="D80" s="223" t="s">
        <v>3687</v>
      </c>
      <c r="E80" s="211" t="s">
        <v>3688</v>
      </c>
      <c r="F80" s="42" t="s">
        <v>3689</v>
      </c>
      <c r="G80" s="42" t="s">
        <v>3402</v>
      </c>
      <c r="H80" s="42" t="s">
        <v>13</v>
      </c>
      <c r="I80" s="42"/>
      <c r="J80" s="42"/>
      <c r="K80" s="146"/>
    </row>
    <row r="81" ht="15.75" customHeight="1">
      <c r="A81" s="31">
        <v>9.0</v>
      </c>
      <c r="B81" s="207" t="s">
        <v>3604</v>
      </c>
      <c r="C81" s="211" t="s">
        <v>3690</v>
      </c>
      <c r="D81" s="223" t="s">
        <v>3691</v>
      </c>
      <c r="E81" s="42"/>
      <c r="F81" s="42" t="s">
        <v>3692</v>
      </c>
      <c r="G81" s="42" t="s">
        <v>3402</v>
      </c>
      <c r="H81" s="42" t="s">
        <v>13</v>
      </c>
      <c r="I81" s="42"/>
      <c r="J81" s="42"/>
      <c r="K81" s="146"/>
    </row>
    <row r="82" ht="15.75" customHeight="1">
      <c r="A82" s="31">
        <v>10.0</v>
      </c>
      <c r="B82" s="207" t="s">
        <v>3409</v>
      </c>
      <c r="C82" s="211" t="s">
        <v>3693</v>
      </c>
      <c r="D82" s="223" t="s">
        <v>3694</v>
      </c>
      <c r="E82" s="211" t="s">
        <v>3695</v>
      </c>
      <c r="F82" s="42" t="s">
        <v>3696</v>
      </c>
      <c r="G82" s="42" t="s">
        <v>3402</v>
      </c>
      <c r="H82" s="42" t="s">
        <v>13</v>
      </c>
      <c r="I82" s="42"/>
      <c r="J82" s="42"/>
      <c r="K82" s="146"/>
    </row>
    <row r="83" ht="15.75" customHeight="1">
      <c r="A83" s="31">
        <v>11.0</v>
      </c>
      <c r="B83" s="207" t="s">
        <v>3604</v>
      </c>
      <c r="C83" s="211" t="s">
        <v>917</v>
      </c>
      <c r="D83" s="223" t="s">
        <v>3697</v>
      </c>
      <c r="E83" s="42"/>
      <c r="F83" s="42" t="s">
        <v>3698</v>
      </c>
      <c r="G83" s="42" t="s">
        <v>3402</v>
      </c>
      <c r="H83" s="42" t="s">
        <v>13</v>
      </c>
      <c r="I83" s="42"/>
      <c r="J83" s="42"/>
      <c r="K83" s="17" t="str">
        <f>HYPERLINK("http://www.cabatuan.gov.ph/","www.cabatuan.gov.ph")</f>
        <v>www.cabatuan.gov.ph</v>
      </c>
    </row>
    <row r="84" ht="15.75" customHeight="1">
      <c r="A84" s="31">
        <v>12.0</v>
      </c>
      <c r="B84" s="207" t="s">
        <v>3604</v>
      </c>
      <c r="C84" s="211" t="s">
        <v>3699</v>
      </c>
      <c r="D84" s="223" t="s">
        <v>3700</v>
      </c>
      <c r="E84" s="42"/>
      <c r="F84" s="42" t="s">
        <v>3701</v>
      </c>
      <c r="G84" s="42" t="s">
        <v>3402</v>
      </c>
      <c r="H84" s="42" t="s">
        <v>13</v>
      </c>
      <c r="I84" s="42"/>
      <c r="J84" s="42"/>
      <c r="K84" s="17" t="str">
        <f>HYPERLINK("http://www.calinog.gov.ph/","www.calinog.gov.ph")</f>
        <v>www.calinog.gov.ph</v>
      </c>
    </row>
    <row r="85" ht="15.75" customHeight="1">
      <c r="A85" s="31">
        <v>13.0</v>
      </c>
      <c r="B85" s="207" t="s">
        <v>3604</v>
      </c>
      <c r="C85" s="211" t="s">
        <v>3702</v>
      </c>
      <c r="D85" s="223" t="s">
        <v>3703</v>
      </c>
      <c r="E85" s="42"/>
      <c r="F85" s="42" t="s">
        <v>3704</v>
      </c>
      <c r="G85" s="42" t="s">
        <v>3402</v>
      </c>
      <c r="H85" s="42" t="s">
        <v>13</v>
      </c>
      <c r="I85" s="42"/>
      <c r="J85" s="42"/>
      <c r="K85" s="146"/>
    </row>
    <row r="86" ht="15.75" customHeight="1">
      <c r="A86" s="31">
        <v>14.0</v>
      </c>
      <c r="B86" s="207" t="s">
        <v>3409</v>
      </c>
      <c r="C86" s="211" t="s">
        <v>1581</v>
      </c>
      <c r="D86" s="223" t="s">
        <v>3705</v>
      </c>
      <c r="E86" s="211" t="s">
        <v>3706</v>
      </c>
      <c r="F86" s="42" t="s">
        <v>3707</v>
      </c>
      <c r="G86" s="42" t="s">
        <v>3402</v>
      </c>
      <c r="H86" s="42" t="s">
        <v>13</v>
      </c>
      <c r="I86" s="42"/>
      <c r="J86" s="42"/>
      <c r="K86" s="17" t="str">
        <f>HYPERLINK("http://www.concepcion.gov.ph/","www.concepcion.gov.ph")</f>
        <v>www.concepcion.gov.ph</v>
      </c>
    </row>
    <row r="87" ht="15.75" customHeight="1">
      <c r="A87" s="31">
        <v>15.0</v>
      </c>
      <c r="B87" s="207" t="s">
        <v>3604</v>
      </c>
      <c r="C87" s="211" t="s">
        <v>3708</v>
      </c>
      <c r="D87" s="223" t="s">
        <v>3709</v>
      </c>
      <c r="E87" s="42"/>
      <c r="F87" s="42" t="s">
        <v>3710</v>
      </c>
      <c r="G87" s="42" t="s">
        <v>3402</v>
      </c>
      <c r="H87" s="42" t="s">
        <v>13</v>
      </c>
      <c r="I87" s="42"/>
      <c r="J87" s="42"/>
      <c r="K87" s="146"/>
    </row>
    <row r="88" ht="15.75" customHeight="1">
      <c r="A88" s="31">
        <v>16.0</v>
      </c>
      <c r="B88" s="207" t="s">
        <v>3604</v>
      </c>
      <c r="C88" s="211" t="s">
        <v>3711</v>
      </c>
      <c r="D88" s="223" t="s">
        <v>3712</v>
      </c>
      <c r="E88" s="42"/>
      <c r="F88" s="42" t="s">
        <v>3713</v>
      </c>
      <c r="G88" s="42" t="s">
        <v>3402</v>
      </c>
      <c r="H88" s="42" t="s">
        <v>13</v>
      </c>
      <c r="I88" s="42"/>
      <c r="J88" s="42"/>
      <c r="K88" s="146"/>
    </row>
    <row r="89" ht="15.75" customHeight="1">
      <c r="A89" s="31">
        <v>17.0</v>
      </c>
      <c r="B89" s="220"/>
      <c r="C89" s="211" t="s">
        <v>3714</v>
      </c>
      <c r="D89" s="223" t="s">
        <v>3715</v>
      </c>
      <c r="E89" s="211" t="s">
        <v>3716</v>
      </c>
      <c r="F89" s="42" t="s">
        <v>3717</v>
      </c>
      <c r="G89" s="42" t="s">
        <v>3402</v>
      </c>
      <c r="H89" s="42" t="s">
        <v>13</v>
      </c>
      <c r="I89" s="42"/>
      <c r="J89" s="42"/>
      <c r="K89" s="17" t="str">
        <f>HYPERLINK("http://www.dumangas.gov.ph/","www.dumangas.gov.ph")</f>
        <v>www.dumangas.gov.ph</v>
      </c>
    </row>
    <row r="90" ht="15.75" customHeight="1">
      <c r="A90" s="31">
        <v>18.0</v>
      </c>
      <c r="B90" s="222"/>
      <c r="C90" s="211" t="s">
        <v>3718</v>
      </c>
      <c r="D90" s="223" t="s">
        <v>3719</v>
      </c>
      <c r="E90" s="211" t="s">
        <v>3720</v>
      </c>
      <c r="F90" s="42" t="s">
        <v>3721</v>
      </c>
      <c r="G90" s="42" t="s">
        <v>3402</v>
      </c>
      <c r="H90" s="42" t="s">
        <v>13</v>
      </c>
      <c r="I90" s="42"/>
      <c r="J90" s="42"/>
      <c r="K90" s="146"/>
    </row>
    <row r="91" ht="15.75" customHeight="1">
      <c r="A91" s="31">
        <v>19.0</v>
      </c>
      <c r="B91" s="222"/>
      <c r="C91" s="211" t="s">
        <v>3722</v>
      </c>
      <c r="D91" s="223" t="s">
        <v>3723</v>
      </c>
      <c r="E91" s="211" t="s">
        <v>3724</v>
      </c>
      <c r="F91" s="42" t="s">
        <v>3725</v>
      </c>
      <c r="G91" s="42" t="s">
        <v>3402</v>
      </c>
      <c r="H91" s="42" t="s">
        <v>13</v>
      </c>
      <c r="I91" s="42"/>
      <c r="J91" s="42"/>
      <c r="K91" s="146"/>
    </row>
    <row r="92" ht="15.75" customHeight="1">
      <c r="A92" s="31">
        <v>20.0</v>
      </c>
      <c r="B92" s="222"/>
      <c r="C92" s="211" t="s">
        <v>3726</v>
      </c>
      <c r="D92" s="223" t="s">
        <v>3727</v>
      </c>
      <c r="E92" s="211" t="s">
        <v>3728</v>
      </c>
      <c r="F92" s="42" t="s">
        <v>3729</v>
      </c>
      <c r="G92" s="42" t="s">
        <v>3402</v>
      </c>
      <c r="H92" s="42" t="s">
        <v>13</v>
      </c>
      <c r="I92" s="42"/>
      <c r="J92" s="42"/>
      <c r="K92" s="17" t="str">
        <f>HYPERLINK("http://www.igbaras.gov.ph/","www.igbaras.gov.ph")</f>
        <v>www.igbaras.gov.ph</v>
      </c>
    </row>
    <row r="93" ht="15.75" customHeight="1">
      <c r="A93" s="31">
        <v>21.0</v>
      </c>
      <c r="B93" s="222"/>
      <c r="C93" s="223" t="s">
        <v>3730</v>
      </c>
      <c r="D93" s="223" t="s">
        <v>3731</v>
      </c>
      <c r="E93" s="42" t="s">
        <v>3732</v>
      </c>
      <c r="F93" s="42" t="s">
        <v>3733</v>
      </c>
      <c r="G93" s="42" t="s">
        <v>3402</v>
      </c>
      <c r="H93" s="42" t="s">
        <v>13</v>
      </c>
      <c r="I93" s="42"/>
      <c r="J93" s="42" t="s">
        <v>3734</v>
      </c>
      <c r="K93" s="42"/>
    </row>
    <row r="94" ht="15.75" customHeight="1">
      <c r="A94" s="31">
        <v>22.0</v>
      </c>
      <c r="B94" s="222"/>
      <c r="C94" s="211" t="s">
        <v>3735</v>
      </c>
      <c r="D94" s="223" t="s">
        <v>3736</v>
      </c>
      <c r="E94" s="211" t="s">
        <v>3737</v>
      </c>
      <c r="F94" s="144" t="s">
        <v>3738</v>
      </c>
      <c r="G94" s="42" t="s">
        <v>3402</v>
      </c>
      <c r="H94" s="42" t="s">
        <v>13</v>
      </c>
      <c r="I94" s="42"/>
      <c r="J94" s="42"/>
      <c r="K94" s="17" t="str">
        <f>HYPERLINK("http://www.janiuay.gov.ph/","www.janiuay.gov.ph")</f>
        <v>www.janiuay.gov.ph</v>
      </c>
    </row>
    <row r="95" ht="15.75" customHeight="1">
      <c r="A95" s="31">
        <v>23.0</v>
      </c>
      <c r="B95" s="207" t="s">
        <v>3604</v>
      </c>
      <c r="C95" s="211" t="s">
        <v>3739</v>
      </c>
      <c r="D95" s="223" t="s">
        <v>3740</v>
      </c>
      <c r="E95" s="42"/>
      <c r="F95" s="146" t="s">
        <v>3741</v>
      </c>
      <c r="G95" s="42" t="s">
        <v>3402</v>
      </c>
      <c r="H95" s="42" t="s">
        <v>13</v>
      </c>
      <c r="I95" s="42"/>
      <c r="J95" s="42" t="s">
        <v>3742</v>
      </c>
      <c r="K95" s="146"/>
    </row>
    <row r="96" ht="15.75" customHeight="1">
      <c r="A96" s="31">
        <v>24.0</v>
      </c>
      <c r="B96" s="222"/>
      <c r="C96" s="211" t="s">
        <v>3743</v>
      </c>
      <c r="D96" s="223" t="s">
        <v>3744</v>
      </c>
      <c r="E96" s="42" t="s">
        <v>3745</v>
      </c>
      <c r="F96" s="146" t="s">
        <v>3746</v>
      </c>
      <c r="G96" s="42" t="s">
        <v>3402</v>
      </c>
      <c r="H96" s="42" t="s">
        <v>13</v>
      </c>
      <c r="I96" s="42"/>
      <c r="J96" s="42" t="s">
        <v>3747</v>
      </c>
      <c r="K96" s="17" t="str">
        <f>HYPERLINK("http://www.uswag-leganes.gov.ph/","www.uswag-leganes.gov.ph")</f>
        <v>www.uswag-leganes.gov.ph</v>
      </c>
    </row>
    <row r="97" ht="15.75" customHeight="1">
      <c r="A97" s="31">
        <v>25.0</v>
      </c>
      <c r="B97" s="207" t="s">
        <v>3604</v>
      </c>
      <c r="C97" s="211" t="s">
        <v>1743</v>
      </c>
      <c r="D97" s="223" t="s">
        <v>3748</v>
      </c>
      <c r="E97" s="42"/>
      <c r="F97" s="146" t="s">
        <v>3749</v>
      </c>
      <c r="G97" s="42" t="s">
        <v>3402</v>
      </c>
      <c r="H97" s="42" t="s">
        <v>13</v>
      </c>
      <c r="I97" s="42"/>
      <c r="J97" s="42"/>
      <c r="K97" s="17" t="str">
        <f>HYPERLINK("http://www.lemery.gov.ph/","www.lemery.gov.ph")</f>
        <v>www.lemery.gov.ph</v>
      </c>
    </row>
    <row r="98" ht="15.75" customHeight="1">
      <c r="A98" s="31">
        <v>26.0</v>
      </c>
      <c r="B98" s="222"/>
      <c r="C98" s="211" t="s">
        <v>3750</v>
      </c>
      <c r="D98" s="223" t="s">
        <v>3751</v>
      </c>
      <c r="E98" s="211" t="s">
        <v>3752</v>
      </c>
      <c r="F98" s="146" t="s">
        <v>3753</v>
      </c>
      <c r="G98" s="42" t="s">
        <v>3402</v>
      </c>
      <c r="H98" s="42" t="s">
        <v>13</v>
      </c>
      <c r="I98" s="42"/>
      <c r="J98" s="42"/>
      <c r="K98" s="17" t="str">
        <f>HYPERLINK("http://www.leon.gov.ph/","www.leon.gov.ph")</f>
        <v>www.leon.gov.ph</v>
      </c>
    </row>
    <row r="99" ht="15.75" customHeight="1">
      <c r="A99" s="31">
        <v>27.0</v>
      </c>
      <c r="B99" s="222"/>
      <c r="C99" s="211" t="s">
        <v>3754</v>
      </c>
      <c r="D99" s="223" t="s">
        <v>3755</v>
      </c>
      <c r="E99" s="211" t="s">
        <v>3756</v>
      </c>
      <c r="F99" s="146" t="s">
        <v>3757</v>
      </c>
      <c r="G99" s="42" t="s">
        <v>3402</v>
      </c>
      <c r="H99" s="42" t="s">
        <v>13</v>
      </c>
      <c r="I99" s="42"/>
      <c r="J99" s="42"/>
      <c r="K99" s="146"/>
    </row>
    <row r="100" ht="15.75" customHeight="1">
      <c r="A100" s="31">
        <v>28.0</v>
      </c>
      <c r="B100" s="43" t="s">
        <v>3409</v>
      </c>
      <c r="C100" s="211" t="s">
        <v>3758</v>
      </c>
      <c r="D100" s="223" t="s">
        <v>3759</v>
      </c>
      <c r="E100" s="211" t="s">
        <v>3760</v>
      </c>
      <c r="F100" s="42" t="s">
        <v>3761</v>
      </c>
      <c r="G100" s="42" t="s">
        <v>3402</v>
      </c>
      <c r="H100" s="42" t="s">
        <v>13</v>
      </c>
      <c r="I100" s="42"/>
      <c r="J100" s="42"/>
      <c r="K100" s="42"/>
    </row>
    <row r="101" ht="15.75" customHeight="1">
      <c r="A101" s="31">
        <v>29.0</v>
      </c>
      <c r="B101" s="222"/>
      <c r="C101" s="211" t="s">
        <v>3762</v>
      </c>
      <c r="D101" s="223" t="s">
        <v>3763</v>
      </c>
      <c r="E101" s="42" t="s">
        <v>3764</v>
      </c>
      <c r="F101" s="42" t="s">
        <v>3765</v>
      </c>
      <c r="G101" s="42" t="s">
        <v>3402</v>
      </c>
      <c r="H101" s="42" t="s">
        <v>13</v>
      </c>
      <c r="I101" s="42"/>
      <c r="J101" s="42" t="s">
        <v>3766</v>
      </c>
      <c r="K101" s="236" t="str">
        <f>HYPERLINK("http://www.mina.gov.ph/","www.mina.gov.ph")</f>
        <v>www.mina.gov.ph</v>
      </c>
    </row>
    <row r="102" ht="15.75" customHeight="1">
      <c r="A102" s="31">
        <v>30.0</v>
      </c>
      <c r="B102" s="222"/>
      <c r="C102" s="211" t="s">
        <v>3767</v>
      </c>
      <c r="D102" s="223" t="s">
        <v>3768</v>
      </c>
      <c r="E102" s="211" t="s">
        <v>3769</v>
      </c>
      <c r="F102" s="42" t="s">
        <v>3770</v>
      </c>
      <c r="G102" s="42" t="s">
        <v>3402</v>
      </c>
      <c r="H102" s="42" t="s">
        <v>13</v>
      </c>
      <c r="I102" s="42"/>
      <c r="J102" s="42"/>
      <c r="K102" s="42"/>
    </row>
    <row r="103" ht="15.75" customHeight="1">
      <c r="A103" s="31">
        <v>31.0</v>
      </c>
      <c r="B103" s="222"/>
      <c r="C103" s="211" t="s">
        <v>3771</v>
      </c>
      <c r="D103" s="223" t="s">
        <v>3772</v>
      </c>
      <c r="E103" s="42" t="s">
        <v>3773</v>
      </c>
      <c r="F103" s="42" t="s">
        <v>3774</v>
      </c>
      <c r="G103" s="42" t="s">
        <v>3402</v>
      </c>
      <c r="H103" s="42" t="s">
        <v>13</v>
      </c>
      <c r="I103" s="42"/>
      <c r="J103" s="42"/>
      <c r="K103" s="42"/>
    </row>
    <row r="104" ht="15.75" customHeight="1">
      <c r="A104" s="31">
        <v>32.0</v>
      </c>
      <c r="B104" s="222"/>
      <c r="C104" s="223" t="s">
        <v>3775</v>
      </c>
      <c r="D104" s="223" t="s">
        <v>3776</v>
      </c>
      <c r="E104" s="42" t="s">
        <v>3777</v>
      </c>
      <c r="F104" s="42" t="s">
        <v>3778</v>
      </c>
      <c r="G104" s="42" t="s">
        <v>3402</v>
      </c>
      <c r="H104" s="42" t="s">
        <v>13</v>
      </c>
      <c r="I104" s="42"/>
      <c r="J104" s="42" t="s">
        <v>3779</v>
      </c>
      <c r="K104" s="42"/>
    </row>
    <row r="105" ht="15.75" customHeight="1">
      <c r="A105" s="31">
        <v>33.0</v>
      </c>
      <c r="B105" s="207" t="s">
        <v>3604</v>
      </c>
      <c r="C105" s="211" t="s">
        <v>3780</v>
      </c>
      <c r="D105" s="223" t="s">
        <v>3781</v>
      </c>
      <c r="E105" s="42"/>
      <c r="F105" s="42" t="s">
        <v>3782</v>
      </c>
      <c r="G105" s="42" t="s">
        <v>3402</v>
      </c>
      <c r="H105" s="42" t="s">
        <v>13</v>
      </c>
      <c r="I105" s="42"/>
      <c r="J105" s="42" t="s">
        <v>3783</v>
      </c>
      <c r="K105" s="42"/>
    </row>
    <row r="106" ht="15.75" customHeight="1">
      <c r="A106" s="31">
        <v>34.0</v>
      </c>
      <c r="B106" s="207" t="s">
        <v>3604</v>
      </c>
      <c r="C106" s="211" t="s">
        <v>3784</v>
      </c>
      <c r="D106" s="223" t="s">
        <v>3785</v>
      </c>
      <c r="E106" s="42"/>
      <c r="F106" s="42" t="s">
        <v>3786</v>
      </c>
      <c r="G106" s="42" t="s">
        <v>3402</v>
      </c>
      <c r="H106" s="42" t="s">
        <v>13</v>
      </c>
      <c r="I106" s="42"/>
      <c r="J106" s="42"/>
      <c r="K106" s="17" t="str">
        <f>HYPERLINK("http://www.pototan.gov.ph/","www.pototan.gov.ph")</f>
        <v>www.pototan.gov.ph</v>
      </c>
    </row>
    <row r="107" ht="15.75" customHeight="1">
      <c r="A107" s="31">
        <v>35.0</v>
      </c>
      <c r="B107" s="207" t="s">
        <v>3604</v>
      </c>
      <c r="C107" s="211" t="s">
        <v>3787</v>
      </c>
      <c r="D107" s="223" t="s">
        <v>3788</v>
      </c>
      <c r="E107" s="42"/>
      <c r="F107" s="42" t="s">
        <v>3789</v>
      </c>
      <c r="G107" s="42" t="s">
        <v>3402</v>
      </c>
      <c r="H107" s="42" t="s">
        <v>13</v>
      </c>
      <c r="I107" s="42"/>
      <c r="J107" s="42"/>
      <c r="K107" s="17" t="str">
        <f>HYPERLINK("http://www.sandionisio-iloilo.gov.ph/","www.sandionisio-iloilo.gov.ph")</f>
        <v>www.sandionisio-iloilo.gov.ph</v>
      </c>
    </row>
    <row r="108" ht="15.75" customHeight="1">
      <c r="A108" s="31">
        <v>36.0</v>
      </c>
      <c r="B108" s="207" t="s">
        <v>3604</v>
      </c>
      <c r="C108" s="211" t="s">
        <v>3790</v>
      </c>
      <c r="D108" s="223" t="s">
        <v>3791</v>
      </c>
      <c r="E108" s="42"/>
      <c r="F108" s="42" t="s">
        <v>3792</v>
      </c>
      <c r="G108" s="42" t="s">
        <v>3402</v>
      </c>
      <c r="H108" s="42" t="s">
        <v>13</v>
      </c>
      <c r="I108" s="42"/>
      <c r="J108" s="42"/>
      <c r="K108" s="42"/>
    </row>
    <row r="109" ht="15.75" customHeight="1">
      <c r="A109" s="31">
        <v>37.0</v>
      </c>
      <c r="B109" s="222"/>
      <c r="C109" s="211" t="s">
        <v>3793</v>
      </c>
      <c r="D109" s="223" t="s">
        <v>3794</v>
      </c>
      <c r="E109" s="42" t="s">
        <v>3795</v>
      </c>
      <c r="F109" s="42" t="s">
        <v>3796</v>
      </c>
      <c r="G109" s="42" t="s">
        <v>3402</v>
      </c>
      <c r="H109" s="42" t="s">
        <v>13</v>
      </c>
      <c r="I109" s="42"/>
      <c r="J109" s="42" t="s">
        <v>3797</v>
      </c>
      <c r="K109" s="42"/>
    </row>
    <row r="110" ht="15.75" customHeight="1">
      <c r="A110" s="31">
        <v>38.0</v>
      </c>
      <c r="B110" s="222"/>
      <c r="C110" s="211" t="s">
        <v>1340</v>
      </c>
      <c r="D110" s="223" t="s">
        <v>3798</v>
      </c>
      <c r="E110" s="42" t="s">
        <v>3799</v>
      </c>
      <c r="F110" s="42" t="s">
        <v>3800</v>
      </c>
      <c r="G110" s="42" t="s">
        <v>3402</v>
      </c>
      <c r="H110" s="42" t="s">
        <v>13</v>
      </c>
      <c r="I110" s="42"/>
      <c r="J110" s="42" t="s">
        <v>3801</v>
      </c>
      <c r="K110" s="17" t="str">
        <f>HYPERLINK("http://www.sanmiguel-iloilo.gov.ph/","www.sanmiguel-iloilo.gov.ph")</f>
        <v>www.sanmiguel-iloilo.gov.ph</v>
      </c>
    </row>
    <row r="111" ht="15.75" customHeight="1">
      <c r="A111" s="31">
        <v>39.0</v>
      </c>
      <c r="B111" s="207" t="s">
        <v>3604</v>
      </c>
      <c r="C111" s="211" t="s">
        <v>1345</v>
      </c>
      <c r="D111" s="223" t="s">
        <v>3802</v>
      </c>
      <c r="E111" s="42"/>
      <c r="F111" s="42" t="s">
        <v>3803</v>
      </c>
      <c r="G111" s="42" t="s">
        <v>3402</v>
      </c>
      <c r="H111" s="42" t="s">
        <v>13</v>
      </c>
      <c r="I111" s="42"/>
      <c r="J111" s="42"/>
      <c r="K111" s="17" t="str">
        <f>HYPERLINK("http://www.sanrafael-iloilo.gov.ph/","www.sanrafael-iloilo.gov.ph")</f>
        <v>www.sanrafael-iloilo.gov.ph</v>
      </c>
    </row>
    <row r="112" ht="15.75" customHeight="1">
      <c r="A112" s="31">
        <v>40.0</v>
      </c>
      <c r="B112" s="222"/>
      <c r="C112" s="211" t="s">
        <v>3804</v>
      </c>
      <c r="D112" s="223" t="s">
        <v>3805</v>
      </c>
      <c r="E112" s="42" t="s">
        <v>3806</v>
      </c>
      <c r="F112" s="42" t="s">
        <v>3807</v>
      </c>
      <c r="G112" s="42" t="s">
        <v>3402</v>
      </c>
      <c r="H112" s="42" t="s">
        <v>13</v>
      </c>
      <c r="I112" s="42"/>
      <c r="J112" s="42"/>
      <c r="K112" s="42"/>
    </row>
    <row r="113" ht="15.75" customHeight="1">
      <c r="A113" s="31">
        <v>41.0</v>
      </c>
      <c r="B113" s="222"/>
      <c r="C113" s="211" t="s">
        <v>3808</v>
      </c>
      <c r="D113" s="223" t="s">
        <v>3809</v>
      </c>
      <c r="E113" s="42" t="s">
        <v>3810</v>
      </c>
      <c r="F113" s="42" t="s">
        <v>3811</v>
      </c>
      <c r="G113" s="42" t="s">
        <v>3402</v>
      </c>
      <c r="H113" s="42" t="s">
        <v>13</v>
      </c>
      <c r="I113" s="42"/>
      <c r="J113" s="42" t="s">
        <v>3812</v>
      </c>
      <c r="K113" s="42"/>
    </row>
    <row r="114" ht="15.75" customHeight="1">
      <c r="A114" s="31">
        <v>42.0</v>
      </c>
      <c r="B114" s="222"/>
      <c r="C114" s="211" t="s">
        <v>3813</v>
      </c>
      <c r="D114" s="223" t="s">
        <v>3814</v>
      </c>
      <c r="E114" s="42" t="s">
        <v>3815</v>
      </c>
      <c r="F114" s="144" t="s">
        <v>3816</v>
      </c>
      <c r="G114" s="42" t="s">
        <v>3402</v>
      </c>
      <c r="H114" s="42" t="s">
        <v>13</v>
      </c>
      <c r="I114" s="42"/>
      <c r="J114" s="42" t="s">
        <v>3817</v>
      </c>
      <c r="K114" s="42"/>
    </row>
    <row r="115" ht="15.75" customHeight="1">
      <c r="A115" s="31">
        <v>43.0</v>
      </c>
      <c r="B115" s="220"/>
      <c r="C115" s="211" t="s">
        <v>3818</v>
      </c>
      <c r="D115" s="223" t="s">
        <v>3819</v>
      </c>
      <c r="E115" s="211" t="s">
        <v>3820</v>
      </c>
      <c r="F115" s="42" t="s">
        <v>3821</v>
      </c>
      <c r="G115" s="42" t="s">
        <v>3402</v>
      </c>
      <c r="H115" s="42" t="s">
        <v>13</v>
      </c>
      <c r="I115" s="42"/>
      <c r="J115" s="42"/>
      <c r="K115" s="42"/>
    </row>
    <row r="116" ht="15.75" customHeight="1">
      <c r="A116" s="31">
        <v>44.0</v>
      </c>
      <c r="B116" s="207" t="s">
        <v>3604</v>
      </c>
      <c r="C116" s="211" t="s">
        <v>3822</v>
      </c>
      <c r="D116" s="223" t="s">
        <v>3823</v>
      </c>
      <c r="E116" s="42"/>
      <c r="F116" s="42" t="s">
        <v>3824</v>
      </c>
      <c r="G116" s="42" t="s">
        <v>3402</v>
      </c>
      <c r="H116" s="42" t="s">
        <v>13</v>
      </c>
      <c r="I116" s="42"/>
      <c r="J116" s="42"/>
      <c r="K116" s="42"/>
    </row>
    <row r="117" ht="15.75" customHeight="1">
      <c r="A117" s="42"/>
      <c r="B117" s="207" t="s">
        <v>3604</v>
      </c>
      <c r="C117" s="221" t="s">
        <v>3825</v>
      </c>
      <c r="D117" s="221" t="s">
        <v>3826</v>
      </c>
      <c r="E117" s="218"/>
      <c r="F117" s="218" t="s">
        <v>3827</v>
      </c>
      <c r="G117" s="218" t="s">
        <v>3402</v>
      </c>
      <c r="H117" s="218" t="s">
        <v>143</v>
      </c>
      <c r="I117" s="218" t="s">
        <v>3828</v>
      </c>
      <c r="J117" s="218"/>
      <c r="K117" s="17" t="str">
        <f>HYPERLINK("http://www.negros-occ.gov.ph/","www.negros-occ.gov.ph")</f>
        <v>www.negros-occ.gov.ph</v>
      </c>
    </row>
    <row r="118" ht="15.75" customHeight="1">
      <c r="A118" s="31">
        <v>1.0</v>
      </c>
      <c r="B118" s="222"/>
      <c r="C118" s="223" t="s">
        <v>3829</v>
      </c>
      <c r="D118" s="223" t="s">
        <v>3830</v>
      </c>
      <c r="E118" s="208" t="s">
        <v>3831</v>
      </c>
      <c r="F118" s="208" t="s">
        <v>3832</v>
      </c>
      <c r="G118" s="208" t="s">
        <v>3402</v>
      </c>
      <c r="H118" s="208" t="s">
        <v>13</v>
      </c>
      <c r="I118" s="208" t="s">
        <v>3833</v>
      </c>
      <c r="J118" s="208"/>
      <c r="K118" s="17" t="str">
        <f>HYPERLINK("http://www.bacolodcity.gov.ph/","www.bacolodcity.gov.ph")</f>
        <v>www.bacolodcity.gov.ph</v>
      </c>
    </row>
    <row r="119" ht="15.75" customHeight="1">
      <c r="A119" s="31">
        <v>2.0</v>
      </c>
      <c r="B119" s="207" t="s">
        <v>3604</v>
      </c>
      <c r="C119" s="223" t="s">
        <v>3834</v>
      </c>
      <c r="D119" s="223" t="s">
        <v>3835</v>
      </c>
      <c r="E119" s="208"/>
      <c r="F119" s="208" t="s">
        <v>3836</v>
      </c>
      <c r="G119" s="208" t="s">
        <v>3402</v>
      </c>
      <c r="H119" s="208" t="s">
        <v>13</v>
      </c>
      <c r="I119" s="208"/>
      <c r="J119" s="208"/>
      <c r="K119" s="17" t="str">
        <f>HYPERLINK("http://www.bagocity.gov.ph/","www.bagocity.gov.ph ")</f>
        <v>www.bagocity.gov.ph </v>
      </c>
    </row>
    <row r="120" ht="15.75" customHeight="1">
      <c r="A120" s="31">
        <v>3.0</v>
      </c>
      <c r="B120" s="207" t="s">
        <v>3604</v>
      </c>
      <c r="C120" s="211" t="s">
        <v>3837</v>
      </c>
      <c r="D120" s="223" t="s">
        <v>3838</v>
      </c>
      <c r="E120" s="208"/>
      <c r="F120" s="208" t="s">
        <v>3839</v>
      </c>
      <c r="G120" s="208" t="s">
        <v>3402</v>
      </c>
      <c r="H120" s="208" t="s">
        <v>13</v>
      </c>
      <c r="I120" s="208"/>
      <c r="J120" s="208"/>
      <c r="K120" s="17" t="str">
        <f>HYPERLINK("http://www.binalbagan.gov.ph/","www.binalbagan.gov.ph")</f>
        <v>www.binalbagan.gov.ph</v>
      </c>
    </row>
    <row r="121" ht="15.75" customHeight="1">
      <c r="A121" s="31">
        <v>4.0</v>
      </c>
      <c r="B121" s="207" t="s">
        <v>3604</v>
      </c>
      <c r="C121" s="223" t="s">
        <v>3840</v>
      </c>
      <c r="D121" s="223" t="s">
        <v>3841</v>
      </c>
      <c r="E121" s="208"/>
      <c r="F121" s="208" t="s">
        <v>3842</v>
      </c>
      <c r="G121" s="208" t="s">
        <v>3402</v>
      </c>
      <c r="H121" s="208" t="s">
        <v>13</v>
      </c>
      <c r="I121" s="208"/>
      <c r="J121" s="208" t="s">
        <v>3843</v>
      </c>
      <c r="K121" s="237" t="str">
        <f>HYPERLINK("http://www.cadizcity.gov.ph/","www.cadizcity.gov.ph")</f>
        <v>www.cadizcity.gov.ph</v>
      </c>
    </row>
    <row r="122" ht="15.75" customHeight="1">
      <c r="A122" s="31">
        <v>5.0</v>
      </c>
      <c r="B122" s="207" t="s">
        <v>3604</v>
      </c>
      <c r="C122" s="211" t="s">
        <v>2498</v>
      </c>
      <c r="D122" s="223" t="s">
        <v>3844</v>
      </c>
      <c r="E122" s="208"/>
      <c r="F122" s="208" t="s">
        <v>3845</v>
      </c>
      <c r="G122" s="208" t="s">
        <v>3402</v>
      </c>
      <c r="H122" s="208" t="s">
        <v>13</v>
      </c>
      <c r="I122" s="208"/>
      <c r="J122" s="208"/>
      <c r="K122" s="211"/>
    </row>
    <row r="123" ht="15.75" customHeight="1">
      <c r="A123" s="31">
        <v>6.0</v>
      </c>
      <c r="B123" s="207" t="s">
        <v>3604</v>
      </c>
      <c r="C123" s="211" t="s">
        <v>3846</v>
      </c>
      <c r="D123" s="223" t="s">
        <v>3847</v>
      </c>
      <c r="E123" s="42"/>
      <c r="F123" s="42" t="s">
        <v>3848</v>
      </c>
      <c r="G123" s="208" t="s">
        <v>3402</v>
      </c>
      <c r="H123" s="42" t="s">
        <v>13</v>
      </c>
      <c r="I123" s="42"/>
      <c r="J123" s="42"/>
      <c r="K123" s="146"/>
    </row>
    <row r="124" ht="15.75" customHeight="1">
      <c r="A124" s="31">
        <v>7.0</v>
      </c>
      <c r="B124" s="238"/>
      <c r="C124" s="211" t="s">
        <v>3849</v>
      </c>
      <c r="D124" s="223" t="s">
        <v>3850</v>
      </c>
      <c r="E124" s="211" t="s">
        <v>3851</v>
      </c>
      <c r="F124" s="208" t="s">
        <v>3852</v>
      </c>
      <c r="G124" s="208" t="s">
        <v>3402</v>
      </c>
      <c r="H124" s="42" t="s">
        <v>13</v>
      </c>
      <c r="I124" s="208"/>
      <c r="J124" s="208"/>
      <c r="K124" s="211"/>
    </row>
    <row r="125" ht="15.75" customHeight="1">
      <c r="A125" s="31">
        <v>8.0</v>
      </c>
      <c r="B125" s="222"/>
      <c r="C125" s="211" t="s">
        <v>3853</v>
      </c>
      <c r="D125" s="223" t="s">
        <v>3854</v>
      </c>
      <c r="E125" s="208" t="s">
        <v>3855</v>
      </c>
      <c r="F125" s="208" t="s">
        <v>3856</v>
      </c>
      <c r="G125" s="208" t="s">
        <v>3402</v>
      </c>
      <c r="H125" s="42" t="s">
        <v>13</v>
      </c>
      <c r="I125" s="208"/>
      <c r="J125" s="208"/>
      <c r="K125" s="211"/>
    </row>
    <row r="126" ht="15.75" customHeight="1">
      <c r="A126" s="31">
        <v>9.0</v>
      </c>
      <c r="B126" s="222"/>
      <c r="C126" s="223" t="s">
        <v>3857</v>
      </c>
      <c r="D126" s="223" t="s">
        <v>3858</v>
      </c>
      <c r="E126" s="208" t="s">
        <v>3859</v>
      </c>
      <c r="F126" s="208" t="s">
        <v>3860</v>
      </c>
      <c r="G126" s="208" t="s">
        <v>3402</v>
      </c>
      <c r="H126" s="208" t="s">
        <v>13</v>
      </c>
      <c r="I126" s="208"/>
      <c r="J126" s="208" t="s">
        <v>3861</v>
      </c>
      <c r="K126" s="17" t="str">
        <f>HYPERLINK("http://www.escalantecity.gov.ph/","www.escalantecity.gov.ph ")</f>
        <v>www.escalantecity.gov.ph </v>
      </c>
    </row>
    <row r="127" ht="15.75" customHeight="1">
      <c r="A127" s="31">
        <v>10.0</v>
      </c>
      <c r="B127" s="207" t="s">
        <v>3409</v>
      </c>
      <c r="C127" s="223" t="s">
        <v>3862</v>
      </c>
      <c r="D127" s="223" t="s">
        <v>3863</v>
      </c>
      <c r="E127" s="208" t="s">
        <v>3864</v>
      </c>
      <c r="F127" s="208" t="s">
        <v>3865</v>
      </c>
      <c r="G127" s="208" t="s">
        <v>3402</v>
      </c>
      <c r="H127" s="208" t="s">
        <v>13</v>
      </c>
      <c r="I127" s="208"/>
      <c r="J127" s="208" t="s">
        <v>3866</v>
      </c>
      <c r="K127" s="208"/>
    </row>
    <row r="128" ht="15.75" customHeight="1">
      <c r="A128" s="31">
        <v>11.0</v>
      </c>
      <c r="B128" s="222"/>
      <c r="C128" s="211" t="s">
        <v>3867</v>
      </c>
      <c r="D128" s="223" t="s">
        <v>3868</v>
      </c>
      <c r="E128" s="208" t="s">
        <v>3869</v>
      </c>
      <c r="F128" s="208" t="s">
        <v>3870</v>
      </c>
      <c r="G128" s="208" t="s">
        <v>3402</v>
      </c>
      <c r="H128" s="208" t="s">
        <v>13</v>
      </c>
      <c r="I128" s="208"/>
      <c r="J128" s="208" t="s">
        <v>3871</v>
      </c>
      <c r="K128" s="208"/>
    </row>
    <row r="129" ht="15.75" customHeight="1">
      <c r="A129" s="31">
        <v>12.0</v>
      </c>
      <c r="B129" s="222"/>
      <c r="C129" s="211" t="s">
        <v>3872</v>
      </c>
      <c r="D129" s="223" t="s">
        <v>3873</v>
      </c>
      <c r="E129" s="211" t="s">
        <v>3874</v>
      </c>
      <c r="F129" s="208" t="s">
        <v>3875</v>
      </c>
      <c r="G129" s="208" t="s">
        <v>3402</v>
      </c>
      <c r="H129" s="208" t="s">
        <v>13</v>
      </c>
      <c r="I129" s="208"/>
      <c r="J129" s="208"/>
      <c r="K129" s="208"/>
    </row>
    <row r="130" ht="15.75" customHeight="1">
      <c r="A130" s="31">
        <v>13.0</v>
      </c>
      <c r="B130" s="207" t="s">
        <v>3409</v>
      </c>
      <c r="C130" s="211" t="s">
        <v>3876</v>
      </c>
      <c r="D130" s="223" t="s">
        <v>3877</v>
      </c>
      <c r="E130" s="208" t="s">
        <v>3878</v>
      </c>
      <c r="F130" s="208" t="s">
        <v>3879</v>
      </c>
      <c r="G130" s="208" t="s">
        <v>3402</v>
      </c>
      <c r="H130" s="208" t="s">
        <v>13</v>
      </c>
      <c r="I130" s="208"/>
      <c r="J130" s="208"/>
      <c r="K130" s="208"/>
    </row>
    <row r="131" ht="15.75" customHeight="1">
      <c r="A131" s="31">
        <v>14.0</v>
      </c>
      <c r="B131" s="207" t="s">
        <v>3604</v>
      </c>
      <c r="C131" s="211" t="s">
        <v>3880</v>
      </c>
      <c r="D131" s="223" t="s">
        <v>3881</v>
      </c>
      <c r="E131" s="208"/>
      <c r="F131" s="208" t="s">
        <v>3882</v>
      </c>
      <c r="G131" s="208" t="s">
        <v>3402</v>
      </c>
      <c r="H131" s="208" t="s">
        <v>13</v>
      </c>
      <c r="I131" s="208"/>
      <c r="J131" s="208"/>
      <c r="K131" s="208"/>
    </row>
    <row r="132" ht="15.75" customHeight="1">
      <c r="A132" s="31">
        <v>15.0</v>
      </c>
      <c r="B132" s="239"/>
      <c r="C132" s="223" t="s">
        <v>3883</v>
      </c>
      <c r="D132" s="223" t="s">
        <v>3884</v>
      </c>
      <c r="E132" s="208" t="s">
        <v>3885</v>
      </c>
      <c r="F132" s="208" t="s">
        <v>3886</v>
      </c>
      <c r="G132" s="208" t="s">
        <v>3402</v>
      </c>
      <c r="H132" s="208" t="s">
        <v>13</v>
      </c>
      <c r="I132" s="208"/>
      <c r="J132" s="208" t="s">
        <v>3887</v>
      </c>
      <c r="K132" s="208"/>
    </row>
    <row r="133" ht="15.75" customHeight="1">
      <c r="A133" s="31">
        <v>16.0</v>
      </c>
      <c r="B133" s="222"/>
      <c r="C133" s="223" t="s">
        <v>3888</v>
      </c>
      <c r="D133" s="223" t="s">
        <v>3889</v>
      </c>
      <c r="E133" s="208" t="s">
        <v>3890</v>
      </c>
      <c r="F133" s="208" t="s">
        <v>3891</v>
      </c>
      <c r="G133" s="208" t="s">
        <v>3402</v>
      </c>
      <c r="H133" s="208" t="s">
        <v>13</v>
      </c>
      <c r="I133" s="208"/>
      <c r="J133" s="208"/>
      <c r="K133" s="17" t="str">
        <f>HYPERLINK("http://www.lacarlotacity.net/","www.lacarlotacity.net")</f>
        <v>www.lacarlotacity.net</v>
      </c>
    </row>
    <row r="134" ht="15.75" customHeight="1">
      <c r="A134" s="31">
        <v>17.0</v>
      </c>
      <c r="B134" s="207" t="s">
        <v>3409</v>
      </c>
      <c r="C134" s="211" t="s">
        <v>3892</v>
      </c>
      <c r="D134" s="223" t="s">
        <v>3893</v>
      </c>
      <c r="E134" s="208" t="s">
        <v>3894</v>
      </c>
      <c r="F134" s="208" t="s">
        <v>3895</v>
      </c>
      <c r="G134" s="208" t="s">
        <v>3402</v>
      </c>
      <c r="H134" s="208" t="s">
        <v>13</v>
      </c>
      <c r="I134" s="208"/>
      <c r="J134" s="208" t="s">
        <v>3896</v>
      </c>
      <c r="K134" s="211"/>
    </row>
    <row r="135" ht="15.75" customHeight="1">
      <c r="A135" s="31">
        <v>18.0</v>
      </c>
      <c r="B135" s="222"/>
      <c r="C135" s="211" t="s">
        <v>3897</v>
      </c>
      <c r="D135" s="223" t="s">
        <v>3898</v>
      </c>
      <c r="E135" s="208" t="s">
        <v>3899</v>
      </c>
      <c r="F135" s="208" t="s">
        <v>3900</v>
      </c>
      <c r="G135" s="208" t="s">
        <v>3402</v>
      </c>
      <c r="H135" s="208" t="s">
        <v>13</v>
      </c>
      <c r="I135" s="208"/>
      <c r="J135" s="208" t="s">
        <v>3901</v>
      </c>
      <c r="K135" s="211"/>
    </row>
    <row r="136" ht="15.75" customHeight="1">
      <c r="A136" s="31">
        <v>19.0</v>
      </c>
      <c r="B136" s="222"/>
      <c r="C136" s="211" t="s">
        <v>3902</v>
      </c>
      <c r="D136" s="223" t="s">
        <v>3903</v>
      </c>
      <c r="E136" s="211" t="s">
        <v>3904</v>
      </c>
      <c r="F136" s="208" t="s">
        <v>3905</v>
      </c>
      <c r="G136" s="208" t="s">
        <v>3402</v>
      </c>
      <c r="H136" s="208" t="s">
        <v>13</v>
      </c>
      <c r="I136" s="208"/>
      <c r="J136" s="208"/>
      <c r="K136" s="211"/>
    </row>
    <row r="137" ht="15.75" customHeight="1">
      <c r="A137" s="31">
        <v>20.0</v>
      </c>
      <c r="B137" s="222"/>
      <c r="C137" s="211" t="s">
        <v>3906</v>
      </c>
      <c r="D137" s="223" t="s">
        <v>3907</v>
      </c>
      <c r="E137" s="208" t="s">
        <v>3908</v>
      </c>
      <c r="F137" s="208" t="s">
        <v>3909</v>
      </c>
      <c r="G137" s="208" t="s">
        <v>3402</v>
      </c>
      <c r="H137" s="208" t="s">
        <v>13</v>
      </c>
      <c r="I137" s="208"/>
      <c r="J137" s="208" t="s">
        <v>3910</v>
      </c>
      <c r="K137" s="211"/>
    </row>
    <row r="138" ht="15.75" customHeight="1">
      <c r="A138" s="31">
        <v>21.0</v>
      </c>
      <c r="B138" s="222"/>
      <c r="C138" s="211" t="s">
        <v>3607</v>
      </c>
      <c r="D138" s="223" t="s">
        <v>3911</v>
      </c>
      <c r="E138" s="211" t="s">
        <v>3609</v>
      </c>
      <c r="F138" s="208" t="s">
        <v>3912</v>
      </c>
      <c r="G138" s="208" t="s">
        <v>3402</v>
      </c>
      <c r="H138" s="208" t="s">
        <v>13</v>
      </c>
      <c r="I138" s="208"/>
      <c r="J138" s="208"/>
      <c r="K138" s="211"/>
    </row>
    <row r="139" ht="15.75" customHeight="1">
      <c r="A139" s="31">
        <v>22.0</v>
      </c>
      <c r="B139" s="222"/>
      <c r="C139" s="211" t="s">
        <v>3913</v>
      </c>
      <c r="D139" s="223" t="s">
        <v>3914</v>
      </c>
      <c r="E139" s="208" t="s">
        <v>3915</v>
      </c>
      <c r="F139" s="208" t="s">
        <v>3916</v>
      </c>
      <c r="G139" s="208" t="s">
        <v>3402</v>
      </c>
      <c r="H139" s="208" t="s">
        <v>13</v>
      </c>
      <c r="I139" s="208"/>
      <c r="J139" s="208" t="s">
        <v>3917</v>
      </c>
      <c r="K139" s="211"/>
    </row>
    <row r="140" ht="15.75" customHeight="1">
      <c r="A140" s="31">
        <v>23.0</v>
      </c>
      <c r="B140" s="222"/>
      <c r="C140" s="223" t="s">
        <v>3918</v>
      </c>
      <c r="D140" s="223" t="s">
        <v>3919</v>
      </c>
      <c r="E140" s="208" t="s">
        <v>3920</v>
      </c>
      <c r="F140" s="208" t="s">
        <v>3921</v>
      </c>
      <c r="G140" s="208" t="s">
        <v>3402</v>
      </c>
      <c r="H140" s="208" t="s">
        <v>13</v>
      </c>
      <c r="I140" s="208"/>
      <c r="J140" s="208" t="s">
        <v>3922</v>
      </c>
      <c r="K140" s="211"/>
    </row>
    <row r="141" ht="15.75" customHeight="1">
      <c r="A141" s="31">
        <v>24.0</v>
      </c>
      <c r="B141" s="222"/>
      <c r="C141" s="211" t="s">
        <v>3923</v>
      </c>
      <c r="D141" s="223" t="s">
        <v>3924</v>
      </c>
      <c r="E141" s="208" t="s">
        <v>3925</v>
      </c>
      <c r="F141" s="208" t="s">
        <v>3926</v>
      </c>
      <c r="G141" s="208" t="s">
        <v>3402</v>
      </c>
      <c r="H141" s="208" t="s">
        <v>13</v>
      </c>
      <c r="I141" s="208"/>
      <c r="J141" s="208"/>
      <c r="K141" s="237" t="str">
        <f>HYPERLINK("http://www.donsalvadorbenedicto.gov.ph/","www.donsalvadorbenedicto.gov.ph")</f>
        <v>www.donsalvadorbenedicto.gov.ph</v>
      </c>
    </row>
    <row r="142" ht="15.75" customHeight="1">
      <c r="A142" s="31">
        <v>25.0</v>
      </c>
      <c r="B142" s="225"/>
      <c r="C142" s="240" t="s">
        <v>674</v>
      </c>
      <c r="D142" s="223" t="s">
        <v>3927</v>
      </c>
      <c r="E142" s="211" t="s">
        <v>3928</v>
      </c>
      <c r="F142" s="208" t="s">
        <v>3929</v>
      </c>
      <c r="G142" s="208" t="s">
        <v>3402</v>
      </c>
      <c r="H142" s="208" t="s">
        <v>13</v>
      </c>
      <c r="I142" s="208"/>
      <c r="J142" s="208"/>
      <c r="K142" s="17" t="str">
        <f>HYPERLINK("http://www.sancarloscity.gov.ph/","www.sancarloscity.gov.ph")</f>
        <v>www.sancarloscity.gov.ph</v>
      </c>
    </row>
    <row r="143" ht="15.75" customHeight="1">
      <c r="A143" s="31">
        <v>26.0</v>
      </c>
      <c r="B143" s="222"/>
      <c r="C143" s="211" t="s">
        <v>3790</v>
      </c>
      <c r="D143" s="223" t="s">
        <v>3930</v>
      </c>
      <c r="E143" s="211" t="s">
        <v>3931</v>
      </c>
      <c r="F143" s="208" t="s">
        <v>3932</v>
      </c>
      <c r="G143" s="208" t="s">
        <v>3402</v>
      </c>
      <c r="H143" s="208" t="s">
        <v>13</v>
      </c>
      <c r="I143" s="208"/>
      <c r="J143" s="208"/>
      <c r="K143" s="7"/>
    </row>
    <row r="144" ht="15.75" customHeight="1">
      <c r="A144" s="31">
        <v>27.0</v>
      </c>
      <c r="B144" s="220"/>
      <c r="C144" s="223" t="s">
        <v>3933</v>
      </c>
      <c r="D144" s="223" t="s">
        <v>3934</v>
      </c>
      <c r="E144" s="208" t="s">
        <v>3935</v>
      </c>
      <c r="F144" s="208" t="s">
        <v>3936</v>
      </c>
      <c r="G144" s="208" t="s">
        <v>3402</v>
      </c>
      <c r="H144" s="208" t="s">
        <v>13</v>
      </c>
      <c r="I144" s="208"/>
      <c r="J144" s="208"/>
      <c r="K144" s="17" t="str">
        <f>HYPERLINK("http://www.silaycity.gov.ph/","www.silaycity.gov.ph")</f>
        <v>www.silaycity.gov.ph</v>
      </c>
    </row>
    <row r="145" ht="15.75" customHeight="1">
      <c r="A145" s="31">
        <v>28.0</v>
      </c>
      <c r="B145" s="222"/>
      <c r="C145" s="223" t="s">
        <v>3937</v>
      </c>
      <c r="D145" s="223" t="s">
        <v>3938</v>
      </c>
      <c r="E145" s="208" t="s">
        <v>3939</v>
      </c>
      <c r="F145" s="208" t="s">
        <v>3940</v>
      </c>
      <c r="G145" s="208" t="s">
        <v>3402</v>
      </c>
      <c r="H145" s="208" t="s">
        <v>13</v>
      </c>
      <c r="I145" s="208"/>
      <c r="J145" s="208"/>
      <c r="K145" s="17" t="str">
        <f>HYPERLINK("http://www.sipalaycity.gov.ph/","www.sipalaycity.gov.ph")</f>
        <v>www.sipalaycity.gov.ph</v>
      </c>
    </row>
    <row r="146" ht="15.75" customHeight="1">
      <c r="A146" s="31">
        <v>29.0</v>
      </c>
      <c r="B146" s="222"/>
      <c r="C146" s="223" t="s">
        <v>3941</v>
      </c>
      <c r="D146" s="223" t="s">
        <v>3942</v>
      </c>
      <c r="E146" s="211" t="s">
        <v>3943</v>
      </c>
      <c r="F146" s="208" t="s">
        <v>3944</v>
      </c>
      <c r="G146" s="208" t="s">
        <v>3402</v>
      </c>
      <c r="H146" s="208" t="s">
        <v>13</v>
      </c>
      <c r="I146" s="208"/>
      <c r="J146" s="208"/>
      <c r="K146" s="241" t="str">
        <f>HYPERLINK("http://www.talisaycitycebu.gov.ph/","www.talisaycitycebu.gov.ph")</f>
        <v>www.talisaycitycebu.gov.ph</v>
      </c>
    </row>
    <row r="147" ht="15.75" customHeight="1">
      <c r="A147" s="31">
        <v>30.0</v>
      </c>
      <c r="B147" s="207" t="s">
        <v>3604</v>
      </c>
      <c r="C147" s="211" t="s">
        <v>3945</v>
      </c>
      <c r="D147" s="223" t="s">
        <v>3946</v>
      </c>
      <c r="E147" s="208"/>
      <c r="F147" s="208" t="s">
        <v>3947</v>
      </c>
      <c r="G147" s="208" t="s">
        <v>3402</v>
      </c>
      <c r="H147" s="208" t="s">
        <v>13</v>
      </c>
      <c r="I147" s="208"/>
      <c r="J147" s="208"/>
      <c r="K147" s="208"/>
    </row>
    <row r="148" ht="15.75" customHeight="1">
      <c r="A148" s="31">
        <v>31.0</v>
      </c>
      <c r="B148" s="207" t="s">
        <v>3604</v>
      </c>
      <c r="C148" s="211" t="s">
        <v>3948</v>
      </c>
      <c r="D148" s="223" t="s">
        <v>3949</v>
      </c>
      <c r="E148" s="208"/>
      <c r="F148" s="208" t="s">
        <v>3950</v>
      </c>
      <c r="G148" s="208" t="s">
        <v>3402</v>
      </c>
      <c r="H148" s="208" t="s">
        <v>13</v>
      </c>
      <c r="I148" s="208"/>
      <c r="J148" s="208"/>
      <c r="K148" s="208"/>
    </row>
    <row r="149" ht="15.75" customHeight="1">
      <c r="A149" s="233">
        <v>32.0</v>
      </c>
      <c r="B149" s="207" t="s">
        <v>3604</v>
      </c>
      <c r="C149" s="223" t="s">
        <v>3951</v>
      </c>
      <c r="D149" s="223" t="s">
        <v>3952</v>
      </c>
      <c r="E149" s="208"/>
      <c r="F149" s="208" t="s">
        <v>3953</v>
      </c>
      <c r="G149" s="208" t="s">
        <v>3402</v>
      </c>
      <c r="H149" s="208" t="s">
        <v>13</v>
      </c>
      <c r="I149" s="208"/>
      <c r="J149" s="208"/>
      <c r="K149" s="17" t="str">
        <f>HYPERLINK("http://www.victoriascity.gov.ph/","www.victoriascity.gov.ph")</f>
        <v>www.victoriascity.gov.ph</v>
      </c>
    </row>
    <row r="150" ht="12.75" customHeight="1">
      <c r="A150" s="218"/>
      <c r="B150" s="242" t="s">
        <v>3954</v>
      </c>
      <c r="C150" s="243" t="s">
        <v>3955</v>
      </c>
      <c r="D150" s="218"/>
      <c r="E150" s="218"/>
      <c r="F150" s="218"/>
      <c r="G150" s="218"/>
      <c r="H150" s="218"/>
      <c r="I150" s="218"/>
      <c r="J150" s="218"/>
      <c r="K150" s="218"/>
    </row>
    <row r="151" ht="12.75" customHeight="1">
      <c r="A151" s="42"/>
      <c r="B151" s="43" t="s">
        <v>3409</v>
      </c>
      <c r="C151" s="221" t="s">
        <v>3956</v>
      </c>
      <c r="D151" s="221" t="s">
        <v>3957</v>
      </c>
      <c r="E151" s="218" t="s">
        <v>3958</v>
      </c>
      <c r="F151" s="218" t="s">
        <v>3959</v>
      </c>
      <c r="G151" s="218" t="s">
        <v>3402</v>
      </c>
      <c r="H151" s="218" t="s">
        <v>143</v>
      </c>
      <c r="I151" s="218" t="s">
        <v>3960</v>
      </c>
      <c r="J151" s="218" t="s">
        <v>3961</v>
      </c>
      <c r="K151" s="17" t="str">
        <f>HYPERLINK("http://www.bohol.ph/","www.bohol.ph")</f>
        <v>www.bohol.ph</v>
      </c>
    </row>
    <row r="152" ht="12.75" customHeight="1">
      <c r="A152" s="31">
        <v>1.0</v>
      </c>
      <c r="B152" s="207" t="s">
        <v>3604</v>
      </c>
      <c r="C152" s="211" t="s">
        <v>3962</v>
      </c>
      <c r="D152" s="223" t="s">
        <v>3963</v>
      </c>
      <c r="E152" s="42"/>
      <c r="F152" s="144" t="s">
        <v>3964</v>
      </c>
      <c r="G152" s="42" t="s">
        <v>3402</v>
      </c>
      <c r="H152" s="42" t="s">
        <v>13</v>
      </c>
      <c r="I152" s="42"/>
      <c r="J152" s="42"/>
      <c r="K152" s="146"/>
    </row>
    <row r="153" ht="12.75" customHeight="1">
      <c r="A153" s="31">
        <v>2.0</v>
      </c>
      <c r="B153" s="207" t="s">
        <v>3604</v>
      </c>
      <c r="C153" s="211" t="s">
        <v>893</v>
      </c>
      <c r="D153" s="223" t="s">
        <v>3965</v>
      </c>
      <c r="E153" s="42"/>
      <c r="F153" s="42" t="s">
        <v>3966</v>
      </c>
      <c r="G153" s="42" t="s">
        <v>3402</v>
      </c>
      <c r="H153" s="42" t="s">
        <v>13</v>
      </c>
      <c r="I153" s="42"/>
      <c r="J153" s="42"/>
      <c r="K153" s="146"/>
    </row>
    <row r="154" ht="12.75" customHeight="1">
      <c r="A154" s="31">
        <v>3.0</v>
      </c>
      <c r="B154" s="207" t="s">
        <v>3604</v>
      </c>
      <c r="C154" s="211" t="s">
        <v>552</v>
      </c>
      <c r="D154" s="223" t="s">
        <v>3967</v>
      </c>
      <c r="E154" s="42"/>
      <c r="F154" s="42" t="s">
        <v>3968</v>
      </c>
      <c r="G154" s="42" t="s">
        <v>3402</v>
      </c>
      <c r="H154" s="42" t="s">
        <v>13</v>
      </c>
      <c r="I154" s="42"/>
      <c r="J154" s="42"/>
      <c r="K154" s="146"/>
    </row>
    <row r="155" ht="12.75" customHeight="1">
      <c r="A155" s="31">
        <v>4.0</v>
      </c>
      <c r="B155" s="207" t="s">
        <v>3604</v>
      </c>
      <c r="C155" s="211" t="s">
        <v>3969</v>
      </c>
      <c r="D155" s="223" t="s">
        <v>3970</v>
      </c>
      <c r="E155" s="42"/>
      <c r="F155" s="42" t="s">
        <v>3971</v>
      </c>
      <c r="G155" s="42" t="s">
        <v>3402</v>
      </c>
      <c r="H155" s="42" t="s">
        <v>13</v>
      </c>
      <c r="I155" s="42"/>
      <c r="J155" s="42"/>
      <c r="K155" s="146"/>
    </row>
    <row r="156" ht="12.75" customHeight="1">
      <c r="A156" s="31">
        <v>5.0</v>
      </c>
      <c r="B156" s="207" t="s">
        <v>3604</v>
      </c>
      <c r="C156" s="211" t="s">
        <v>3972</v>
      </c>
      <c r="D156" s="223" t="s">
        <v>3973</v>
      </c>
      <c r="E156" s="42"/>
      <c r="F156" s="42" t="s">
        <v>3974</v>
      </c>
      <c r="G156" s="42" t="s">
        <v>3402</v>
      </c>
      <c r="H156" s="42" t="s">
        <v>13</v>
      </c>
      <c r="I156" s="42"/>
      <c r="J156" s="42"/>
      <c r="K156" s="146"/>
    </row>
    <row r="157" ht="12.75" customHeight="1">
      <c r="A157" s="31">
        <v>6.0</v>
      </c>
      <c r="B157" s="207" t="s">
        <v>3604</v>
      </c>
      <c r="C157" s="211" t="s">
        <v>3975</v>
      </c>
      <c r="D157" s="223" t="s">
        <v>3976</v>
      </c>
      <c r="E157" s="42"/>
      <c r="F157" s="42" t="s">
        <v>3977</v>
      </c>
      <c r="G157" s="42" t="s">
        <v>3402</v>
      </c>
      <c r="H157" s="42" t="s">
        <v>13</v>
      </c>
      <c r="I157" s="42"/>
      <c r="J157" s="42"/>
      <c r="K157" s="146"/>
    </row>
    <row r="158" ht="12.75" customHeight="1">
      <c r="A158" s="31">
        <v>7.0</v>
      </c>
      <c r="B158" s="207" t="s">
        <v>3604</v>
      </c>
      <c r="C158" s="211" t="s">
        <v>2909</v>
      </c>
      <c r="D158" s="223" t="s">
        <v>3978</v>
      </c>
      <c r="E158" s="42"/>
      <c r="F158" s="42" t="s">
        <v>3979</v>
      </c>
      <c r="G158" s="42" t="s">
        <v>3402</v>
      </c>
      <c r="H158" s="42" t="s">
        <v>13</v>
      </c>
      <c r="I158" s="42"/>
      <c r="J158" s="42"/>
      <c r="K158" s="146"/>
    </row>
    <row r="159" ht="12.75" customHeight="1">
      <c r="A159" s="31">
        <v>8.0</v>
      </c>
      <c r="B159" s="207" t="s">
        <v>3604</v>
      </c>
      <c r="C159" s="211" t="s">
        <v>3980</v>
      </c>
      <c r="D159" s="223" t="s">
        <v>3981</v>
      </c>
      <c r="E159" s="42"/>
      <c r="F159" s="42" t="s">
        <v>3982</v>
      </c>
      <c r="G159" s="42" t="s">
        <v>3402</v>
      </c>
      <c r="H159" s="42" t="s">
        <v>13</v>
      </c>
      <c r="I159" s="42"/>
      <c r="J159" s="42"/>
      <c r="K159" s="146"/>
    </row>
    <row r="160" ht="12.75" customHeight="1">
      <c r="A160" s="31">
        <v>9.0</v>
      </c>
      <c r="B160" s="207" t="s">
        <v>3604</v>
      </c>
      <c r="C160" s="211" t="s">
        <v>3983</v>
      </c>
      <c r="D160" s="223" t="s">
        <v>3984</v>
      </c>
      <c r="E160" s="42"/>
      <c r="F160" s="42" t="s">
        <v>3985</v>
      </c>
      <c r="G160" s="42" t="s">
        <v>3402</v>
      </c>
      <c r="H160" s="42" t="s">
        <v>13</v>
      </c>
      <c r="I160" s="42"/>
      <c r="J160" s="42"/>
      <c r="K160" s="146"/>
    </row>
    <row r="161" ht="12.75" customHeight="1">
      <c r="A161" s="31">
        <v>10.0</v>
      </c>
      <c r="B161" s="207" t="s">
        <v>3604</v>
      </c>
      <c r="C161" s="211" t="s">
        <v>2233</v>
      </c>
      <c r="D161" s="223" t="s">
        <v>3986</v>
      </c>
      <c r="E161" s="42"/>
      <c r="F161" s="42" t="s">
        <v>3987</v>
      </c>
      <c r="G161" s="42" t="s">
        <v>3402</v>
      </c>
      <c r="H161" s="42" t="s">
        <v>13</v>
      </c>
      <c r="I161" s="42"/>
      <c r="J161" s="42"/>
      <c r="K161" s="146"/>
    </row>
    <row r="162" ht="12.75" customHeight="1">
      <c r="A162" s="31">
        <v>11.0</v>
      </c>
      <c r="B162" s="207" t="s">
        <v>3604</v>
      </c>
      <c r="C162" s="211" t="s">
        <v>3988</v>
      </c>
      <c r="D162" s="223" t="s">
        <v>3989</v>
      </c>
      <c r="E162" s="42"/>
      <c r="F162" s="42" t="s">
        <v>3990</v>
      </c>
      <c r="G162" s="42" t="s">
        <v>3402</v>
      </c>
      <c r="H162" s="42" t="s">
        <v>13</v>
      </c>
      <c r="I162" s="42"/>
      <c r="J162" s="42" t="s">
        <v>3991</v>
      </c>
      <c r="K162" s="146"/>
    </row>
    <row r="163" ht="12.75" customHeight="1">
      <c r="A163" s="31">
        <v>12.0</v>
      </c>
      <c r="B163" s="207" t="s">
        <v>3604</v>
      </c>
      <c r="C163" s="211" t="s">
        <v>3992</v>
      </c>
      <c r="D163" s="223" t="s">
        <v>3993</v>
      </c>
      <c r="E163" s="42"/>
      <c r="F163" s="42" t="s">
        <v>3994</v>
      </c>
      <c r="G163" s="42" t="s">
        <v>3402</v>
      </c>
      <c r="H163" s="42" t="s">
        <v>13</v>
      </c>
      <c r="I163" s="42"/>
      <c r="J163" s="42"/>
      <c r="K163" s="146"/>
    </row>
    <row r="164" ht="12.75" customHeight="1">
      <c r="A164" s="31">
        <v>13.0</v>
      </c>
      <c r="B164" s="207" t="s">
        <v>3604</v>
      </c>
      <c r="C164" s="211" t="s">
        <v>3995</v>
      </c>
      <c r="D164" s="223" t="s">
        <v>3996</v>
      </c>
      <c r="E164" s="42"/>
      <c r="F164" s="42" t="s">
        <v>3997</v>
      </c>
      <c r="G164" s="42" t="s">
        <v>3402</v>
      </c>
      <c r="H164" s="42" t="s">
        <v>13</v>
      </c>
      <c r="I164" s="42"/>
      <c r="J164" s="42"/>
      <c r="K164" s="146"/>
    </row>
    <row r="165" ht="12.75" customHeight="1">
      <c r="A165" s="31">
        <v>14.0</v>
      </c>
      <c r="B165" s="222"/>
      <c r="C165" s="211" t="s">
        <v>3998</v>
      </c>
      <c r="D165" s="223" t="s">
        <v>3999</v>
      </c>
      <c r="E165" s="42" t="s">
        <v>4000</v>
      </c>
      <c r="F165" s="42" t="s">
        <v>4001</v>
      </c>
      <c r="G165" s="42" t="s">
        <v>3402</v>
      </c>
      <c r="H165" s="42" t="s">
        <v>13</v>
      </c>
      <c r="I165" s="42"/>
      <c r="J165" s="42"/>
      <c r="K165" s="146"/>
    </row>
    <row r="166" ht="12.75" customHeight="1">
      <c r="A166" s="31">
        <v>15.0</v>
      </c>
      <c r="B166" s="207" t="s">
        <v>3604</v>
      </c>
      <c r="C166" s="211" t="s">
        <v>4002</v>
      </c>
      <c r="D166" s="223" t="s">
        <v>4003</v>
      </c>
      <c r="E166" s="42"/>
      <c r="F166" s="42" t="s">
        <v>4004</v>
      </c>
      <c r="G166" s="42" t="s">
        <v>3402</v>
      </c>
      <c r="H166" s="42" t="s">
        <v>13</v>
      </c>
      <c r="I166" s="42"/>
      <c r="J166" s="42"/>
      <c r="K166" s="146"/>
    </row>
    <row r="167" ht="12.75" customHeight="1">
      <c r="A167" s="31">
        <v>16.0</v>
      </c>
      <c r="B167" s="208"/>
      <c r="C167" s="211" t="s">
        <v>4005</v>
      </c>
      <c r="D167" s="223" t="s">
        <v>4006</v>
      </c>
      <c r="E167" s="42"/>
      <c r="F167" s="42" t="s">
        <v>4007</v>
      </c>
      <c r="G167" s="42" t="s">
        <v>3402</v>
      </c>
      <c r="H167" s="42" t="s">
        <v>13</v>
      </c>
      <c r="I167" s="42"/>
      <c r="J167" s="42"/>
      <c r="K167" s="146"/>
    </row>
    <row r="168" ht="12.75" customHeight="1">
      <c r="A168" s="31">
        <v>17.0</v>
      </c>
      <c r="B168" s="208"/>
      <c r="C168" s="211" t="s">
        <v>4008</v>
      </c>
      <c r="D168" s="223" t="s">
        <v>4009</v>
      </c>
      <c r="E168" s="42"/>
      <c r="F168" s="42" t="s">
        <v>4010</v>
      </c>
      <c r="G168" s="42" t="s">
        <v>3402</v>
      </c>
      <c r="H168" s="42" t="s">
        <v>13</v>
      </c>
      <c r="I168" s="42"/>
      <c r="J168" s="42" t="s">
        <v>4011</v>
      </c>
      <c r="K168" s="146"/>
    </row>
    <row r="169" ht="12.75" customHeight="1">
      <c r="A169" s="31">
        <v>18.0</v>
      </c>
      <c r="B169" s="208"/>
      <c r="C169" s="211" t="s">
        <v>4012</v>
      </c>
      <c r="D169" s="223" t="s">
        <v>4013</v>
      </c>
      <c r="E169" s="42"/>
      <c r="F169" s="42" t="s">
        <v>4014</v>
      </c>
      <c r="G169" s="42" t="s">
        <v>3402</v>
      </c>
      <c r="H169" s="42" t="s">
        <v>13</v>
      </c>
      <c r="I169" s="42"/>
      <c r="J169" s="42"/>
      <c r="K169" s="146"/>
    </row>
    <row r="170" ht="12.75" customHeight="1">
      <c r="A170" s="31">
        <v>19.0</v>
      </c>
      <c r="B170" s="208"/>
      <c r="C170" s="211" t="s">
        <v>4015</v>
      </c>
      <c r="D170" s="223" t="s">
        <v>4016</v>
      </c>
      <c r="E170" s="42"/>
      <c r="F170" s="42" t="s">
        <v>4017</v>
      </c>
      <c r="G170" s="42" t="s">
        <v>3402</v>
      </c>
      <c r="H170" s="42" t="s">
        <v>13</v>
      </c>
      <c r="I170" s="42"/>
      <c r="J170" s="42"/>
      <c r="K170" s="146"/>
    </row>
    <row r="171" ht="12.75" customHeight="1">
      <c r="A171" s="31">
        <v>20.0</v>
      </c>
      <c r="B171" s="208"/>
      <c r="C171" s="211" t="s">
        <v>4018</v>
      </c>
      <c r="D171" s="223" t="s">
        <v>4019</v>
      </c>
      <c r="E171" s="42"/>
      <c r="F171" s="42" t="s">
        <v>4020</v>
      </c>
      <c r="G171" s="42" t="s">
        <v>3402</v>
      </c>
      <c r="H171" s="42" t="s">
        <v>13</v>
      </c>
      <c r="I171" s="42"/>
      <c r="J171" s="42"/>
      <c r="K171" s="146"/>
    </row>
    <row r="172" ht="12.75" customHeight="1">
      <c r="A172" s="31">
        <v>21.0</v>
      </c>
      <c r="B172" s="208"/>
      <c r="C172" s="211" t="s">
        <v>4021</v>
      </c>
      <c r="D172" s="223" t="s">
        <v>4022</v>
      </c>
      <c r="E172" s="42"/>
      <c r="F172" s="42" t="s">
        <v>4023</v>
      </c>
      <c r="G172" s="42" t="s">
        <v>3402</v>
      </c>
      <c r="H172" s="42" t="s">
        <v>13</v>
      </c>
      <c r="I172" s="42"/>
      <c r="J172" s="42"/>
      <c r="K172" s="146"/>
    </row>
    <row r="173" ht="12.75" customHeight="1">
      <c r="A173" s="31">
        <v>22.0</v>
      </c>
      <c r="B173" s="208"/>
      <c r="C173" s="211" t="s">
        <v>4024</v>
      </c>
      <c r="D173" s="223" t="s">
        <v>4025</v>
      </c>
      <c r="E173" s="42"/>
      <c r="F173" s="42" t="s">
        <v>4026</v>
      </c>
      <c r="G173" s="42" t="s">
        <v>3402</v>
      </c>
      <c r="H173" s="42" t="s">
        <v>13</v>
      </c>
      <c r="I173" s="42"/>
      <c r="J173" s="42"/>
      <c r="K173" s="146"/>
    </row>
    <row r="174" ht="12.75" customHeight="1">
      <c r="A174" s="31">
        <v>23.0</v>
      </c>
      <c r="B174" s="208"/>
      <c r="C174" s="211" t="s">
        <v>4027</v>
      </c>
      <c r="D174" s="223" t="s">
        <v>4028</v>
      </c>
      <c r="E174" s="42"/>
      <c r="F174" s="42" t="s">
        <v>4029</v>
      </c>
      <c r="G174" s="42" t="s">
        <v>3402</v>
      </c>
      <c r="H174" s="42" t="s">
        <v>13</v>
      </c>
      <c r="I174" s="42"/>
      <c r="J174" s="42"/>
      <c r="K174" s="146"/>
    </row>
    <row r="175" ht="12.75" customHeight="1">
      <c r="A175" s="31">
        <v>24.0</v>
      </c>
      <c r="B175" s="208"/>
      <c r="C175" s="211" t="s">
        <v>4030</v>
      </c>
      <c r="D175" s="223" t="s">
        <v>4031</v>
      </c>
      <c r="E175" s="42"/>
      <c r="F175" s="144" t="s">
        <v>4032</v>
      </c>
      <c r="G175" s="42" t="s">
        <v>3402</v>
      </c>
      <c r="H175" s="42" t="s">
        <v>13</v>
      </c>
      <c r="I175" s="42"/>
      <c r="J175" s="42"/>
      <c r="K175" s="146"/>
    </row>
    <row r="176" ht="12.75" customHeight="1">
      <c r="A176" s="31">
        <v>25.0</v>
      </c>
      <c r="B176" s="208"/>
      <c r="C176" s="211" t="s">
        <v>4033</v>
      </c>
      <c r="D176" s="223" t="s">
        <v>4034</v>
      </c>
      <c r="E176" s="42"/>
      <c r="F176" s="81" t="s">
        <v>4035</v>
      </c>
      <c r="G176" s="42" t="s">
        <v>3402</v>
      </c>
      <c r="H176" s="42" t="s">
        <v>13</v>
      </c>
      <c r="I176" s="42"/>
      <c r="J176" s="42"/>
      <c r="K176" s="146"/>
    </row>
    <row r="177" ht="12.75" customHeight="1">
      <c r="A177" s="31">
        <v>26.0</v>
      </c>
      <c r="B177" s="208"/>
      <c r="C177" s="211" t="s">
        <v>4036</v>
      </c>
      <c r="D177" s="223" t="s">
        <v>4037</v>
      </c>
      <c r="E177" s="42"/>
      <c r="F177" s="42" t="s">
        <v>4038</v>
      </c>
      <c r="G177" s="42" t="s">
        <v>3402</v>
      </c>
      <c r="H177" s="42" t="s">
        <v>13</v>
      </c>
      <c r="I177" s="42"/>
      <c r="J177" s="42"/>
      <c r="K177" s="146"/>
    </row>
    <row r="178" ht="12.75" customHeight="1">
      <c r="A178" s="31">
        <v>27.0</v>
      </c>
      <c r="B178" s="208"/>
      <c r="C178" s="211" t="s">
        <v>4039</v>
      </c>
      <c r="D178" s="223" t="s">
        <v>4040</v>
      </c>
      <c r="E178" s="42"/>
      <c r="F178" s="42" t="s">
        <v>4041</v>
      </c>
      <c r="G178" s="42" t="s">
        <v>3402</v>
      </c>
      <c r="H178" s="42" t="s">
        <v>13</v>
      </c>
      <c r="I178" s="42"/>
      <c r="J178" s="42"/>
      <c r="K178" s="146"/>
    </row>
    <row r="179" ht="12.75" customHeight="1">
      <c r="A179" s="31">
        <v>28.0</v>
      </c>
      <c r="B179" s="208"/>
      <c r="C179" s="211" t="s">
        <v>4042</v>
      </c>
      <c r="D179" s="223" t="s">
        <v>4043</v>
      </c>
      <c r="E179" s="42"/>
      <c r="F179" s="42" t="s">
        <v>4044</v>
      </c>
      <c r="G179" s="42" t="s">
        <v>3402</v>
      </c>
      <c r="H179" s="42" t="s">
        <v>13</v>
      </c>
      <c r="I179" s="42"/>
      <c r="J179" s="42"/>
      <c r="K179" s="146"/>
    </row>
    <row r="180" ht="12.75" customHeight="1">
      <c r="A180" s="31">
        <v>29.0</v>
      </c>
      <c r="B180" s="208"/>
      <c r="C180" s="211" t="s">
        <v>4045</v>
      </c>
      <c r="D180" s="223" t="s">
        <v>4046</v>
      </c>
      <c r="E180" s="42"/>
      <c r="F180" s="42" t="s">
        <v>4047</v>
      </c>
      <c r="G180" s="42" t="s">
        <v>3402</v>
      </c>
      <c r="H180" s="42" t="s">
        <v>13</v>
      </c>
      <c r="I180" s="42"/>
      <c r="J180" s="42"/>
      <c r="K180" s="146"/>
    </row>
    <row r="181" ht="12.75" customHeight="1">
      <c r="A181" s="31">
        <v>30.0</v>
      </c>
      <c r="B181" s="208"/>
      <c r="C181" s="211" t="s">
        <v>4048</v>
      </c>
      <c r="D181" s="223" t="s">
        <v>4049</v>
      </c>
      <c r="E181" s="42"/>
      <c r="F181" s="42" t="s">
        <v>4050</v>
      </c>
      <c r="G181" s="42" t="s">
        <v>3402</v>
      </c>
      <c r="H181" s="42" t="s">
        <v>13</v>
      </c>
      <c r="I181" s="42"/>
      <c r="J181" s="42"/>
      <c r="K181" s="146"/>
    </row>
    <row r="182" ht="12.75" customHeight="1">
      <c r="A182" s="31">
        <v>31.0</v>
      </c>
      <c r="B182" s="208"/>
      <c r="C182" s="211" t="s">
        <v>4051</v>
      </c>
      <c r="D182" s="223" t="s">
        <v>4052</v>
      </c>
      <c r="E182" s="42"/>
      <c r="F182" s="42" t="s">
        <v>4053</v>
      </c>
      <c r="G182" s="42" t="s">
        <v>3402</v>
      </c>
      <c r="H182" s="42" t="s">
        <v>13</v>
      </c>
      <c r="I182" s="42"/>
      <c r="J182" s="42"/>
      <c r="K182" s="146"/>
    </row>
    <row r="183" ht="12.75" customHeight="1">
      <c r="A183" s="31">
        <v>32.0</v>
      </c>
      <c r="B183" s="208"/>
      <c r="C183" s="211" t="s">
        <v>632</v>
      </c>
      <c r="D183" s="223" t="s">
        <v>4054</v>
      </c>
      <c r="E183" s="42"/>
      <c r="F183" s="42" t="s">
        <v>4055</v>
      </c>
      <c r="G183" s="42" t="s">
        <v>3402</v>
      </c>
      <c r="H183" s="42" t="s">
        <v>13</v>
      </c>
      <c r="I183" s="42"/>
      <c r="J183" s="42"/>
      <c r="K183" s="146"/>
    </row>
    <row r="184" ht="12.75" customHeight="1">
      <c r="A184" s="31">
        <v>33.0</v>
      </c>
      <c r="B184" s="208"/>
      <c r="C184" s="211" t="s">
        <v>4056</v>
      </c>
      <c r="D184" s="223" t="s">
        <v>4057</v>
      </c>
      <c r="E184" s="42"/>
      <c r="F184" s="42" t="s">
        <v>4058</v>
      </c>
      <c r="G184" s="42" t="s">
        <v>3402</v>
      </c>
      <c r="H184" s="42" t="s">
        <v>13</v>
      </c>
      <c r="I184" s="42"/>
      <c r="J184" s="42"/>
      <c r="K184" s="146"/>
    </row>
    <row r="185" ht="12.75" customHeight="1">
      <c r="A185" s="31">
        <v>34.0</v>
      </c>
      <c r="B185" s="208"/>
      <c r="C185" s="211" t="s">
        <v>4059</v>
      </c>
      <c r="D185" s="223" t="s">
        <v>4060</v>
      </c>
      <c r="E185" s="42"/>
      <c r="F185" s="42" t="s">
        <v>4061</v>
      </c>
      <c r="G185" s="42" t="s">
        <v>3402</v>
      </c>
      <c r="H185" s="42" t="s">
        <v>13</v>
      </c>
      <c r="I185" s="42"/>
      <c r="J185" s="42"/>
      <c r="K185" s="146"/>
    </row>
    <row r="186" ht="12.75" customHeight="1">
      <c r="A186" s="31">
        <v>35.0</v>
      </c>
      <c r="B186" s="208"/>
      <c r="C186" s="211" t="s">
        <v>1225</v>
      </c>
      <c r="D186" s="223" t="s">
        <v>4062</v>
      </c>
      <c r="E186" s="42"/>
      <c r="F186" s="42" t="s">
        <v>4063</v>
      </c>
      <c r="G186" s="42" t="s">
        <v>3402</v>
      </c>
      <c r="H186" s="42" t="s">
        <v>13</v>
      </c>
      <c r="I186" s="42"/>
      <c r="J186" s="42"/>
      <c r="K186" s="146"/>
    </row>
    <row r="187" ht="12.75" customHeight="1">
      <c r="A187" s="31">
        <v>36.0</v>
      </c>
      <c r="B187" s="42"/>
      <c r="C187" s="211" t="s">
        <v>4064</v>
      </c>
      <c r="D187" s="223" t="s">
        <v>4065</v>
      </c>
      <c r="E187" s="42"/>
      <c r="F187" s="42" t="s">
        <v>4066</v>
      </c>
      <c r="G187" s="42" t="s">
        <v>3402</v>
      </c>
      <c r="H187" s="42" t="s">
        <v>13</v>
      </c>
      <c r="I187" s="42"/>
      <c r="J187" s="42"/>
      <c r="K187" s="146"/>
    </row>
    <row r="188" ht="12.75" customHeight="1">
      <c r="A188" s="31">
        <v>37.0</v>
      </c>
      <c r="B188" s="42"/>
      <c r="C188" s="211" t="s">
        <v>4067</v>
      </c>
      <c r="D188" s="223" t="s">
        <v>4068</v>
      </c>
      <c r="E188" s="42"/>
      <c r="F188" s="42" t="s">
        <v>4069</v>
      </c>
      <c r="G188" s="42" t="s">
        <v>3402</v>
      </c>
      <c r="H188" s="42" t="s">
        <v>13</v>
      </c>
      <c r="I188" s="42"/>
      <c r="J188" s="42"/>
      <c r="K188" s="146"/>
    </row>
    <row r="189" ht="12.75" customHeight="1">
      <c r="A189" s="31">
        <v>38.0</v>
      </c>
      <c r="B189" s="208"/>
      <c r="C189" s="211" t="s">
        <v>1003</v>
      </c>
      <c r="D189" s="223" t="s">
        <v>4070</v>
      </c>
      <c r="E189" s="42"/>
      <c r="F189" s="42" t="s">
        <v>4071</v>
      </c>
      <c r="G189" s="42" t="s">
        <v>3402</v>
      </c>
      <c r="H189" s="42" t="s">
        <v>13</v>
      </c>
      <c r="I189" s="42"/>
      <c r="J189" s="42"/>
      <c r="K189" s="146"/>
    </row>
    <row r="190" ht="12.75" customHeight="1">
      <c r="A190" s="31">
        <v>39.0</v>
      </c>
      <c r="B190" s="208"/>
      <c r="C190" s="211" t="s">
        <v>1340</v>
      </c>
      <c r="D190" s="223" t="s">
        <v>4072</v>
      </c>
      <c r="E190" s="42"/>
      <c r="F190" s="42" t="s">
        <v>4073</v>
      </c>
      <c r="G190" s="42" t="s">
        <v>3402</v>
      </c>
      <c r="H190" s="42" t="s">
        <v>13</v>
      </c>
      <c r="I190" s="42"/>
      <c r="J190" s="42"/>
      <c r="K190" s="146"/>
    </row>
    <row r="191" ht="12.75" customHeight="1">
      <c r="A191" s="31">
        <v>40.0</v>
      </c>
      <c r="B191" s="208"/>
      <c r="C191" s="211" t="s">
        <v>4074</v>
      </c>
      <c r="D191" s="223" t="s">
        <v>4075</v>
      </c>
      <c r="E191" s="42"/>
      <c r="F191" s="42" t="s">
        <v>4076</v>
      </c>
      <c r="G191" s="42" t="s">
        <v>3402</v>
      </c>
      <c r="H191" s="42" t="s">
        <v>13</v>
      </c>
      <c r="I191" s="42"/>
      <c r="J191" s="42"/>
      <c r="K191" s="146"/>
    </row>
    <row r="192" ht="12.75" customHeight="1">
      <c r="A192" s="31">
        <v>41.0</v>
      </c>
      <c r="B192" s="225"/>
      <c r="C192" s="211" t="s">
        <v>4077</v>
      </c>
      <c r="D192" s="223" t="s">
        <v>4078</v>
      </c>
      <c r="E192" s="42" t="s">
        <v>4079</v>
      </c>
      <c r="F192" s="42" t="s">
        <v>4080</v>
      </c>
      <c r="G192" s="42" t="s">
        <v>3402</v>
      </c>
      <c r="H192" s="42" t="s">
        <v>13</v>
      </c>
      <c r="I192" s="42"/>
      <c r="J192" s="42"/>
      <c r="K192" s="146"/>
    </row>
    <row r="193" ht="12.75" customHeight="1">
      <c r="A193" s="31">
        <v>42.0</v>
      </c>
      <c r="B193" s="208"/>
      <c r="C193" s="211" t="s">
        <v>4081</v>
      </c>
      <c r="D193" s="223" t="s">
        <v>4082</v>
      </c>
      <c r="E193" s="42"/>
      <c r="F193" s="42" t="s">
        <v>4083</v>
      </c>
      <c r="G193" s="42" t="s">
        <v>3402</v>
      </c>
      <c r="H193" s="42" t="s">
        <v>13</v>
      </c>
      <c r="I193" s="42"/>
      <c r="J193" s="42"/>
      <c r="K193" s="146"/>
    </row>
    <row r="194" ht="12.75" customHeight="1">
      <c r="A194" s="31">
        <v>43.0</v>
      </c>
      <c r="B194" s="244"/>
      <c r="C194" s="223" t="s">
        <v>4084</v>
      </c>
      <c r="D194" s="223" t="s">
        <v>4085</v>
      </c>
      <c r="E194" s="42" t="s">
        <v>4086</v>
      </c>
      <c r="F194" s="42" t="s">
        <v>4087</v>
      </c>
      <c r="G194" s="42" t="s">
        <v>3402</v>
      </c>
      <c r="H194" s="42" t="s">
        <v>13</v>
      </c>
      <c r="I194" s="42"/>
      <c r="J194" s="42" t="s">
        <v>4088</v>
      </c>
      <c r="K194" s="17" t="str">
        <f>HYPERLINK("http://www.tagbilaran.gov.ph/","www.tagbilaran.gov.ph")</f>
        <v>www.tagbilaran.gov.ph</v>
      </c>
    </row>
    <row r="195" ht="12.75" customHeight="1">
      <c r="A195" s="31">
        <v>44.0</v>
      </c>
      <c r="B195" s="208"/>
      <c r="C195" s="211" t="s">
        <v>4089</v>
      </c>
      <c r="D195" s="223" t="s">
        <v>4090</v>
      </c>
      <c r="E195" s="42"/>
      <c r="F195" s="42" t="s">
        <v>4091</v>
      </c>
      <c r="G195" s="42" t="s">
        <v>3402</v>
      </c>
      <c r="H195" s="42" t="s">
        <v>13</v>
      </c>
      <c r="I195" s="42"/>
      <c r="J195" s="42"/>
      <c r="K195" s="146"/>
    </row>
    <row r="196" ht="12.75" customHeight="1">
      <c r="A196" s="31">
        <v>45.0</v>
      </c>
      <c r="B196" s="222"/>
      <c r="C196" s="211" t="s">
        <v>4092</v>
      </c>
      <c r="D196" s="223" t="s">
        <v>4093</v>
      </c>
      <c r="E196" s="81" t="s">
        <v>4094</v>
      </c>
      <c r="F196" s="42" t="s">
        <v>4095</v>
      </c>
      <c r="G196" s="42" t="s">
        <v>3402</v>
      </c>
      <c r="H196" s="42" t="s">
        <v>13</v>
      </c>
      <c r="I196" s="42"/>
      <c r="J196" s="42"/>
      <c r="K196" s="146"/>
    </row>
    <row r="197" ht="12.75" customHeight="1">
      <c r="A197" s="31">
        <v>46.0</v>
      </c>
      <c r="B197" s="208"/>
      <c r="C197" s="211" t="s">
        <v>4096</v>
      </c>
      <c r="D197" s="223" t="s">
        <v>4097</v>
      </c>
      <c r="E197" s="42"/>
      <c r="F197" s="42" t="s">
        <v>4098</v>
      </c>
      <c r="G197" s="42" t="s">
        <v>3402</v>
      </c>
      <c r="H197" s="42" t="s">
        <v>13</v>
      </c>
      <c r="I197" s="42"/>
      <c r="J197" s="42"/>
      <c r="K197" s="146"/>
    </row>
    <row r="198" ht="12.75" customHeight="1">
      <c r="A198" s="31">
        <v>47.0</v>
      </c>
      <c r="B198" s="222"/>
      <c r="C198" s="211" t="s">
        <v>4099</v>
      </c>
      <c r="D198" s="223" t="s">
        <v>4100</v>
      </c>
      <c r="E198" s="42" t="s">
        <v>4101</v>
      </c>
      <c r="F198" s="42" t="s">
        <v>4102</v>
      </c>
      <c r="G198" s="42" t="s">
        <v>3402</v>
      </c>
      <c r="H198" s="42" t="s">
        <v>13</v>
      </c>
      <c r="I198" s="42"/>
      <c r="J198" s="42"/>
      <c r="K198" s="42"/>
    </row>
    <row r="199" ht="12.75" customHeight="1">
      <c r="A199" s="31">
        <v>48.0</v>
      </c>
      <c r="B199" s="208"/>
      <c r="C199" s="211" t="s">
        <v>4103</v>
      </c>
      <c r="D199" s="223" t="s">
        <v>4104</v>
      </c>
      <c r="E199" s="42"/>
      <c r="F199" s="42" t="s">
        <v>4105</v>
      </c>
      <c r="G199" s="42" t="s">
        <v>3402</v>
      </c>
      <c r="H199" s="42" t="s">
        <v>13</v>
      </c>
      <c r="I199" s="42"/>
      <c r="J199" s="42"/>
      <c r="K199" s="42"/>
    </row>
    <row r="200" ht="12.75" customHeight="1">
      <c r="A200" s="42"/>
      <c r="B200" s="222"/>
      <c r="C200" s="221" t="s">
        <v>4106</v>
      </c>
      <c r="D200" s="221" t="s">
        <v>4107</v>
      </c>
      <c r="E200" s="218" t="s">
        <v>4108</v>
      </c>
      <c r="F200" s="218" t="s">
        <v>4109</v>
      </c>
      <c r="G200" s="218" t="s">
        <v>3402</v>
      </c>
      <c r="H200" s="218" t="s">
        <v>143</v>
      </c>
      <c r="I200" s="218" t="s">
        <v>4110</v>
      </c>
      <c r="J200" s="218" t="s">
        <v>4111</v>
      </c>
      <c r="K200" s="17" t="str">
        <f>HYPERLINK("http://www.cebu.gov.ph/","www.cebu.gov.ph")</f>
        <v>www.cebu.gov.ph</v>
      </c>
    </row>
    <row r="201" ht="12.75" customHeight="1">
      <c r="A201" s="31">
        <v>1.0</v>
      </c>
      <c r="B201" s="208"/>
      <c r="C201" s="211" t="s">
        <v>2485</v>
      </c>
      <c r="D201" s="223" t="s">
        <v>4112</v>
      </c>
      <c r="E201" s="42"/>
      <c r="F201" s="42" t="s">
        <v>4113</v>
      </c>
      <c r="G201" s="42" t="s">
        <v>3402</v>
      </c>
      <c r="H201" s="42" t="s">
        <v>13</v>
      </c>
      <c r="I201" s="42"/>
      <c r="J201" s="42"/>
      <c r="K201" s="7"/>
    </row>
    <row r="202" ht="12.75" customHeight="1">
      <c r="A202" s="31">
        <v>2.0</v>
      </c>
      <c r="B202" s="222"/>
      <c r="C202" s="211" t="s">
        <v>4114</v>
      </c>
      <c r="D202" s="223" t="s">
        <v>4115</v>
      </c>
      <c r="E202" s="42" t="s">
        <v>4116</v>
      </c>
      <c r="F202" s="42" t="s">
        <v>4117</v>
      </c>
      <c r="G202" s="42" t="s">
        <v>3402</v>
      </c>
      <c r="H202" s="42" t="s">
        <v>13</v>
      </c>
      <c r="I202" s="42"/>
      <c r="J202" s="42"/>
      <c r="K202" s="17" t="str">
        <f>HYPERLINK("http://www.alcoy.gov.ph/","www.alcoy.gov.ph")</f>
        <v>www.alcoy.gov.ph</v>
      </c>
    </row>
    <row r="203" ht="12.75" customHeight="1">
      <c r="A203" s="31">
        <v>3.0</v>
      </c>
      <c r="B203" s="81"/>
      <c r="C203" s="211" t="s">
        <v>4118</v>
      </c>
      <c r="D203" s="223" t="s">
        <v>4119</v>
      </c>
      <c r="E203" s="42"/>
      <c r="F203" s="42" t="s">
        <v>4120</v>
      </c>
      <c r="G203" s="42" t="s">
        <v>3402</v>
      </c>
      <c r="H203" s="42" t="s">
        <v>13</v>
      </c>
      <c r="I203" s="42"/>
      <c r="J203" s="42"/>
      <c r="K203" s="42"/>
    </row>
    <row r="204" ht="12.75" customHeight="1">
      <c r="A204" s="31">
        <v>4.0</v>
      </c>
      <c r="B204" s="208"/>
      <c r="C204" s="211" t="s">
        <v>4121</v>
      </c>
      <c r="D204" s="223" t="s">
        <v>4122</v>
      </c>
      <c r="E204" s="45"/>
      <c r="F204" s="42" t="s">
        <v>4123</v>
      </c>
      <c r="G204" s="42" t="s">
        <v>3402</v>
      </c>
      <c r="H204" s="42" t="s">
        <v>13</v>
      </c>
      <c r="I204" s="42"/>
      <c r="J204" s="42"/>
      <c r="K204" s="42"/>
    </row>
    <row r="205" ht="12.75" customHeight="1">
      <c r="A205" s="31">
        <v>5.0</v>
      </c>
      <c r="B205" s="222"/>
      <c r="C205" s="211" t="s">
        <v>4124</v>
      </c>
      <c r="D205" s="223" t="s">
        <v>4125</v>
      </c>
      <c r="E205" s="245" t="s">
        <v>4126</v>
      </c>
      <c r="F205" s="42" t="s">
        <v>4127</v>
      </c>
      <c r="G205" s="42" t="s">
        <v>3402</v>
      </c>
      <c r="H205" s="42" t="s">
        <v>13</v>
      </c>
      <c r="I205" s="42"/>
      <c r="J205" s="42"/>
      <c r="K205" s="42"/>
    </row>
    <row r="206" ht="12.75" customHeight="1">
      <c r="A206" s="31">
        <v>6.0</v>
      </c>
      <c r="B206" s="208"/>
      <c r="C206" s="211" t="s">
        <v>4128</v>
      </c>
      <c r="D206" s="223" t="s">
        <v>4129</v>
      </c>
      <c r="E206" s="45"/>
      <c r="F206" s="42" t="s">
        <v>4130</v>
      </c>
      <c r="G206" s="42" t="s">
        <v>3402</v>
      </c>
      <c r="H206" s="42" t="s">
        <v>13</v>
      </c>
      <c r="I206" s="42"/>
      <c r="J206" s="42" t="s">
        <v>4131</v>
      </c>
      <c r="K206" s="42"/>
    </row>
    <row r="207" ht="12.75" customHeight="1">
      <c r="A207" s="31">
        <v>7.0</v>
      </c>
      <c r="B207" s="207" t="s">
        <v>3409</v>
      </c>
      <c r="C207" s="211" t="s">
        <v>4132</v>
      </c>
      <c r="D207" s="223" t="s">
        <v>4133</v>
      </c>
      <c r="E207" s="246" t="s">
        <v>4134</v>
      </c>
      <c r="F207" s="42" t="s">
        <v>4135</v>
      </c>
      <c r="G207" s="42" t="s">
        <v>3402</v>
      </c>
      <c r="H207" s="42" t="s">
        <v>13</v>
      </c>
      <c r="I207" s="42"/>
      <c r="J207" s="42"/>
      <c r="K207" s="42"/>
    </row>
    <row r="208" ht="12.75" customHeight="1">
      <c r="A208" s="31">
        <v>8.0</v>
      </c>
      <c r="B208" s="208"/>
      <c r="C208" s="211" t="s">
        <v>4136</v>
      </c>
      <c r="D208" s="223" t="s">
        <v>4137</v>
      </c>
      <c r="E208" s="45"/>
      <c r="F208" s="42" t="s">
        <v>4138</v>
      </c>
      <c r="G208" s="42" t="s">
        <v>3402</v>
      </c>
      <c r="H208" s="42" t="s">
        <v>13</v>
      </c>
      <c r="I208" s="42"/>
      <c r="J208" s="42"/>
      <c r="K208" s="42"/>
    </row>
    <row r="209" ht="12.75" customHeight="1">
      <c r="A209" s="31">
        <v>9.0</v>
      </c>
      <c r="B209" s="207" t="s">
        <v>3409</v>
      </c>
      <c r="C209" s="211" t="s">
        <v>4139</v>
      </c>
      <c r="D209" s="223" t="s">
        <v>4140</v>
      </c>
      <c r="E209" s="246" t="s">
        <v>4141</v>
      </c>
      <c r="F209" s="42" t="s">
        <v>4142</v>
      </c>
      <c r="G209" s="42" t="s">
        <v>3402</v>
      </c>
      <c r="H209" s="42" t="s">
        <v>13</v>
      </c>
      <c r="I209" s="42"/>
      <c r="J209" s="42"/>
      <c r="K209" s="42"/>
    </row>
    <row r="210" ht="12.75" customHeight="1">
      <c r="A210" s="31">
        <v>10.0</v>
      </c>
      <c r="B210" s="207" t="s">
        <v>3409</v>
      </c>
      <c r="C210" s="211" t="s">
        <v>4143</v>
      </c>
      <c r="D210" s="223" t="s">
        <v>4144</v>
      </c>
      <c r="E210" s="246" t="s">
        <v>4145</v>
      </c>
      <c r="F210" s="42" t="s">
        <v>4146</v>
      </c>
      <c r="G210" s="42" t="s">
        <v>3402</v>
      </c>
      <c r="H210" s="42" t="s">
        <v>13</v>
      </c>
      <c r="I210" s="42"/>
      <c r="J210" s="42"/>
      <c r="K210" s="42"/>
    </row>
    <row r="211" ht="12.75" customHeight="1">
      <c r="A211" s="31">
        <v>11.0</v>
      </c>
      <c r="B211" s="208"/>
      <c r="C211" s="223" t="s">
        <v>4147</v>
      </c>
      <c r="D211" s="223" t="s">
        <v>4148</v>
      </c>
      <c r="E211" s="42"/>
      <c r="F211" s="42" t="s">
        <v>4149</v>
      </c>
      <c r="G211" s="42" t="s">
        <v>3402</v>
      </c>
      <c r="H211" s="42" t="s">
        <v>13</v>
      </c>
      <c r="I211" s="42"/>
      <c r="J211" s="42"/>
      <c r="K211" s="236" t="str">
        <f>HYPERLINK("http://www.cityofbagocebu.com/","www.cityofbagocebu.com")</f>
        <v>www.cityofbagocebu.com</v>
      </c>
    </row>
    <row r="212" ht="12.75" customHeight="1">
      <c r="A212" s="31">
        <v>12.0</v>
      </c>
      <c r="B212" s="222"/>
      <c r="C212" s="211" t="s">
        <v>4150</v>
      </c>
      <c r="D212" s="223" t="s">
        <v>4151</v>
      </c>
      <c r="E212" s="246" t="s">
        <v>4152</v>
      </c>
      <c r="F212" s="42" t="s">
        <v>4153</v>
      </c>
      <c r="G212" s="42" t="s">
        <v>3402</v>
      </c>
      <c r="H212" s="42" t="s">
        <v>13</v>
      </c>
      <c r="I212" s="42"/>
      <c r="J212" s="42"/>
      <c r="K212" s="42"/>
    </row>
    <row r="213" ht="12.75" customHeight="1">
      <c r="A213" s="31">
        <v>13.0</v>
      </c>
      <c r="B213" s="208"/>
      <c r="C213" s="211" t="s">
        <v>4154</v>
      </c>
      <c r="D213" s="223" t="s">
        <v>4155</v>
      </c>
      <c r="E213" s="42"/>
      <c r="F213" s="42" t="s">
        <v>4156</v>
      </c>
      <c r="G213" s="42" t="s">
        <v>3402</v>
      </c>
      <c r="H213" s="42" t="s">
        <v>13</v>
      </c>
      <c r="I213" s="42"/>
      <c r="J213" s="42"/>
      <c r="K213" s="42"/>
    </row>
    <row r="214" ht="12.75" customHeight="1">
      <c r="A214" s="31">
        <v>14.0</v>
      </c>
      <c r="B214" s="208"/>
      <c r="C214" s="223" t="s">
        <v>4157</v>
      </c>
      <c r="D214" s="223" t="s">
        <v>4158</v>
      </c>
      <c r="E214" s="42"/>
      <c r="F214" s="42" t="s">
        <v>4159</v>
      </c>
      <c r="G214" s="42" t="s">
        <v>3402</v>
      </c>
      <c r="H214" s="42" t="s">
        <v>13</v>
      </c>
      <c r="I214" s="42"/>
      <c r="J214" s="42"/>
      <c r="K214" s="42"/>
    </row>
    <row r="215" ht="12.75" customHeight="1">
      <c r="A215" s="31">
        <v>15.0</v>
      </c>
      <c r="B215" s="208"/>
      <c r="C215" s="211" t="s">
        <v>3995</v>
      </c>
      <c r="D215" s="223" t="s">
        <v>4160</v>
      </c>
      <c r="E215" s="42"/>
      <c r="F215" s="42" t="s">
        <v>4161</v>
      </c>
      <c r="G215" s="42" t="s">
        <v>3402</v>
      </c>
      <c r="H215" s="42" t="s">
        <v>13</v>
      </c>
      <c r="I215" s="42"/>
      <c r="J215" s="42"/>
      <c r="K215" s="42"/>
    </row>
    <row r="216" ht="12.75" customHeight="1">
      <c r="A216" s="31">
        <v>16.0</v>
      </c>
      <c r="B216" s="208"/>
      <c r="C216" s="211" t="s">
        <v>4162</v>
      </c>
      <c r="D216" s="223" t="s">
        <v>4163</v>
      </c>
      <c r="E216" s="42"/>
      <c r="F216" s="42" t="s">
        <v>4164</v>
      </c>
      <c r="G216" s="42" t="s">
        <v>3402</v>
      </c>
      <c r="H216" s="42" t="s">
        <v>13</v>
      </c>
      <c r="I216" s="42"/>
      <c r="J216" s="42"/>
      <c r="K216" s="42"/>
    </row>
    <row r="217" ht="12.75" customHeight="1">
      <c r="A217" s="31">
        <v>17.0</v>
      </c>
      <c r="B217" s="208"/>
      <c r="C217" s="223" t="s">
        <v>4165</v>
      </c>
      <c r="D217" s="223" t="s">
        <v>4166</v>
      </c>
      <c r="E217" s="42"/>
      <c r="F217" s="144" t="s">
        <v>4167</v>
      </c>
      <c r="G217" s="42" t="s">
        <v>3402</v>
      </c>
      <c r="H217" s="42" t="s">
        <v>13</v>
      </c>
      <c r="I217" s="42"/>
      <c r="J217" s="42"/>
      <c r="K217" s="17" t="str">
        <f>HYPERLINK("http://www.cebucity.gov.ph/","www.cebucity.gov.ph")</f>
        <v>www.cebucity.gov.ph</v>
      </c>
    </row>
    <row r="218" ht="12.75" customHeight="1">
      <c r="A218" s="31">
        <v>18.0</v>
      </c>
      <c r="B218" s="208"/>
      <c r="C218" s="211" t="s">
        <v>4168</v>
      </c>
      <c r="D218" s="223" t="s">
        <v>4169</v>
      </c>
      <c r="E218" s="42"/>
      <c r="F218" s="42" t="s">
        <v>4170</v>
      </c>
      <c r="G218" s="42" t="s">
        <v>3402</v>
      </c>
      <c r="H218" s="42" t="s">
        <v>13</v>
      </c>
      <c r="I218" s="42"/>
      <c r="J218" s="42"/>
      <c r="K218" s="42"/>
    </row>
    <row r="219" ht="12.75" customHeight="1">
      <c r="A219" s="31">
        <v>19.0</v>
      </c>
      <c r="B219" s="208"/>
      <c r="C219" s="211" t="s">
        <v>4171</v>
      </c>
      <c r="D219" s="223" t="s">
        <v>4172</v>
      </c>
      <c r="E219" s="42"/>
      <c r="F219" s="42" t="s">
        <v>4173</v>
      </c>
      <c r="G219" s="42" t="s">
        <v>3402</v>
      </c>
      <c r="H219" s="42" t="s">
        <v>13</v>
      </c>
      <c r="I219" s="42"/>
      <c r="J219" s="42" t="s">
        <v>4174</v>
      </c>
      <c r="K219" s="42"/>
    </row>
    <row r="220" ht="12.75" customHeight="1">
      <c r="A220" s="31">
        <v>20.0</v>
      </c>
      <c r="B220" s="222"/>
      <c r="C220" s="211" t="s">
        <v>4175</v>
      </c>
      <c r="D220" s="223" t="s">
        <v>4176</v>
      </c>
      <c r="E220" s="42" t="s">
        <v>4177</v>
      </c>
      <c r="F220" s="42" t="s">
        <v>4178</v>
      </c>
      <c r="G220" s="42" t="s">
        <v>3402</v>
      </c>
      <c r="H220" s="42" t="s">
        <v>13</v>
      </c>
      <c r="I220" s="42"/>
      <c r="J220" s="42" t="s">
        <v>4179</v>
      </c>
      <c r="K220" s="42"/>
    </row>
    <row r="221" ht="12.75" customHeight="1">
      <c r="A221" s="31">
        <v>21.0</v>
      </c>
      <c r="B221" s="222"/>
      <c r="C221" s="211" t="s">
        <v>4180</v>
      </c>
      <c r="D221" s="223" t="s">
        <v>4181</v>
      </c>
      <c r="E221" s="246" t="s">
        <v>4182</v>
      </c>
      <c r="F221" s="42" t="s">
        <v>4183</v>
      </c>
      <c r="G221" s="42" t="s">
        <v>3402</v>
      </c>
      <c r="H221" s="42" t="s">
        <v>13</v>
      </c>
      <c r="I221" s="42"/>
      <c r="J221" s="42"/>
      <c r="K221" s="42"/>
    </row>
    <row r="222" ht="12.75" customHeight="1">
      <c r="A222" s="31">
        <v>22.0</v>
      </c>
      <c r="B222" s="208"/>
      <c r="C222" s="211" t="s">
        <v>4184</v>
      </c>
      <c r="D222" s="223" t="s">
        <v>4185</v>
      </c>
      <c r="E222" s="42"/>
      <c r="F222" s="42" t="s">
        <v>4186</v>
      </c>
      <c r="G222" s="42" t="s">
        <v>3402</v>
      </c>
      <c r="H222" s="42" t="s">
        <v>13</v>
      </c>
      <c r="I222" s="42"/>
      <c r="J222" s="42"/>
      <c r="K222" s="42"/>
    </row>
    <row r="223" ht="12.75" customHeight="1">
      <c r="A223" s="31">
        <v>23.0</v>
      </c>
      <c r="B223" s="208"/>
      <c r="C223" s="223" t="s">
        <v>4187</v>
      </c>
      <c r="D223" s="223" t="s">
        <v>4188</v>
      </c>
      <c r="E223" s="42"/>
      <c r="F223" s="42" t="s">
        <v>4189</v>
      </c>
      <c r="G223" s="42" t="s">
        <v>3402</v>
      </c>
      <c r="H223" s="42" t="s">
        <v>13</v>
      </c>
      <c r="I223" s="42"/>
      <c r="J223" s="42"/>
      <c r="K223" s="42"/>
    </row>
    <row r="224" ht="12.75" customHeight="1">
      <c r="A224" s="31">
        <v>24.0</v>
      </c>
      <c r="B224" s="208"/>
      <c r="C224" s="211" t="s">
        <v>4190</v>
      </c>
      <c r="D224" s="223" t="s">
        <v>4191</v>
      </c>
      <c r="E224" s="42"/>
      <c r="F224" s="42" t="s">
        <v>4192</v>
      </c>
      <c r="G224" s="42" t="s">
        <v>3402</v>
      </c>
      <c r="H224" s="42" t="s">
        <v>13</v>
      </c>
      <c r="I224" s="42"/>
      <c r="J224" s="42"/>
      <c r="K224" s="42"/>
    </row>
    <row r="225" ht="12.75" customHeight="1">
      <c r="A225" s="31">
        <v>25.0</v>
      </c>
      <c r="B225" s="208"/>
      <c r="C225" s="211" t="s">
        <v>4193</v>
      </c>
      <c r="D225" s="223" t="s">
        <v>4194</v>
      </c>
      <c r="E225" s="42"/>
      <c r="F225" s="42" t="s">
        <v>4195</v>
      </c>
      <c r="G225" s="42" t="s">
        <v>3402</v>
      </c>
      <c r="H225" s="42" t="s">
        <v>13</v>
      </c>
      <c r="I225" s="42"/>
      <c r="J225" s="42"/>
      <c r="K225" s="42"/>
    </row>
    <row r="226" ht="12.75" customHeight="1">
      <c r="A226" s="31">
        <v>26.0</v>
      </c>
      <c r="B226" s="208"/>
      <c r="C226" s="223" t="s">
        <v>4196</v>
      </c>
      <c r="D226" s="223" t="s">
        <v>4197</v>
      </c>
      <c r="E226" s="42"/>
      <c r="F226" s="42" t="s">
        <v>4198</v>
      </c>
      <c r="G226" s="42" t="s">
        <v>3402</v>
      </c>
      <c r="H226" s="42" t="s">
        <v>13</v>
      </c>
      <c r="I226" s="42"/>
      <c r="J226" s="42" t="s">
        <v>4199</v>
      </c>
      <c r="K226" s="17" t="str">
        <f>HYPERLINK("http://www.lapulapucity.gov.ph/","www.lapulapucity.gov.ph")</f>
        <v>www.lapulapucity.gov.ph</v>
      </c>
    </row>
    <row r="227" ht="12.75" customHeight="1">
      <c r="A227" s="31">
        <v>27.0</v>
      </c>
      <c r="B227" s="222"/>
      <c r="C227" s="211" t="s">
        <v>4200</v>
      </c>
      <c r="D227" s="223" t="s">
        <v>4201</v>
      </c>
      <c r="E227" s="42" t="s">
        <v>4202</v>
      </c>
      <c r="F227" s="42" t="s">
        <v>4203</v>
      </c>
      <c r="G227" s="42" t="s">
        <v>3402</v>
      </c>
      <c r="H227" s="42" t="s">
        <v>13</v>
      </c>
      <c r="I227" s="42"/>
      <c r="J227" s="42"/>
      <c r="K227" s="42"/>
    </row>
    <row r="228" ht="12.75" customHeight="1">
      <c r="A228" s="31">
        <v>28.0</v>
      </c>
      <c r="B228" s="208"/>
      <c r="C228" s="211" t="s">
        <v>4204</v>
      </c>
      <c r="D228" s="223" t="s">
        <v>4205</v>
      </c>
      <c r="E228" s="42"/>
      <c r="F228" s="42" t="s">
        <v>4206</v>
      </c>
      <c r="G228" s="42" t="s">
        <v>3402</v>
      </c>
      <c r="H228" s="42" t="s">
        <v>13</v>
      </c>
      <c r="I228" s="42"/>
      <c r="J228" s="42"/>
      <c r="K228" s="42"/>
    </row>
    <row r="229" ht="12.75" customHeight="1">
      <c r="A229" s="31">
        <v>29.0</v>
      </c>
      <c r="B229" s="208"/>
      <c r="C229" s="211" t="s">
        <v>4207</v>
      </c>
      <c r="D229" s="223" t="s">
        <v>4208</v>
      </c>
      <c r="E229" s="42"/>
      <c r="F229" s="42" t="s">
        <v>4209</v>
      </c>
      <c r="G229" s="42" t="s">
        <v>3402</v>
      </c>
      <c r="H229" s="42" t="s">
        <v>13</v>
      </c>
      <c r="I229" s="42"/>
      <c r="J229" s="42"/>
      <c r="K229" s="42"/>
    </row>
    <row r="230" ht="12.75" customHeight="1">
      <c r="A230" s="31">
        <v>30.0</v>
      </c>
      <c r="B230" s="208"/>
      <c r="C230" s="223" t="s">
        <v>4210</v>
      </c>
      <c r="D230" s="223" t="s">
        <v>4211</v>
      </c>
      <c r="E230" s="42"/>
      <c r="F230" s="42" t="s">
        <v>4212</v>
      </c>
      <c r="G230" s="42" t="s">
        <v>3402</v>
      </c>
      <c r="H230" s="42" t="s">
        <v>13</v>
      </c>
      <c r="I230" s="42"/>
      <c r="J230" s="42"/>
      <c r="K230" s="17" t="str">
        <f>HYPERLINK("http://www.mandauecity.gov.ph/","www.mandauecity.gov.ph")</f>
        <v>www.mandauecity.gov.ph</v>
      </c>
    </row>
    <row r="231" ht="12.75" customHeight="1">
      <c r="A231" s="31">
        <v>31.0</v>
      </c>
      <c r="B231" s="208"/>
      <c r="C231" s="211" t="s">
        <v>4213</v>
      </c>
      <c r="D231" s="223" t="s">
        <v>4214</v>
      </c>
      <c r="E231" s="42"/>
      <c r="F231" s="42" t="s">
        <v>4215</v>
      </c>
      <c r="G231" s="42" t="s">
        <v>3402</v>
      </c>
      <c r="H231" s="42" t="s">
        <v>13</v>
      </c>
      <c r="I231" s="42"/>
      <c r="J231" s="42"/>
      <c r="K231" s="146"/>
    </row>
    <row r="232" ht="12.75" customHeight="1">
      <c r="A232" s="31">
        <v>32.0</v>
      </c>
      <c r="B232" s="208"/>
      <c r="C232" s="211" t="s">
        <v>4216</v>
      </c>
      <c r="D232" s="223" t="s">
        <v>4217</v>
      </c>
      <c r="E232" s="42"/>
      <c r="F232" s="42" t="s">
        <v>4218</v>
      </c>
      <c r="G232" s="42" t="s">
        <v>3402</v>
      </c>
      <c r="H232" s="42" t="s">
        <v>13</v>
      </c>
      <c r="I232" s="42"/>
      <c r="J232" s="42" t="s">
        <v>4219</v>
      </c>
      <c r="K232" s="146"/>
    </row>
    <row r="233" ht="12.75" customHeight="1">
      <c r="A233" s="31">
        <v>33.0</v>
      </c>
      <c r="B233" s="222"/>
      <c r="C233" s="211" t="s">
        <v>4220</v>
      </c>
      <c r="D233" s="223" t="s">
        <v>4221</v>
      </c>
      <c r="E233" s="42" t="s">
        <v>4222</v>
      </c>
      <c r="F233" s="42" t="s">
        <v>4223</v>
      </c>
      <c r="G233" s="42" t="s">
        <v>3402</v>
      </c>
      <c r="H233" s="42" t="s">
        <v>13</v>
      </c>
      <c r="I233" s="42"/>
      <c r="J233" s="42" t="s">
        <v>4224</v>
      </c>
      <c r="K233" s="42"/>
    </row>
    <row r="234" ht="12.75" customHeight="1">
      <c r="A234" s="31">
        <v>34.0</v>
      </c>
      <c r="B234" s="208"/>
      <c r="C234" s="223" t="s">
        <v>4225</v>
      </c>
      <c r="D234" s="223" t="s">
        <v>4226</v>
      </c>
      <c r="E234" s="42"/>
      <c r="F234" s="42" t="s">
        <v>4227</v>
      </c>
      <c r="G234" s="42" t="s">
        <v>3402</v>
      </c>
      <c r="H234" s="42" t="s">
        <v>13</v>
      </c>
      <c r="I234" s="42"/>
      <c r="J234" s="42"/>
      <c r="K234" s="17" t="str">
        <f>HYPERLINK("http://www.naga-cebu.com/","www.naga-cebu.com")</f>
        <v>www.naga-cebu.com</v>
      </c>
    </row>
    <row r="235" ht="12.75" customHeight="1">
      <c r="A235" s="31">
        <v>35.0</v>
      </c>
      <c r="B235" s="208"/>
      <c r="C235" s="211" t="s">
        <v>4228</v>
      </c>
      <c r="D235" s="223" t="s">
        <v>4229</v>
      </c>
      <c r="E235" s="42"/>
      <c r="F235" s="42" t="s">
        <v>4230</v>
      </c>
      <c r="G235" s="42" t="s">
        <v>3402</v>
      </c>
      <c r="H235" s="42" t="s">
        <v>13</v>
      </c>
      <c r="I235" s="42"/>
      <c r="J235" s="42"/>
      <c r="K235" s="42"/>
    </row>
    <row r="236" ht="12.75" customHeight="1">
      <c r="A236" s="31">
        <v>36.0</v>
      </c>
      <c r="B236" s="208"/>
      <c r="C236" s="211" t="s">
        <v>1225</v>
      </c>
      <c r="D236" s="223" t="s">
        <v>4231</v>
      </c>
      <c r="E236" s="42"/>
      <c r="F236" s="42" t="s">
        <v>4232</v>
      </c>
      <c r="G236" s="42" t="s">
        <v>3402</v>
      </c>
      <c r="H236" s="42" t="s">
        <v>13</v>
      </c>
      <c r="I236" s="42"/>
      <c r="J236" s="42"/>
      <c r="K236" s="42"/>
    </row>
    <row r="237" ht="12.75" customHeight="1">
      <c r="A237" s="31">
        <v>37.0</v>
      </c>
      <c r="B237" s="208"/>
      <c r="C237" s="211" t="s">
        <v>4233</v>
      </c>
      <c r="D237" s="223" t="s">
        <v>4234</v>
      </c>
      <c r="E237" s="42"/>
      <c r="F237" s="42" t="s">
        <v>4235</v>
      </c>
      <c r="G237" s="42" t="s">
        <v>3402</v>
      </c>
      <c r="H237" s="42" t="s">
        <v>13</v>
      </c>
      <c r="I237" s="42"/>
      <c r="J237" s="42"/>
      <c r="K237" s="42"/>
    </row>
    <row r="238" ht="12.75" customHeight="1">
      <c r="A238" s="31">
        <v>38.0</v>
      </c>
      <c r="B238" s="208"/>
      <c r="C238" s="211" t="s">
        <v>4236</v>
      </c>
      <c r="D238" s="223" t="s">
        <v>4237</v>
      </c>
      <c r="E238" s="42"/>
      <c r="F238" s="42" t="s">
        <v>4238</v>
      </c>
      <c r="G238" s="42" t="s">
        <v>3402</v>
      </c>
      <c r="H238" s="42" t="s">
        <v>13</v>
      </c>
      <c r="I238" s="42"/>
      <c r="J238" s="42"/>
      <c r="K238" s="42"/>
    </row>
    <row r="239" ht="12.75" customHeight="1">
      <c r="A239" s="31">
        <v>39.0</v>
      </c>
      <c r="B239" s="208"/>
      <c r="C239" s="211" t="s">
        <v>4239</v>
      </c>
      <c r="D239" s="223" t="s">
        <v>4240</v>
      </c>
      <c r="E239" s="42"/>
      <c r="F239" s="81" t="s">
        <v>4241</v>
      </c>
      <c r="G239" s="42" t="s">
        <v>3402</v>
      </c>
      <c r="H239" s="42" t="s">
        <v>13</v>
      </c>
      <c r="I239" s="42"/>
      <c r="J239" s="42"/>
      <c r="K239" s="42"/>
    </row>
    <row r="240" ht="12.75" customHeight="1">
      <c r="A240" s="31">
        <v>40.0</v>
      </c>
      <c r="B240" s="208"/>
      <c r="C240" s="211" t="s">
        <v>4242</v>
      </c>
      <c r="D240" s="223" t="s">
        <v>4243</v>
      </c>
      <c r="E240" s="42"/>
      <c r="F240" s="42" t="s">
        <v>4244</v>
      </c>
      <c r="G240" s="42" t="s">
        <v>3402</v>
      </c>
      <c r="H240" s="42" t="s">
        <v>13</v>
      </c>
      <c r="I240" s="42"/>
      <c r="J240" s="42"/>
      <c r="K240" s="42"/>
    </row>
    <row r="241" ht="12.75" customHeight="1">
      <c r="A241" s="31">
        <v>41.0</v>
      </c>
      <c r="B241" s="208"/>
      <c r="C241" s="211" t="s">
        <v>2533</v>
      </c>
      <c r="D241" s="223" t="s">
        <v>4245</v>
      </c>
      <c r="E241" s="42"/>
      <c r="F241" s="42" t="s">
        <v>4246</v>
      </c>
      <c r="G241" s="42" t="s">
        <v>3402</v>
      </c>
      <c r="H241" s="42" t="s">
        <v>13</v>
      </c>
      <c r="I241" s="42"/>
      <c r="J241" s="42"/>
      <c r="K241" s="42"/>
    </row>
    <row r="242" ht="12.75" customHeight="1">
      <c r="A242" s="31">
        <v>42.0</v>
      </c>
      <c r="B242" s="208"/>
      <c r="C242" s="211" t="s">
        <v>4247</v>
      </c>
      <c r="D242" s="223" t="s">
        <v>4248</v>
      </c>
      <c r="E242" s="42"/>
      <c r="F242" s="42" t="s">
        <v>4249</v>
      </c>
      <c r="G242" s="42" t="s">
        <v>3402</v>
      </c>
      <c r="H242" s="42" t="s">
        <v>13</v>
      </c>
      <c r="I242" s="42"/>
      <c r="J242" s="42"/>
      <c r="K242" s="42"/>
    </row>
    <row r="243" ht="12.75" customHeight="1">
      <c r="A243" s="31">
        <v>43.0</v>
      </c>
      <c r="B243" s="208"/>
      <c r="C243" s="211" t="s">
        <v>4250</v>
      </c>
      <c r="D243" s="223" t="s">
        <v>4251</v>
      </c>
      <c r="E243" s="42"/>
      <c r="F243" s="42" t="s">
        <v>4252</v>
      </c>
      <c r="G243" s="42" t="s">
        <v>3402</v>
      </c>
      <c r="H243" s="42" t="s">
        <v>13</v>
      </c>
      <c r="I243" s="42"/>
      <c r="J243" s="42"/>
      <c r="K243" s="42"/>
    </row>
    <row r="244" ht="12.75" customHeight="1">
      <c r="A244" s="31">
        <v>44.0</v>
      </c>
      <c r="B244" s="208"/>
      <c r="C244" s="211" t="s">
        <v>1091</v>
      </c>
      <c r="D244" s="223" t="s">
        <v>4253</v>
      </c>
      <c r="E244" s="42"/>
      <c r="F244" s="42" t="s">
        <v>4254</v>
      </c>
      <c r="G244" s="42" t="s">
        <v>3402</v>
      </c>
      <c r="H244" s="42" t="s">
        <v>13</v>
      </c>
      <c r="I244" s="42"/>
      <c r="J244" s="42"/>
      <c r="K244" s="42"/>
    </row>
    <row r="245" ht="12.75" customHeight="1">
      <c r="A245" s="31">
        <v>45.0</v>
      </c>
      <c r="B245" s="208"/>
      <c r="C245" s="211" t="s">
        <v>4255</v>
      </c>
      <c r="D245" s="223" t="s">
        <v>4256</v>
      </c>
      <c r="E245" s="42"/>
      <c r="F245" s="42" t="s">
        <v>4257</v>
      </c>
      <c r="G245" s="42" t="s">
        <v>3402</v>
      </c>
      <c r="H245" s="42" t="s">
        <v>13</v>
      </c>
      <c r="I245" s="42"/>
      <c r="J245" s="42"/>
      <c r="K245" s="42"/>
    </row>
    <row r="246" ht="12.75" customHeight="1">
      <c r="A246" s="31">
        <v>46.0</v>
      </c>
      <c r="B246" s="208"/>
      <c r="C246" s="211" t="s">
        <v>4258</v>
      </c>
      <c r="D246" s="223" t="s">
        <v>4259</v>
      </c>
      <c r="E246" s="42"/>
      <c r="F246" s="42" t="s">
        <v>4260</v>
      </c>
      <c r="G246" s="42" t="s">
        <v>3402</v>
      </c>
      <c r="H246" s="42" t="s">
        <v>13</v>
      </c>
      <c r="I246" s="42"/>
      <c r="J246" s="42"/>
      <c r="K246" s="42" t="s">
        <v>4261</v>
      </c>
    </row>
    <row r="247" ht="12.75" customHeight="1">
      <c r="A247" s="31">
        <v>47.0</v>
      </c>
      <c r="B247" s="208"/>
      <c r="C247" s="211" t="s">
        <v>4262</v>
      </c>
      <c r="D247" s="223" t="s">
        <v>4263</v>
      </c>
      <c r="E247" s="42"/>
      <c r="F247" s="42" t="s">
        <v>4264</v>
      </c>
      <c r="G247" s="42" t="s">
        <v>3402</v>
      </c>
      <c r="H247" s="42" t="s">
        <v>13</v>
      </c>
      <c r="I247" s="42"/>
      <c r="J247" s="42"/>
      <c r="K247" s="42"/>
    </row>
    <row r="248" ht="12.75" customHeight="1">
      <c r="A248" s="31">
        <v>48.0</v>
      </c>
      <c r="B248" s="208"/>
      <c r="C248" s="211" t="s">
        <v>4265</v>
      </c>
      <c r="D248" s="223" t="s">
        <v>4266</v>
      </c>
      <c r="E248" s="42"/>
      <c r="F248" s="42" t="s">
        <v>4267</v>
      </c>
      <c r="G248" s="42" t="s">
        <v>3402</v>
      </c>
      <c r="H248" s="42" t="s">
        <v>13</v>
      </c>
      <c r="I248" s="42"/>
      <c r="J248" s="42"/>
      <c r="K248" s="42"/>
    </row>
    <row r="249" ht="12.75" customHeight="1">
      <c r="A249" s="31">
        <v>49.0</v>
      </c>
      <c r="B249" s="208"/>
      <c r="C249" s="211" t="s">
        <v>4268</v>
      </c>
      <c r="D249" s="223" t="s">
        <v>4269</v>
      </c>
      <c r="E249" s="42"/>
      <c r="F249" s="42" t="s">
        <v>4270</v>
      </c>
      <c r="G249" s="42" t="s">
        <v>3402</v>
      </c>
      <c r="H249" s="42" t="s">
        <v>13</v>
      </c>
      <c r="I249" s="42"/>
      <c r="J249" s="42"/>
      <c r="K249" s="42"/>
    </row>
    <row r="250" ht="12.75" customHeight="1">
      <c r="A250" s="31">
        <v>50.0</v>
      </c>
      <c r="B250" s="222"/>
      <c r="C250" s="223" t="s">
        <v>3941</v>
      </c>
      <c r="D250" s="223" t="s">
        <v>4271</v>
      </c>
      <c r="E250" s="42" t="s">
        <v>4272</v>
      </c>
      <c r="F250" s="42" t="s">
        <v>4273</v>
      </c>
      <c r="G250" s="42" t="s">
        <v>3402</v>
      </c>
      <c r="H250" s="42" t="s">
        <v>13</v>
      </c>
      <c r="I250" s="42"/>
      <c r="J250" s="42" t="s">
        <v>4274</v>
      </c>
      <c r="K250" s="236" t="str">
        <f>HYPERLINK("http://www.talisaycitycebu.gov.ph/","www.talisaycitycebu.gov.ph")</f>
        <v>www.talisaycitycebu.gov.ph</v>
      </c>
    </row>
    <row r="251" ht="12.75" customHeight="1">
      <c r="A251" s="31">
        <v>51.0</v>
      </c>
      <c r="B251" s="208"/>
      <c r="C251" s="223" t="s">
        <v>4275</v>
      </c>
      <c r="D251" s="223" t="s">
        <v>4276</v>
      </c>
      <c r="E251" s="42"/>
      <c r="F251" s="42" t="s">
        <v>4277</v>
      </c>
      <c r="G251" s="42" t="s">
        <v>3402</v>
      </c>
      <c r="H251" s="42" t="s">
        <v>13</v>
      </c>
      <c r="I251" s="42"/>
      <c r="J251" s="42"/>
      <c r="K251" s="17" t="str">
        <f>HYPERLINK("http://www.toledocity.gov.ph/","www.toledocity.gov.ph")</f>
        <v>www.toledocity.gov.ph</v>
      </c>
    </row>
    <row r="252" ht="12.75" customHeight="1">
      <c r="A252" s="31">
        <v>52.0</v>
      </c>
      <c r="B252" s="208"/>
      <c r="C252" s="211" t="s">
        <v>4278</v>
      </c>
      <c r="D252" s="223" t="s">
        <v>4279</v>
      </c>
      <c r="E252" s="42"/>
      <c r="F252" s="42" t="s">
        <v>4280</v>
      </c>
      <c r="G252" s="42" t="s">
        <v>3402</v>
      </c>
      <c r="H252" s="42" t="s">
        <v>13</v>
      </c>
      <c r="I252" s="42"/>
      <c r="J252" s="42"/>
      <c r="K252" s="42"/>
    </row>
    <row r="253" ht="12.75" customHeight="1">
      <c r="A253" s="233">
        <v>53.0</v>
      </c>
      <c r="B253" s="208"/>
      <c r="C253" s="211" t="s">
        <v>4281</v>
      </c>
      <c r="D253" s="223" t="s">
        <v>4282</v>
      </c>
      <c r="E253" s="42"/>
      <c r="F253" s="42" t="s">
        <v>4283</v>
      </c>
      <c r="G253" s="42" t="s">
        <v>3402</v>
      </c>
      <c r="H253" s="42" t="s">
        <v>13</v>
      </c>
      <c r="I253" s="42"/>
      <c r="J253" s="42"/>
      <c r="K253" s="42"/>
    </row>
    <row r="254" ht="12.75" customHeight="1">
      <c r="A254" s="247"/>
      <c r="B254" s="248"/>
      <c r="C254" s="221" t="s">
        <v>4284</v>
      </c>
      <c r="D254" s="221" t="s">
        <v>4285</v>
      </c>
      <c r="E254" s="219" t="s">
        <v>4286</v>
      </c>
      <c r="F254" s="219" t="s">
        <v>4287</v>
      </c>
      <c r="G254" s="219" t="s">
        <v>3402</v>
      </c>
      <c r="H254" s="219" t="s">
        <v>143</v>
      </c>
      <c r="I254" s="219"/>
      <c r="J254" s="219" t="s">
        <v>4288</v>
      </c>
      <c r="K254" s="249" t="str">
        <f>HYPERLINK("http://www.negor.gov.ph/","www.negor.gov.ph")</f>
        <v>www.negor.gov.ph</v>
      </c>
    </row>
    <row r="255" ht="12.75" customHeight="1">
      <c r="A255" s="31">
        <v>1.0</v>
      </c>
      <c r="B255" s="208"/>
      <c r="C255" s="211" t="s">
        <v>4289</v>
      </c>
      <c r="D255" s="223" t="s">
        <v>4290</v>
      </c>
      <c r="E255" s="42"/>
      <c r="F255" s="42" t="s">
        <v>4291</v>
      </c>
      <c r="G255" s="42" t="s">
        <v>3402</v>
      </c>
      <c r="H255" s="42" t="s">
        <v>13</v>
      </c>
      <c r="I255" s="42"/>
      <c r="J255" s="42"/>
      <c r="K255" s="17" t="str">
        <f>HYPERLINK("http://www.amian.gov.ph/","www.amian.gov.ph")</f>
        <v>www.amian.gov.ph</v>
      </c>
    </row>
    <row r="256" ht="12.75" customHeight="1">
      <c r="A256" s="31">
        <v>2.0</v>
      </c>
      <c r="B256" s="208"/>
      <c r="C256" s="211" t="s">
        <v>4292</v>
      </c>
      <c r="D256" s="223" t="s">
        <v>4293</v>
      </c>
      <c r="E256" s="42"/>
      <c r="F256" s="42" t="s">
        <v>4294</v>
      </c>
      <c r="G256" s="42" t="s">
        <v>3402</v>
      </c>
      <c r="H256" s="42" t="s">
        <v>13</v>
      </c>
      <c r="I256" s="42"/>
      <c r="J256" s="42"/>
      <c r="K256" s="42"/>
    </row>
    <row r="257" ht="12.75" customHeight="1">
      <c r="A257" s="31">
        <v>3.0</v>
      </c>
      <c r="B257" s="208"/>
      <c r="C257" s="211" t="s">
        <v>4295</v>
      </c>
      <c r="D257" s="223" t="s">
        <v>4296</v>
      </c>
      <c r="E257" s="42"/>
      <c r="F257" s="42" t="s">
        <v>4297</v>
      </c>
      <c r="G257" s="42" t="s">
        <v>3402</v>
      </c>
      <c r="H257" s="42" t="s">
        <v>13</v>
      </c>
      <c r="I257" s="42"/>
      <c r="J257" s="42"/>
      <c r="K257" s="42"/>
    </row>
    <row r="258" ht="12.75" customHeight="1">
      <c r="A258" s="31">
        <v>4.0</v>
      </c>
      <c r="B258" s="222"/>
      <c r="C258" s="223" t="s">
        <v>4298</v>
      </c>
      <c r="D258" s="223" t="s">
        <v>4299</v>
      </c>
      <c r="E258" s="42" t="s">
        <v>4300</v>
      </c>
      <c r="F258" s="42" t="s">
        <v>4301</v>
      </c>
      <c r="G258" s="42" t="s">
        <v>3402</v>
      </c>
      <c r="H258" s="42" t="s">
        <v>13</v>
      </c>
      <c r="I258" s="42"/>
      <c r="J258" s="42"/>
      <c r="K258" s="42"/>
    </row>
    <row r="259" ht="12.75" customHeight="1">
      <c r="A259" s="31">
        <v>5.0</v>
      </c>
      <c r="B259" s="208"/>
      <c r="C259" s="211" t="s">
        <v>4302</v>
      </c>
      <c r="D259" s="223" t="s">
        <v>4303</v>
      </c>
      <c r="E259" s="42"/>
      <c r="F259" s="42" t="s">
        <v>4304</v>
      </c>
      <c r="G259" s="42" t="s">
        <v>3402</v>
      </c>
      <c r="H259" s="42" t="s">
        <v>13</v>
      </c>
      <c r="I259" s="42"/>
      <c r="J259" s="42"/>
      <c r="K259" s="42"/>
    </row>
    <row r="260" ht="12.75" customHeight="1">
      <c r="A260" s="31">
        <v>6.0</v>
      </c>
      <c r="B260" s="208"/>
      <c r="C260" s="223" t="s">
        <v>4305</v>
      </c>
      <c r="D260" s="223" t="s">
        <v>4306</v>
      </c>
      <c r="E260" s="42"/>
      <c r="F260" s="42" t="s">
        <v>4307</v>
      </c>
      <c r="G260" s="42" t="s">
        <v>3402</v>
      </c>
      <c r="H260" s="42" t="s">
        <v>13</v>
      </c>
      <c r="I260" s="42" t="s">
        <v>4308</v>
      </c>
      <c r="J260" s="42" t="s">
        <v>4309</v>
      </c>
      <c r="K260" s="17" t="str">
        <f>HYPERLINK("http://www.bayawancity.gov.ph/","www.bayawancity.gov.ph")</f>
        <v>www.bayawancity.gov.ph</v>
      </c>
    </row>
    <row r="261" ht="12.75" customHeight="1">
      <c r="A261" s="31">
        <v>7.0</v>
      </c>
      <c r="B261" s="208"/>
      <c r="C261" s="211" t="s">
        <v>4310</v>
      </c>
      <c r="D261" s="223" t="s">
        <v>4311</v>
      </c>
      <c r="E261" s="42"/>
      <c r="F261" s="42" t="s">
        <v>4312</v>
      </c>
      <c r="G261" s="42" t="s">
        <v>3402</v>
      </c>
      <c r="H261" s="42" t="s">
        <v>13</v>
      </c>
      <c r="I261" s="42"/>
      <c r="J261" s="42"/>
      <c r="K261" s="146"/>
    </row>
    <row r="262" ht="12.75" customHeight="1">
      <c r="A262" s="31">
        <v>8.0</v>
      </c>
      <c r="B262" s="208"/>
      <c r="C262" s="223" t="s">
        <v>4313</v>
      </c>
      <c r="D262" s="223" t="s">
        <v>4314</v>
      </c>
      <c r="E262" s="42"/>
      <c r="F262" s="42" t="s">
        <v>4315</v>
      </c>
      <c r="G262" s="42" t="s">
        <v>3402</v>
      </c>
      <c r="H262" s="42" t="s">
        <v>13</v>
      </c>
      <c r="I262" s="42"/>
      <c r="J262" s="42"/>
      <c r="K262" s="146"/>
    </row>
    <row r="263" ht="12.75" customHeight="1">
      <c r="A263" s="31">
        <v>9.0</v>
      </c>
      <c r="B263" s="250"/>
      <c r="C263" s="211" t="s">
        <v>4316</v>
      </c>
      <c r="D263" s="223" t="s">
        <v>4317</v>
      </c>
      <c r="E263" s="251" t="s">
        <v>4318</v>
      </c>
      <c r="F263" s="42" t="s">
        <v>4319</v>
      </c>
      <c r="G263" s="42" t="s">
        <v>3402</v>
      </c>
      <c r="H263" s="42" t="s">
        <v>13</v>
      </c>
      <c r="I263" s="42"/>
      <c r="J263" s="42"/>
      <c r="K263" s="146"/>
    </row>
    <row r="264" ht="12.75" customHeight="1">
      <c r="A264" s="31">
        <v>10.0</v>
      </c>
      <c r="B264" s="222"/>
      <c r="C264" s="223" t="s">
        <v>4320</v>
      </c>
      <c r="D264" s="223" t="s">
        <v>4321</v>
      </c>
      <c r="E264" s="111" t="s">
        <v>4322</v>
      </c>
      <c r="F264" s="42" t="s">
        <v>4323</v>
      </c>
      <c r="G264" s="42" t="s">
        <v>3402</v>
      </c>
      <c r="H264" s="42" t="s">
        <v>13</v>
      </c>
      <c r="I264" s="42"/>
      <c r="J264" s="42"/>
      <c r="K264" s="146"/>
    </row>
    <row r="265" ht="12.75" customHeight="1">
      <c r="A265" s="31">
        <v>11.0</v>
      </c>
      <c r="B265" s="222"/>
      <c r="C265" s="223" t="s">
        <v>4324</v>
      </c>
      <c r="D265" s="223" t="s">
        <v>4325</v>
      </c>
      <c r="E265" s="81" t="s">
        <v>4326</v>
      </c>
      <c r="F265" s="42" t="s">
        <v>4327</v>
      </c>
      <c r="G265" s="42" t="s">
        <v>3402</v>
      </c>
      <c r="H265" s="42" t="s">
        <v>13</v>
      </c>
      <c r="I265" s="42"/>
      <c r="J265" s="42"/>
      <c r="K265" s="17" t="str">
        <f>HYPERLINK("http://www.guihulngan.gov.ph/","www.guihulngan.gov.ph")</f>
        <v>www.guihulngan.gov.ph</v>
      </c>
    </row>
    <row r="266" ht="12.75" customHeight="1">
      <c r="A266" s="31">
        <v>12.0</v>
      </c>
      <c r="B266" s="208"/>
      <c r="C266" s="211" t="s">
        <v>4328</v>
      </c>
      <c r="D266" s="223" t="s">
        <v>4329</v>
      </c>
      <c r="E266" s="42"/>
      <c r="F266" s="42" t="s">
        <v>4330</v>
      </c>
      <c r="G266" s="42" t="s">
        <v>3402</v>
      </c>
      <c r="H266" s="42" t="s">
        <v>13</v>
      </c>
      <c r="I266" s="42"/>
      <c r="J266" s="42"/>
      <c r="K266" s="146"/>
    </row>
    <row r="267" ht="12.75" customHeight="1">
      <c r="A267" s="31">
        <v>13.0</v>
      </c>
      <c r="B267" s="208"/>
      <c r="C267" s="211" t="s">
        <v>4331</v>
      </c>
      <c r="D267" s="223" t="s">
        <v>4332</v>
      </c>
      <c r="E267" s="42"/>
      <c r="F267" s="42" t="s">
        <v>4333</v>
      </c>
      <c r="G267" s="42" t="s">
        <v>3402</v>
      </c>
      <c r="H267" s="42" t="s">
        <v>13</v>
      </c>
      <c r="I267" s="42"/>
      <c r="J267" s="42"/>
      <c r="K267" s="146"/>
    </row>
    <row r="268" ht="12.75" customHeight="1">
      <c r="A268" s="31">
        <v>14.0</v>
      </c>
      <c r="B268" s="222"/>
      <c r="C268" s="211" t="s">
        <v>4334</v>
      </c>
      <c r="D268" s="223" t="s">
        <v>4335</v>
      </c>
      <c r="E268" s="246" t="s">
        <v>4336</v>
      </c>
      <c r="F268" s="42" t="s">
        <v>4337</v>
      </c>
      <c r="G268" s="42" t="s">
        <v>3402</v>
      </c>
      <c r="H268" s="42" t="s">
        <v>13</v>
      </c>
      <c r="I268" s="42"/>
      <c r="J268" s="42"/>
      <c r="K268" s="146"/>
    </row>
    <row r="269" ht="12.75" customHeight="1">
      <c r="A269" s="31">
        <v>15.0</v>
      </c>
      <c r="B269" s="208"/>
      <c r="C269" s="211" t="s">
        <v>4338</v>
      </c>
      <c r="D269" s="223" t="s">
        <v>4339</v>
      </c>
      <c r="E269" s="42"/>
      <c r="F269" s="42" t="s">
        <v>4340</v>
      </c>
      <c r="G269" s="42" t="s">
        <v>3402</v>
      </c>
      <c r="H269" s="42" t="s">
        <v>13</v>
      </c>
      <c r="I269" s="42"/>
      <c r="J269" s="42"/>
      <c r="K269" s="17" t="str">
        <f>HYPERLINK("http://www.manjuyod.net/","www.manjuyod.net")</f>
        <v>www.manjuyod.net</v>
      </c>
    </row>
    <row r="270" ht="12.75" customHeight="1">
      <c r="A270" s="31">
        <v>16.0</v>
      </c>
      <c r="B270" s="208"/>
      <c r="C270" s="211" t="s">
        <v>814</v>
      </c>
      <c r="D270" s="223" t="s">
        <v>4341</v>
      </c>
      <c r="E270" s="42"/>
      <c r="F270" s="42" t="s">
        <v>4342</v>
      </c>
      <c r="G270" s="42" t="s">
        <v>3402</v>
      </c>
      <c r="H270" s="42" t="s">
        <v>13</v>
      </c>
      <c r="I270" s="42"/>
      <c r="J270" s="42"/>
      <c r="K270" s="146"/>
    </row>
    <row r="271" ht="12.75" customHeight="1">
      <c r="A271" s="31">
        <v>17.0</v>
      </c>
      <c r="B271" s="207" t="s">
        <v>3409</v>
      </c>
      <c r="C271" s="211" t="s">
        <v>4343</v>
      </c>
      <c r="D271" s="223" t="s">
        <v>4344</v>
      </c>
      <c r="E271" s="81" t="s">
        <v>4345</v>
      </c>
      <c r="F271" s="42" t="s">
        <v>4346</v>
      </c>
      <c r="G271" s="42" t="s">
        <v>3402</v>
      </c>
      <c r="H271" s="42" t="s">
        <v>13</v>
      </c>
      <c r="I271" s="42"/>
      <c r="J271" s="42"/>
      <c r="K271" s="146"/>
    </row>
    <row r="272" ht="12.75" customHeight="1">
      <c r="A272" s="31">
        <v>18.0</v>
      </c>
      <c r="B272" s="208"/>
      <c r="C272" s="211" t="s">
        <v>4347</v>
      </c>
      <c r="D272" s="223" t="s">
        <v>4348</v>
      </c>
      <c r="E272" s="42"/>
      <c r="F272" s="42" t="s">
        <v>4349</v>
      </c>
      <c r="G272" s="42" t="s">
        <v>3402</v>
      </c>
      <c r="H272" s="42" t="s">
        <v>13</v>
      </c>
      <c r="I272" s="42"/>
      <c r="J272" s="42"/>
      <c r="K272" s="146"/>
    </row>
    <row r="273" ht="12.75" customHeight="1">
      <c r="A273" s="31">
        <v>19.0</v>
      </c>
      <c r="B273" s="222"/>
      <c r="C273" s="211" t="s">
        <v>4350</v>
      </c>
      <c r="D273" s="223" t="s">
        <v>4351</v>
      </c>
      <c r="E273" s="42" t="s">
        <v>4352</v>
      </c>
      <c r="F273" s="42" t="s">
        <v>4353</v>
      </c>
      <c r="G273" s="42" t="s">
        <v>3402</v>
      </c>
      <c r="H273" s="42" t="s">
        <v>13</v>
      </c>
      <c r="I273" s="42"/>
      <c r="J273" s="42" t="s">
        <v>4354</v>
      </c>
      <c r="K273" s="146"/>
    </row>
    <row r="274" ht="12.75" customHeight="1">
      <c r="A274" s="31">
        <v>20.0</v>
      </c>
      <c r="B274" s="222"/>
      <c r="C274" s="211" t="s">
        <v>390</v>
      </c>
      <c r="D274" s="223" t="s">
        <v>4355</v>
      </c>
      <c r="E274" s="111" t="s">
        <v>4356</v>
      </c>
      <c r="F274" s="42" t="s">
        <v>4357</v>
      </c>
      <c r="G274" s="42" t="s">
        <v>3402</v>
      </c>
      <c r="H274" s="42" t="s">
        <v>13</v>
      </c>
      <c r="I274" s="42"/>
      <c r="J274" s="42"/>
      <c r="K274" s="146"/>
    </row>
    <row r="275" ht="12.75" customHeight="1">
      <c r="A275" s="31">
        <v>21.0</v>
      </c>
      <c r="B275" s="222"/>
      <c r="C275" s="223" t="s">
        <v>4358</v>
      </c>
      <c r="D275" s="223" t="s">
        <v>4359</v>
      </c>
      <c r="E275" s="111" t="s">
        <v>4360</v>
      </c>
      <c r="F275" s="42" t="s">
        <v>4361</v>
      </c>
      <c r="G275" s="42" t="s">
        <v>3402</v>
      </c>
      <c r="H275" s="42" t="s">
        <v>13</v>
      </c>
      <c r="I275" s="42"/>
      <c r="J275" s="42"/>
      <c r="K275" s="146"/>
    </row>
    <row r="276" ht="12.75" customHeight="1">
      <c r="A276" s="31">
        <v>22.0</v>
      </c>
      <c r="B276" s="208"/>
      <c r="C276" s="211" t="s">
        <v>4362</v>
      </c>
      <c r="D276" s="223" t="s">
        <v>4363</v>
      </c>
      <c r="E276" s="42"/>
      <c r="F276" s="42" t="s">
        <v>4364</v>
      </c>
      <c r="G276" s="42" t="s">
        <v>3402</v>
      </c>
      <c r="H276" s="42" t="s">
        <v>13</v>
      </c>
      <c r="I276" s="42"/>
      <c r="J276" s="42"/>
      <c r="K276" s="146"/>
    </row>
    <row r="277" ht="12.75" customHeight="1">
      <c r="A277" s="31">
        <v>23.0</v>
      </c>
      <c r="B277" s="207" t="s">
        <v>3409</v>
      </c>
      <c r="C277" s="211" t="s">
        <v>4103</v>
      </c>
      <c r="D277" s="223" t="s">
        <v>4365</v>
      </c>
      <c r="E277" s="81" t="s">
        <v>4366</v>
      </c>
      <c r="F277" s="42" t="s">
        <v>4367</v>
      </c>
      <c r="G277" s="42" t="s">
        <v>3402</v>
      </c>
      <c r="H277" s="42" t="s">
        <v>13</v>
      </c>
      <c r="I277" s="42"/>
      <c r="J277" s="42"/>
      <c r="K277" s="146"/>
    </row>
    <row r="278" ht="12.75" customHeight="1">
      <c r="A278" s="31">
        <v>24.0</v>
      </c>
      <c r="B278" s="208"/>
      <c r="C278" s="211" t="s">
        <v>4368</v>
      </c>
      <c r="D278" s="223" t="s">
        <v>4369</v>
      </c>
      <c r="E278" s="42"/>
      <c r="F278" s="42" t="s">
        <v>4370</v>
      </c>
      <c r="G278" s="42" t="s">
        <v>3402</v>
      </c>
      <c r="H278" s="42" t="s">
        <v>13</v>
      </c>
      <c r="I278" s="42"/>
      <c r="J278" s="42"/>
      <c r="K278" s="146"/>
    </row>
    <row r="279" ht="12.75" customHeight="1">
      <c r="A279" s="233">
        <v>25.0</v>
      </c>
      <c r="B279" s="208"/>
      <c r="C279" s="211" t="s">
        <v>4371</v>
      </c>
      <c r="D279" s="223" t="s">
        <v>4372</v>
      </c>
      <c r="E279" s="42"/>
      <c r="F279" s="42" t="s">
        <v>4373</v>
      </c>
      <c r="G279" s="42" t="s">
        <v>3402</v>
      </c>
      <c r="H279" s="42" t="s">
        <v>13</v>
      </c>
      <c r="I279" s="42"/>
      <c r="J279" s="42"/>
      <c r="K279" s="146"/>
    </row>
    <row r="280" ht="12.75" customHeight="1">
      <c r="A280" s="42"/>
      <c r="B280" s="222"/>
      <c r="C280" s="221" t="s">
        <v>4374</v>
      </c>
      <c r="D280" s="221" t="s">
        <v>4375</v>
      </c>
      <c r="E280" s="218" t="s">
        <v>4376</v>
      </c>
      <c r="F280" s="218" t="s">
        <v>4377</v>
      </c>
      <c r="G280" s="218" t="s">
        <v>3402</v>
      </c>
      <c r="H280" s="218" t="s">
        <v>143</v>
      </c>
      <c r="I280" s="218" t="s">
        <v>4378</v>
      </c>
      <c r="J280" s="218" t="s">
        <v>4379</v>
      </c>
      <c r="K280" s="218"/>
    </row>
    <row r="281" ht="12.75" customHeight="1">
      <c r="A281" s="31">
        <v>1.0</v>
      </c>
      <c r="B281" s="208"/>
      <c r="C281" s="211" t="s">
        <v>4380</v>
      </c>
      <c r="D281" s="223" t="s">
        <v>4381</v>
      </c>
      <c r="E281" s="171"/>
      <c r="F281" s="42" t="s">
        <v>4382</v>
      </c>
      <c r="G281" s="42" t="s">
        <v>3402</v>
      </c>
      <c r="H281" s="42" t="s">
        <v>13</v>
      </c>
      <c r="I281" s="42"/>
      <c r="J281" s="42"/>
      <c r="K281" s="42"/>
    </row>
    <row r="282" ht="12.75" customHeight="1">
      <c r="A282" s="31">
        <v>2.0</v>
      </c>
      <c r="B282" s="252"/>
      <c r="C282" s="211" t="s">
        <v>4383</v>
      </c>
      <c r="D282" s="223" t="s">
        <v>4384</v>
      </c>
      <c r="E282" s="42"/>
      <c r="F282" s="42" t="s">
        <v>4385</v>
      </c>
      <c r="G282" s="42" t="s">
        <v>3402</v>
      </c>
      <c r="H282" s="42" t="s">
        <v>13</v>
      </c>
      <c r="I282" s="42"/>
      <c r="J282" s="42" t="s">
        <v>4386</v>
      </c>
      <c r="K282" s="42"/>
    </row>
    <row r="283" ht="12.75" customHeight="1">
      <c r="A283" s="31">
        <v>3.0</v>
      </c>
      <c r="B283" s="252"/>
      <c r="C283" s="211" t="s">
        <v>4387</v>
      </c>
      <c r="D283" s="223" t="s">
        <v>4388</v>
      </c>
      <c r="E283" s="42"/>
      <c r="F283" s="42" t="s">
        <v>4389</v>
      </c>
      <c r="G283" s="42" t="s">
        <v>3402</v>
      </c>
      <c r="H283" s="42" t="s">
        <v>13</v>
      </c>
      <c r="I283" s="42"/>
      <c r="J283" s="42"/>
      <c r="K283" s="17" t="str">
        <f>HYPERLINK("http://www.lazi-siquijor.gov.ph/","www.lazi-siquijor.gov.ph")</f>
        <v>www.lazi-siquijor.gov.ph</v>
      </c>
    </row>
    <row r="284" ht="12.75" customHeight="1">
      <c r="A284" s="31">
        <v>4.0</v>
      </c>
      <c r="B284" s="252"/>
      <c r="C284" s="211" t="s">
        <v>4390</v>
      </c>
      <c r="D284" s="223" t="s">
        <v>4391</v>
      </c>
      <c r="E284" s="42"/>
      <c r="F284" s="42" t="s">
        <v>4392</v>
      </c>
      <c r="G284" s="42" t="s">
        <v>3402</v>
      </c>
      <c r="H284" s="42" t="s">
        <v>13</v>
      </c>
      <c r="I284" s="42"/>
      <c r="J284" s="42"/>
      <c r="K284" s="17" t="str">
        <f>HYPERLINK("http://www.maria-siquijor.gov.ph/","www.maria-siquijor.gov.ph")</f>
        <v>www.maria-siquijor.gov.ph</v>
      </c>
    </row>
    <row r="285" ht="12.75" customHeight="1">
      <c r="A285" s="31">
        <v>5.0</v>
      </c>
      <c r="B285" s="252"/>
      <c r="C285" s="211" t="s">
        <v>366</v>
      </c>
      <c r="D285" s="223" t="s">
        <v>4393</v>
      </c>
      <c r="E285" s="42"/>
      <c r="F285" s="42" t="s">
        <v>4394</v>
      </c>
      <c r="G285" s="42" t="s">
        <v>3402</v>
      </c>
      <c r="H285" s="42" t="s">
        <v>13</v>
      </c>
      <c r="I285" s="42"/>
      <c r="J285" s="42"/>
      <c r="K285" s="42"/>
    </row>
    <row r="286" ht="12.75" customHeight="1">
      <c r="A286" s="31">
        <v>6.0</v>
      </c>
      <c r="B286" s="252"/>
      <c r="C286" s="223" t="s">
        <v>4395</v>
      </c>
      <c r="D286" s="223" t="s">
        <v>4396</v>
      </c>
      <c r="E286" s="42"/>
      <c r="F286" s="42" t="s">
        <v>4397</v>
      </c>
      <c r="G286" s="42" t="s">
        <v>3402</v>
      </c>
      <c r="H286" s="42" t="s">
        <v>13</v>
      </c>
      <c r="I286" s="42"/>
      <c r="J286" s="42"/>
      <c r="K286" s="17" t="str">
        <f>HYPERLINK("http://www.siquijor.gov.ph/","www.siquijor.gov.ph")</f>
        <v>www.siquijor.gov.ph</v>
      </c>
    </row>
    <row r="287" ht="12.75" customHeight="1">
      <c r="A287" s="218"/>
      <c r="B287" s="253" t="s">
        <v>4398</v>
      </c>
      <c r="C287" s="243"/>
      <c r="D287" s="218"/>
      <c r="E287" s="218"/>
      <c r="F287" s="218"/>
      <c r="G287" s="218"/>
      <c r="H287" s="218"/>
      <c r="I287" s="218"/>
      <c r="J287" s="218"/>
      <c r="K287" s="218"/>
    </row>
    <row r="288" ht="12.75" customHeight="1">
      <c r="A288" s="42"/>
      <c r="B288" s="42"/>
      <c r="C288" s="221" t="s">
        <v>4399</v>
      </c>
      <c r="D288" s="221" t="s">
        <v>4400</v>
      </c>
      <c r="E288" s="218"/>
      <c r="F288" s="218" t="s">
        <v>4401</v>
      </c>
      <c r="G288" s="218" t="s">
        <v>3402</v>
      </c>
      <c r="H288" s="218" t="s">
        <v>143</v>
      </c>
      <c r="I288" s="218" t="s">
        <v>4402</v>
      </c>
      <c r="J288" s="211" t="s">
        <v>4403</v>
      </c>
      <c r="K288" s="234" t="str">
        <f>HYPERLINK("http://www.biliran.gov.ph/","www.biliran.gov.ph")</f>
        <v>www.biliran.gov.ph</v>
      </c>
    </row>
    <row r="289" ht="12.75" customHeight="1">
      <c r="A289" s="31">
        <v>1.0</v>
      </c>
      <c r="B289" s="208"/>
      <c r="C289" s="211" t="s">
        <v>4404</v>
      </c>
      <c r="D289" s="223" t="s">
        <v>4405</v>
      </c>
      <c r="E289" s="42"/>
      <c r="F289" s="42" t="s">
        <v>4406</v>
      </c>
      <c r="G289" s="42" t="s">
        <v>3402</v>
      </c>
      <c r="H289" s="42" t="s">
        <v>13</v>
      </c>
      <c r="I289" s="42"/>
      <c r="J289" s="211">
        <v>9.274603409E9</v>
      </c>
      <c r="K289" s="42"/>
    </row>
    <row r="290" ht="12.75" customHeight="1">
      <c r="A290" s="31">
        <v>2.0</v>
      </c>
      <c r="B290" s="208"/>
      <c r="C290" s="211" t="s">
        <v>4407</v>
      </c>
      <c r="D290" s="223" t="s">
        <v>4408</v>
      </c>
      <c r="E290" s="42"/>
      <c r="F290" s="42" t="s">
        <v>4409</v>
      </c>
      <c r="G290" s="42" t="s">
        <v>3402</v>
      </c>
      <c r="H290" s="42" t="s">
        <v>13</v>
      </c>
      <c r="I290" s="42"/>
      <c r="J290" s="211" t="s">
        <v>4410</v>
      </c>
      <c r="K290" s="42"/>
    </row>
    <row r="291" ht="12.75" customHeight="1">
      <c r="A291" s="31">
        <v>3.0</v>
      </c>
      <c r="B291" s="208"/>
      <c r="C291" s="211" t="s">
        <v>4411</v>
      </c>
      <c r="D291" s="223" t="s">
        <v>4412</v>
      </c>
      <c r="E291" s="42"/>
      <c r="F291" s="42" t="s">
        <v>4413</v>
      </c>
      <c r="G291" s="42" t="s">
        <v>3402</v>
      </c>
      <c r="H291" s="42" t="s">
        <v>13</v>
      </c>
      <c r="I291" s="42"/>
      <c r="J291" s="211" t="s">
        <v>4414</v>
      </c>
      <c r="K291" s="42"/>
    </row>
    <row r="292" ht="12.75" customHeight="1">
      <c r="A292" s="31">
        <v>4.0</v>
      </c>
      <c r="B292" s="208"/>
      <c r="C292" s="211" t="s">
        <v>4415</v>
      </c>
      <c r="D292" s="223" t="s">
        <v>4416</v>
      </c>
      <c r="E292" s="42"/>
      <c r="F292" s="42" t="s">
        <v>4417</v>
      </c>
      <c r="G292" s="42" t="s">
        <v>3402</v>
      </c>
      <c r="H292" s="42" t="s">
        <v>13</v>
      </c>
      <c r="I292" s="42"/>
      <c r="J292" s="211">
        <v>9.265851984E9</v>
      </c>
      <c r="K292" s="17" t="str">
        <f>HYPERLINK("http://www.cabiliran-biliran.gov.ph/","www.cabiliran-biliran.gov.ph")</f>
        <v>www.cabiliran-biliran.gov.ph</v>
      </c>
    </row>
    <row r="293" ht="12.75" customHeight="1">
      <c r="A293" s="31">
        <v>5.0</v>
      </c>
      <c r="B293" s="208"/>
      <c r="C293" s="211" t="s">
        <v>4418</v>
      </c>
      <c r="D293" s="223" t="s">
        <v>4419</v>
      </c>
      <c r="E293" s="42"/>
      <c r="F293" s="42" t="s">
        <v>4420</v>
      </c>
      <c r="G293" s="42" t="s">
        <v>3402</v>
      </c>
      <c r="H293" s="42" t="s">
        <v>13</v>
      </c>
      <c r="I293" s="42"/>
      <c r="J293" s="211">
        <v>9.266895329E9</v>
      </c>
      <c r="K293" s="42"/>
    </row>
    <row r="294" ht="12.75" customHeight="1">
      <c r="A294" s="31">
        <v>6.0</v>
      </c>
      <c r="B294" s="208"/>
      <c r="C294" s="211" t="s">
        <v>4421</v>
      </c>
      <c r="D294" s="223" t="s">
        <v>4422</v>
      </c>
      <c r="E294" s="42"/>
      <c r="F294" s="42" t="s">
        <v>4423</v>
      </c>
      <c r="G294" s="42" t="s">
        <v>3402</v>
      </c>
      <c r="H294" s="42" t="s">
        <v>13</v>
      </c>
      <c r="I294" s="42"/>
      <c r="J294" s="211" t="s">
        <v>4424</v>
      </c>
      <c r="K294" s="42"/>
    </row>
    <row r="295" ht="12.75" customHeight="1">
      <c r="A295" s="31">
        <v>7.0</v>
      </c>
      <c r="B295" s="208"/>
      <c r="C295" s="211" t="s">
        <v>4425</v>
      </c>
      <c r="D295" s="223" t="s">
        <v>4426</v>
      </c>
      <c r="E295" s="42"/>
      <c r="F295" s="42" t="s">
        <v>4427</v>
      </c>
      <c r="G295" s="42" t="s">
        <v>3402</v>
      </c>
      <c r="H295" s="42" t="s">
        <v>13</v>
      </c>
      <c r="I295" s="42"/>
      <c r="J295" s="211" t="s">
        <v>4428</v>
      </c>
      <c r="K295" s="42"/>
    </row>
    <row r="296" ht="12.75" customHeight="1">
      <c r="A296" s="233">
        <v>8.0</v>
      </c>
      <c r="B296" s="208"/>
      <c r="C296" s="223" t="s">
        <v>4429</v>
      </c>
      <c r="D296" s="223" t="s">
        <v>4430</v>
      </c>
      <c r="E296" s="42"/>
      <c r="F296" s="42" t="s">
        <v>4431</v>
      </c>
      <c r="G296" s="42" t="s">
        <v>3402</v>
      </c>
      <c r="H296" s="42" t="s">
        <v>13</v>
      </c>
      <c r="I296" s="42"/>
      <c r="J296" s="211" t="s">
        <v>4432</v>
      </c>
      <c r="K296" s="42"/>
    </row>
    <row r="297" ht="12.75" customHeight="1">
      <c r="A297" s="42"/>
      <c r="B297" s="208"/>
      <c r="C297" s="221" t="s">
        <v>4433</v>
      </c>
      <c r="D297" s="221" t="s">
        <v>4434</v>
      </c>
      <c r="E297" s="218"/>
      <c r="F297" s="218" t="s">
        <v>4435</v>
      </c>
      <c r="G297" s="218" t="s">
        <v>3402</v>
      </c>
      <c r="H297" s="218" t="s">
        <v>143</v>
      </c>
      <c r="I297" s="218" t="s">
        <v>4436</v>
      </c>
      <c r="J297" s="218" t="s">
        <v>4437</v>
      </c>
      <c r="K297" s="218"/>
    </row>
    <row r="298" ht="12.75" customHeight="1">
      <c r="A298" s="31">
        <v>1.0</v>
      </c>
      <c r="B298" s="208"/>
      <c r="C298" s="211" t="s">
        <v>4438</v>
      </c>
      <c r="D298" s="223" t="s">
        <v>4439</v>
      </c>
      <c r="E298" s="42"/>
      <c r="F298" s="42" t="s">
        <v>4440</v>
      </c>
      <c r="G298" s="42" t="s">
        <v>3402</v>
      </c>
      <c r="H298" s="42" t="s">
        <v>13</v>
      </c>
      <c r="I298" s="42"/>
      <c r="J298" s="42"/>
      <c r="K298" s="42"/>
    </row>
    <row r="299" ht="12.75" customHeight="1">
      <c r="A299" s="31">
        <v>2.0</v>
      </c>
      <c r="B299" s="208"/>
      <c r="C299" s="211" t="s">
        <v>4441</v>
      </c>
      <c r="D299" s="223" t="s">
        <v>4442</v>
      </c>
      <c r="E299" s="42"/>
      <c r="F299" s="42" t="s">
        <v>4443</v>
      </c>
      <c r="G299" s="42" t="s">
        <v>3402</v>
      </c>
      <c r="H299" s="42" t="s">
        <v>13</v>
      </c>
      <c r="I299" s="42"/>
      <c r="J299" s="42"/>
      <c r="K299" s="42"/>
    </row>
    <row r="300" ht="12.75" customHeight="1">
      <c r="A300" s="31">
        <v>3.0</v>
      </c>
      <c r="B300" s="208"/>
      <c r="C300" s="211" t="s">
        <v>4444</v>
      </c>
      <c r="D300" s="223" t="s">
        <v>4445</v>
      </c>
      <c r="E300" s="42"/>
      <c r="F300" s="42" t="s">
        <v>4446</v>
      </c>
      <c r="G300" s="42" t="s">
        <v>3402</v>
      </c>
      <c r="H300" s="42" t="s">
        <v>13</v>
      </c>
      <c r="I300" s="42"/>
      <c r="J300" s="42"/>
      <c r="K300" s="42"/>
    </row>
    <row r="301" ht="12.75" customHeight="1">
      <c r="A301" s="31">
        <v>4.0</v>
      </c>
      <c r="B301" s="208"/>
      <c r="C301" s="223" t="s">
        <v>4447</v>
      </c>
      <c r="D301" s="223" t="s">
        <v>4448</v>
      </c>
      <c r="E301" s="42"/>
      <c r="F301" s="42" t="s">
        <v>4449</v>
      </c>
      <c r="G301" s="42" t="s">
        <v>3402</v>
      </c>
      <c r="H301" s="42" t="s">
        <v>13</v>
      </c>
      <c r="I301" s="42"/>
      <c r="J301" s="42"/>
      <c r="K301" s="17" t="str">
        <f>HYPERLINK("http://www.iborongan.com/","www.iborongan.com")</f>
        <v>www.iborongan.com</v>
      </c>
    </row>
    <row r="302" ht="12.75" customHeight="1">
      <c r="A302" s="31">
        <v>5.0</v>
      </c>
      <c r="B302" s="208"/>
      <c r="C302" s="211" t="s">
        <v>4450</v>
      </c>
      <c r="D302" s="223" t="s">
        <v>4451</v>
      </c>
      <c r="E302" s="42"/>
      <c r="F302" s="42" t="s">
        <v>4452</v>
      </c>
      <c r="G302" s="42" t="s">
        <v>3402</v>
      </c>
      <c r="H302" s="42" t="s">
        <v>13</v>
      </c>
      <c r="I302" s="42"/>
      <c r="J302" s="42"/>
      <c r="K302" s="42"/>
    </row>
    <row r="303" ht="12.75" customHeight="1">
      <c r="A303" s="31">
        <v>6.0</v>
      </c>
      <c r="B303" s="208"/>
      <c r="C303" s="211" t="s">
        <v>2052</v>
      </c>
      <c r="D303" s="223" t="s">
        <v>4453</v>
      </c>
      <c r="E303" s="42"/>
      <c r="F303" s="42" t="s">
        <v>4454</v>
      </c>
      <c r="G303" s="42" t="s">
        <v>3402</v>
      </c>
      <c r="H303" s="42" t="s">
        <v>13</v>
      </c>
      <c r="I303" s="42"/>
      <c r="J303" s="42"/>
      <c r="K303" s="42"/>
    </row>
    <row r="304" ht="12.75" customHeight="1">
      <c r="A304" s="31">
        <v>7.0</v>
      </c>
      <c r="B304" s="208"/>
      <c r="C304" s="211" t="s">
        <v>4455</v>
      </c>
      <c r="D304" s="223" t="s">
        <v>4456</v>
      </c>
      <c r="E304" s="42"/>
      <c r="F304" s="42" t="s">
        <v>4457</v>
      </c>
      <c r="G304" s="42" t="s">
        <v>3402</v>
      </c>
      <c r="H304" s="42" t="s">
        <v>13</v>
      </c>
      <c r="I304" s="42"/>
      <c r="J304" s="42"/>
      <c r="K304" s="42"/>
    </row>
    <row r="305" ht="12.75" customHeight="1">
      <c r="A305" s="31">
        <v>8.0</v>
      </c>
      <c r="B305" s="208"/>
      <c r="C305" s="211" t="s">
        <v>4458</v>
      </c>
      <c r="D305" s="223" t="s">
        <v>4459</v>
      </c>
      <c r="E305" s="42"/>
      <c r="F305" s="42" t="s">
        <v>4460</v>
      </c>
      <c r="G305" s="42" t="s">
        <v>3402</v>
      </c>
      <c r="H305" s="42" t="s">
        <v>13</v>
      </c>
      <c r="I305" s="42"/>
      <c r="J305" s="42"/>
      <c r="K305" s="42"/>
    </row>
    <row r="306" ht="12.75" customHeight="1">
      <c r="A306" s="31">
        <v>9.0</v>
      </c>
      <c r="B306" s="208"/>
      <c r="C306" s="211" t="s">
        <v>4461</v>
      </c>
      <c r="D306" s="223" t="s">
        <v>4462</v>
      </c>
      <c r="E306" s="42"/>
      <c r="F306" s="42" t="s">
        <v>4463</v>
      </c>
      <c r="G306" s="42" t="s">
        <v>3402</v>
      </c>
      <c r="H306" s="42" t="s">
        <v>13</v>
      </c>
      <c r="I306" s="42"/>
      <c r="J306" s="42"/>
      <c r="K306" s="42"/>
    </row>
    <row r="307" ht="12.75" customHeight="1">
      <c r="A307" s="31">
        <v>10.0</v>
      </c>
      <c r="B307" s="208"/>
      <c r="C307" s="211" t="s">
        <v>4464</v>
      </c>
      <c r="D307" s="223" t="s">
        <v>4465</v>
      </c>
      <c r="E307" s="42"/>
      <c r="F307" s="42" t="s">
        <v>4466</v>
      </c>
      <c r="G307" s="42" t="s">
        <v>3402</v>
      </c>
      <c r="H307" s="42" t="s">
        <v>13</v>
      </c>
      <c r="I307" s="42"/>
      <c r="J307" s="42"/>
      <c r="K307" s="42"/>
    </row>
    <row r="308" ht="12.75" customHeight="1">
      <c r="A308" s="31">
        <v>11.0</v>
      </c>
      <c r="B308" s="208"/>
      <c r="C308" s="211" t="s">
        <v>4467</v>
      </c>
      <c r="D308" s="223" t="s">
        <v>4468</v>
      </c>
      <c r="E308" s="42"/>
      <c r="F308" s="42" t="s">
        <v>4469</v>
      </c>
      <c r="G308" s="42" t="s">
        <v>3402</v>
      </c>
      <c r="H308" s="42" t="s">
        <v>13</v>
      </c>
      <c r="I308" s="42"/>
      <c r="J308" s="42"/>
      <c r="K308" s="42"/>
    </row>
    <row r="309" ht="12.75" customHeight="1">
      <c r="A309" s="31">
        <v>12.0</v>
      </c>
      <c r="B309" s="208"/>
      <c r="C309" s="211" t="s">
        <v>4470</v>
      </c>
      <c r="D309" s="223" t="s">
        <v>4471</v>
      </c>
      <c r="E309" s="42"/>
      <c r="F309" s="42" t="s">
        <v>4472</v>
      </c>
      <c r="G309" s="42" t="s">
        <v>3402</v>
      </c>
      <c r="H309" s="42" t="s">
        <v>13</v>
      </c>
      <c r="I309" s="42"/>
      <c r="J309" s="42"/>
      <c r="K309" s="42"/>
    </row>
    <row r="310" ht="12.75" customHeight="1">
      <c r="A310" s="31">
        <v>13.0</v>
      </c>
      <c r="B310" s="208"/>
      <c r="C310" s="211" t="s">
        <v>4473</v>
      </c>
      <c r="D310" s="223" t="s">
        <v>4474</v>
      </c>
      <c r="E310" s="42"/>
      <c r="F310" s="42" t="s">
        <v>4475</v>
      </c>
      <c r="G310" s="42" t="s">
        <v>3402</v>
      </c>
      <c r="H310" s="42" t="s">
        <v>13</v>
      </c>
      <c r="I310" s="42"/>
      <c r="J310" s="42"/>
      <c r="K310" s="42"/>
    </row>
    <row r="311" ht="12.75" customHeight="1">
      <c r="A311" s="31">
        <v>14.0</v>
      </c>
      <c r="B311" s="208"/>
      <c r="C311" s="211" t="s">
        <v>4476</v>
      </c>
      <c r="D311" s="223" t="s">
        <v>4477</v>
      </c>
      <c r="E311" s="42"/>
      <c r="F311" s="42" t="s">
        <v>4478</v>
      </c>
      <c r="G311" s="42" t="s">
        <v>3402</v>
      </c>
      <c r="H311" s="42" t="s">
        <v>13</v>
      </c>
      <c r="I311" s="42"/>
      <c r="J311" s="42"/>
      <c r="K311" s="42"/>
    </row>
    <row r="312" ht="12.75" customHeight="1">
      <c r="A312" s="31">
        <v>15.0</v>
      </c>
      <c r="B312" s="208"/>
      <c r="C312" s="211" t="s">
        <v>4479</v>
      </c>
      <c r="D312" s="223" t="s">
        <v>4480</v>
      </c>
      <c r="E312" s="42"/>
      <c r="F312" s="42" t="s">
        <v>4481</v>
      </c>
      <c r="G312" s="42" t="s">
        <v>3402</v>
      </c>
      <c r="H312" s="42" t="s">
        <v>13</v>
      </c>
      <c r="I312" s="42"/>
      <c r="J312" s="42"/>
      <c r="K312" s="42"/>
    </row>
    <row r="313" ht="12.75" customHeight="1">
      <c r="A313" s="31">
        <v>16.0</v>
      </c>
      <c r="B313" s="208"/>
      <c r="C313" s="211" t="s">
        <v>2660</v>
      </c>
      <c r="D313" s="223" t="s">
        <v>4482</v>
      </c>
      <c r="E313" s="42"/>
      <c r="F313" s="42" t="s">
        <v>4483</v>
      </c>
      <c r="G313" s="42" t="s">
        <v>3402</v>
      </c>
      <c r="H313" s="42" t="s">
        <v>13</v>
      </c>
      <c r="I313" s="42"/>
      <c r="J313" s="42"/>
      <c r="K313" s="42"/>
    </row>
    <row r="314" ht="12.75" customHeight="1">
      <c r="A314" s="31">
        <v>17.0</v>
      </c>
      <c r="B314" s="208"/>
      <c r="C314" s="211" t="s">
        <v>4484</v>
      </c>
      <c r="D314" s="223" t="s">
        <v>4485</v>
      </c>
      <c r="E314" s="42"/>
      <c r="F314" s="42" t="s">
        <v>4486</v>
      </c>
      <c r="G314" s="42" t="s">
        <v>3402</v>
      </c>
      <c r="H314" s="42" t="s">
        <v>13</v>
      </c>
      <c r="I314" s="42"/>
      <c r="J314" s="42"/>
      <c r="K314" s="42"/>
    </row>
    <row r="315" ht="12.75" customHeight="1">
      <c r="A315" s="31">
        <v>18.0</v>
      </c>
      <c r="B315" s="208"/>
      <c r="C315" s="211" t="s">
        <v>4487</v>
      </c>
      <c r="D315" s="223" t="s">
        <v>4488</v>
      </c>
      <c r="E315" s="42"/>
      <c r="F315" s="42" t="s">
        <v>4489</v>
      </c>
      <c r="G315" s="42" t="s">
        <v>3402</v>
      </c>
      <c r="H315" s="42" t="s">
        <v>13</v>
      </c>
      <c r="I315" s="42"/>
      <c r="J315" s="42"/>
      <c r="K315" s="42"/>
    </row>
    <row r="316" ht="12.75" customHeight="1">
      <c r="A316" s="31">
        <v>19.0</v>
      </c>
      <c r="B316" s="208"/>
      <c r="C316" s="211" t="s">
        <v>348</v>
      </c>
      <c r="D316" s="223" t="s">
        <v>4490</v>
      </c>
      <c r="E316" s="42"/>
      <c r="F316" s="144" t="s">
        <v>4491</v>
      </c>
      <c r="G316" s="42" t="s">
        <v>3402</v>
      </c>
      <c r="H316" s="42" t="s">
        <v>13</v>
      </c>
      <c r="I316" s="42"/>
      <c r="J316" s="42"/>
      <c r="K316" s="42"/>
    </row>
    <row r="317" ht="12.75" customHeight="1">
      <c r="A317" s="31">
        <v>20.0</v>
      </c>
      <c r="B317" s="208"/>
      <c r="C317" s="211" t="s">
        <v>4492</v>
      </c>
      <c r="D317" s="223" t="s">
        <v>4493</v>
      </c>
      <c r="E317" s="42"/>
      <c r="F317" s="42" t="s">
        <v>4494</v>
      </c>
      <c r="G317" s="42" t="s">
        <v>3402</v>
      </c>
      <c r="H317" s="42" t="s">
        <v>13</v>
      </c>
      <c r="I317" s="42"/>
      <c r="J317" s="42"/>
      <c r="K317" s="42"/>
    </row>
    <row r="318" ht="12.75" customHeight="1">
      <c r="A318" s="31">
        <v>21.0</v>
      </c>
      <c r="B318" s="208"/>
      <c r="C318" s="211" t="s">
        <v>4495</v>
      </c>
      <c r="D318" s="223" t="s">
        <v>4496</v>
      </c>
      <c r="E318" s="42"/>
      <c r="F318" s="42" t="s">
        <v>4497</v>
      </c>
      <c r="G318" s="42" t="s">
        <v>3402</v>
      </c>
      <c r="H318" s="42" t="s">
        <v>13</v>
      </c>
      <c r="I318" s="42"/>
      <c r="J318" s="42"/>
      <c r="K318" s="42"/>
    </row>
    <row r="319" ht="12.75" customHeight="1">
      <c r="A319" s="31">
        <v>22.0</v>
      </c>
      <c r="B319" s="208"/>
      <c r="C319" s="211" t="s">
        <v>4498</v>
      </c>
      <c r="D319" s="223" t="s">
        <v>4499</v>
      </c>
      <c r="E319" s="42"/>
      <c r="F319" s="42" t="s">
        <v>4500</v>
      </c>
      <c r="G319" s="42" t="s">
        <v>3402</v>
      </c>
      <c r="H319" s="42" t="s">
        <v>13</v>
      </c>
      <c r="I319" s="42"/>
      <c r="J319" s="42"/>
      <c r="K319" s="42"/>
    </row>
    <row r="320" ht="12.75" customHeight="1">
      <c r="A320" s="233">
        <v>23.0</v>
      </c>
      <c r="B320" s="208"/>
      <c r="C320" s="211" t="s">
        <v>4501</v>
      </c>
      <c r="D320" s="223" t="s">
        <v>4502</v>
      </c>
      <c r="E320" s="42"/>
      <c r="F320" s="42" t="s">
        <v>4503</v>
      </c>
      <c r="G320" s="42" t="s">
        <v>3402</v>
      </c>
      <c r="H320" s="42" t="s">
        <v>13</v>
      </c>
      <c r="I320" s="42"/>
      <c r="J320" s="42"/>
      <c r="K320" s="42"/>
    </row>
    <row r="321" ht="12.75" customHeight="1">
      <c r="A321" s="42"/>
      <c r="B321" s="208"/>
      <c r="C321" s="221" t="s">
        <v>4504</v>
      </c>
      <c r="D321" s="221" t="s">
        <v>4505</v>
      </c>
      <c r="E321" s="218"/>
      <c r="F321" s="218" t="s">
        <v>4506</v>
      </c>
      <c r="G321" s="218" t="s">
        <v>3402</v>
      </c>
      <c r="H321" s="218" t="s">
        <v>143</v>
      </c>
      <c r="I321" s="218" t="s">
        <v>4507</v>
      </c>
      <c r="J321" s="218" t="s">
        <v>4508</v>
      </c>
      <c r="K321" s="234" t="str">
        <f>HYPERLINK("http://www.leyte.org.ph/","www.leyte.org.ph")</f>
        <v>www.leyte.org.ph</v>
      </c>
    </row>
    <row r="322" ht="12.75" customHeight="1">
      <c r="A322" s="31">
        <v>1.0</v>
      </c>
      <c r="B322" s="208"/>
      <c r="C322" s="211" t="s">
        <v>4509</v>
      </c>
      <c r="D322" s="223" t="s">
        <v>4510</v>
      </c>
      <c r="E322" s="42"/>
      <c r="F322" s="42" t="s">
        <v>4511</v>
      </c>
      <c r="G322" s="42" t="s">
        <v>3402</v>
      </c>
      <c r="H322" s="42" t="s">
        <v>13</v>
      </c>
      <c r="I322" s="42"/>
      <c r="J322" s="42" t="s">
        <v>4512</v>
      </c>
      <c r="K322" s="42"/>
    </row>
    <row r="323" ht="12.75" customHeight="1">
      <c r="A323" s="31">
        <v>2.0</v>
      </c>
      <c r="B323" s="208"/>
      <c r="C323" s="211" t="s">
        <v>4513</v>
      </c>
      <c r="D323" s="223" t="s">
        <v>4514</v>
      </c>
      <c r="E323" s="42"/>
      <c r="F323" s="42" t="s">
        <v>4515</v>
      </c>
      <c r="G323" s="42" t="s">
        <v>3402</v>
      </c>
      <c r="H323" s="42" t="s">
        <v>13</v>
      </c>
      <c r="I323" s="42"/>
      <c r="J323" s="42"/>
      <c r="K323" s="42"/>
    </row>
    <row r="324" ht="12.75" customHeight="1">
      <c r="A324" s="31"/>
      <c r="B324" s="208"/>
      <c r="C324" s="254" t="s">
        <v>4118</v>
      </c>
      <c r="D324" s="254" t="s">
        <v>4516</v>
      </c>
      <c r="E324" s="42"/>
      <c r="F324" s="42"/>
      <c r="G324" s="42"/>
      <c r="H324" s="42"/>
      <c r="I324" s="42"/>
      <c r="J324" s="42"/>
      <c r="K324" s="42"/>
    </row>
    <row r="325" ht="12.75" customHeight="1">
      <c r="A325" s="31">
        <v>3.0</v>
      </c>
      <c r="B325" s="208"/>
      <c r="C325" s="211" t="s">
        <v>4517</v>
      </c>
      <c r="D325" s="223" t="s">
        <v>4518</v>
      </c>
      <c r="E325" s="42"/>
      <c r="F325" s="42" t="s">
        <v>4519</v>
      </c>
      <c r="G325" s="42" t="s">
        <v>3402</v>
      </c>
      <c r="H325" s="42" t="s">
        <v>13</v>
      </c>
      <c r="I325" s="42"/>
      <c r="J325" s="42"/>
      <c r="K325" s="42"/>
    </row>
    <row r="326" ht="12.75" customHeight="1">
      <c r="A326" s="31">
        <v>4.0</v>
      </c>
      <c r="B326" s="208"/>
      <c r="C326" s="211" t="s">
        <v>4520</v>
      </c>
      <c r="D326" s="223" t="s">
        <v>4521</v>
      </c>
      <c r="E326" s="42"/>
      <c r="F326" s="42" t="s">
        <v>4522</v>
      </c>
      <c r="G326" s="42" t="s">
        <v>3402</v>
      </c>
      <c r="H326" s="42" t="s">
        <v>13</v>
      </c>
      <c r="I326" s="42"/>
      <c r="J326" s="42"/>
      <c r="K326" s="42"/>
    </row>
    <row r="327" ht="12.75" customHeight="1">
      <c r="A327" s="31">
        <v>5.0</v>
      </c>
      <c r="B327" s="208"/>
      <c r="C327" s="211" t="s">
        <v>4523</v>
      </c>
      <c r="D327" s="223" t="s">
        <v>4524</v>
      </c>
      <c r="E327" s="42"/>
      <c r="F327" s="42" t="s">
        <v>4525</v>
      </c>
      <c r="G327" s="42" t="s">
        <v>3402</v>
      </c>
      <c r="H327" s="42" t="s">
        <v>13</v>
      </c>
      <c r="I327" s="42"/>
      <c r="J327" s="42"/>
      <c r="K327" s="42"/>
    </row>
    <row r="328" ht="12.75" customHeight="1">
      <c r="A328" s="31">
        <v>6.0</v>
      </c>
      <c r="B328" s="208"/>
      <c r="C328" s="211" t="s">
        <v>2702</v>
      </c>
      <c r="D328" s="223" t="s">
        <v>4526</v>
      </c>
      <c r="E328" s="42"/>
      <c r="F328" s="42" t="s">
        <v>4527</v>
      </c>
      <c r="G328" s="42" t="s">
        <v>3402</v>
      </c>
      <c r="H328" s="42" t="s">
        <v>13</v>
      </c>
      <c r="I328" s="42"/>
      <c r="J328" s="42" t="s">
        <v>4528</v>
      </c>
      <c r="K328" s="236" t="str">
        <f>HYPERLINK("http://www.bato-leyte.gov.ph/","www.bato-leyte.gov.ph")</f>
        <v>www.bato-leyte.gov.ph</v>
      </c>
    </row>
    <row r="329" ht="12.75" customHeight="1">
      <c r="A329" s="31">
        <v>7.0</v>
      </c>
      <c r="B329" s="208"/>
      <c r="C329" s="223" t="s">
        <v>4529</v>
      </c>
      <c r="D329" s="223" t="s">
        <v>4530</v>
      </c>
      <c r="E329" s="42"/>
      <c r="F329" s="42" t="s">
        <v>4531</v>
      </c>
      <c r="G329" s="42" t="s">
        <v>3402</v>
      </c>
      <c r="H329" s="42" t="s">
        <v>13</v>
      </c>
      <c r="I329" s="42"/>
      <c r="J329" s="42"/>
      <c r="K329" s="42"/>
    </row>
    <row r="330" ht="12.75" customHeight="1">
      <c r="A330" s="31">
        <v>8.0</v>
      </c>
      <c r="B330" s="208"/>
      <c r="C330" s="211" t="s">
        <v>4532</v>
      </c>
      <c r="D330" s="223" t="s">
        <v>4533</v>
      </c>
      <c r="E330" s="42"/>
      <c r="F330" s="42" t="s">
        <v>4534</v>
      </c>
      <c r="G330" s="42" t="s">
        <v>3402</v>
      </c>
      <c r="H330" s="42" t="s">
        <v>13</v>
      </c>
      <c r="I330" s="42"/>
      <c r="J330" s="42" t="s">
        <v>4535</v>
      </c>
      <c r="K330" s="42"/>
    </row>
    <row r="331" ht="12.75" customHeight="1">
      <c r="A331" s="31">
        <v>9.0</v>
      </c>
      <c r="B331" s="222"/>
      <c r="C331" s="211" t="s">
        <v>4536</v>
      </c>
      <c r="D331" s="223" t="s">
        <v>4537</v>
      </c>
      <c r="E331" s="42" t="s">
        <v>4538</v>
      </c>
      <c r="F331" s="42" t="s">
        <v>4539</v>
      </c>
      <c r="G331" s="42" t="s">
        <v>3402</v>
      </c>
      <c r="H331" s="42" t="s">
        <v>13</v>
      </c>
      <c r="I331" s="42"/>
      <c r="J331" s="42"/>
      <c r="K331" s="42"/>
    </row>
    <row r="332" ht="12.75" customHeight="1">
      <c r="A332" s="31">
        <v>10.0</v>
      </c>
      <c r="B332" s="208"/>
      <c r="C332" s="211" t="s">
        <v>4540</v>
      </c>
      <c r="D332" s="223" t="s">
        <v>4541</v>
      </c>
      <c r="E332" s="42"/>
      <c r="F332" s="42" t="s">
        <v>4542</v>
      </c>
      <c r="G332" s="42" t="s">
        <v>3402</v>
      </c>
      <c r="H332" s="42" t="s">
        <v>13</v>
      </c>
      <c r="I332" s="42"/>
      <c r="J332" s="42" t="s">
        <v>4543</v>
      </c>
      <c r="K332" s="42"/>
    </row>
    <row r="333" ht="12.75" customHeight="1">
      <c r="A333" s="31">
        <v>11.0</v>
      </c>
      <c r="B333" s="208"/>
      <c r="C333" s="211" t="s">
        <v>4544</v>
      </c>
      <c r="D333" s="223" t="s">
        <v>4545</v>
      </c>
      <c r="E333" s="42"/>
      <c r="F333" s="42" t="s">
        <v>4546</v>
      </c>
      <c r="G333" s="42" t="s">
        <v>3402</v>
      </c>
      <c r="H333" s="42" t="s">
        <v>13</v>
      </c>
      <c r="I333" s="42"/>
      <c r="J333" s="42"/>
      <c r="K333" s="42"/>
    </row>
    <row r="334" ht="12.75" customHeight="1">
      <c r="A334" s="31">
        <v>12.0</v>
      </c>
      <c r="B334" s="208"/>
      <c r="C334" s="211" t="s">
        <v>4547</v>
      </c>
      <c r="D334" s="223" t="s">
        <v>4548</v>
      </c>
      <c r="E334" s="42"/>
      <c r="F334" s="42" t="s">
        <v>4549</v>
      </c>
      <c r="G334" s="42" t="s">
        <v>3402</v>
      </c>
      <c r="H334" s="42" t="s">
        <v>13</v>
      </c>
      <c r="I334" s="42"/>
      <c r="J334" s="42"/>
      <c r="K334" s="42"/>
    </row>
    <row r="335" ht="12.75" customHeight="1">
      <c r="A335" s="31">
        <v>13.0</v>
      </c>
      <c r="B335" s="222"/>
      <c r="C335" s="211" t="s">
        <v>4550</v>
      </c>
      <c r="D335" s="223" t="s">
        <v>4551</v>
      </c>
      <c r="E335" s="42" t="s">
        <v>4552</v>
      </c>
      <c r="F335" s="42" t="s">
        <v>4553</v>
      </c>
      <c r="G335" s="42" t="s">
        <v>3402</v>
      </c>
      <c r="H335" s="42" t="s">
        <v>13</v>
      </c>
      <c r="I335" s="42"/>
      <c r="J335" s="42"/>
      <c r="K335" s="42"/>
    </row>
    <row r="336" ht="12.75" customHeight="1">
      <c r="A336" s="31">
        <v>14.0</v>
      </c>
      <c r="B336" s="208"/>
      <c r="C336" s="211" t="s">
        <v>4554</v>
      </c>
      <c r="D336" s="223" t="s">
        <v>4555</v>
      </c>
      <c r="E336" s="42"/>
      <c r="F336" s="42" t="s">
        <v>4556</v>
      </c>
      <c r="G336" s="42" t="s">
        <v>3402</v>
      </c>
      <c r="H336" s="42" t="s">
        <v>13</v>
      </c>
      <c r="I336" s="42"/>
      <c r="J336" s="42"/>
      <c r="K336" s="42"/>
    </row>
    <row r="337" ht="12.75" customHeight="1">
      <c r="A337" s="31">
        <v>15.0</v>
      </c>
      <c r="B337" s="208"/>
      <c r="C337" s="211" t="s">
        <v>4557</v>
      </c>
      <c r="D337" s="223" t="s">
        <v>4558</v>
      </c>
      <c r="E337" s="42"/>
      <c r="F337" s="42" t="s">
        <v>4559</v>
      </c>
      <c r="G337" s="42" t="s">
        <v>3402</v>
      </c>
      <c r="H337" s="42" t="s">
        <v>13</v>
      </c>
      <c r="I337" s="42"/>
      <c r="J337" s="42"/>
      <c r="K337" s="42"/>
    </row>
    <row r="338" ht="12.75" customHeight="1">
      <c r="A338" s="31">
        <v>16.0</v>
      </c>
      <c r="B338" s="208"/>
      <c r="C338" s="211" t="s">
        <v>4560</v>
      </c>
      <c r="D338" s="223" t="s">
        <v>4561</v>
      </c>
      <c r="E338" s="42"/>
      <c r="F338" s="42" t="s">
        <v>4562</v>
      </c>
      <c r="G338" s="42" t="s">
        <v>3402</v>
      </c>
      <c r="H338" s="42" t="s">
        <v>13</v>
      </c>
      <c r="I338" s="42"/>
      <c r="J338" s="42"/>
      <c r="K338" s="42"/>
    </row>
    <row r="339" ht="12.75" customHeight="1">
      <c r="A339" s="31">
        <v>17.0</v>
      </c>
      <c r="B339" s="208"/>
      <c r="C339" s="211" t="s">
        <v>4563</v>
      </c>
      <c r="D339" s="223" t="s">
        <v>4564</v>
      </c>
      <c r="E339" s="42"/>
      <c r="F339" s="42" t="s">
        <v>4565</v>
      </c>
      <c r="G339" s="42" t="s">
        <v>3402</v>
      </c>
      <c r="H339" s="42" t="s">
        <v>13</v>
      </c>
      <c r="I339" s="42"/>
      <c r="J339" s="42"/>
      <c r="K339" s="42"/>
    </row>
    <row r="340" ht="12.75" customHeight="1">
      <c r="A340" s="31">
        <v>18.0</v>
      </c>
      <c r="B340" s="208"/>
      <c r="C340" s="211" t="s">
        <v>4566</v>
      </c>
      <c r="D340" s="223" t="s">
        <v>4567</v>
      </c>
      <c r="E340" s="42"/>
      <c r="F340" s="42" t="s">
        <v>4568</v>
      </c>
      <c r="G340" s="42" t="s">
        <v>3402</v>
      </c>
      <c r="H340" s="42" t="s">
        <v>13</v>
      </c>
      <c r="I340" s="42"/>
      <c r="J340" s="42"/>
      <c r="K340" s="42"/>
    </row>
    <row r="341" ht="12.75" customHeight="1">
      <c r="A341" s="31">
        <v>19.0</v>
      </c>
      <c r="B341" s="208"/>
      <c r="C341" s="211" t="s">
        <v>4569</v>
      </c>
      <c r="D341" s="223" t="s">
        <v>4570</v>
      </c>
      <c r="E341" s="42"/>
      <c r="F341" s="42" t="s">
        <v>4571</v>
      </c>
      <c r="G341" s="42" t="s">
        <v>3402</v>
      </c>
      <c r="H341" s="42" t="s">
        <v>13</v>
      </c>
      <c r="I341" s="42"/>
      <c r="J341" s="42"/>
      <c r="K341" s="42"/>
    </row>
    <row r="342" ht="12.75" customHeight="1">
      <c r="A342" s="31">
        <v>20.0</v>
      </c>
      <c r="B342" s="208"/>
      <c r="C342" s="211" t="s">
        <v>4572</v>
      </c>
      <c r="D342" s="223" t="s">
        <v>4573</v>
      </c>
      <c r="E342" s="42"/>
      <c r="F342" s="42" t="s">
        <v>4571</v>
      </c>
      <c r="G342" s="42" t="s">
        <v>3402</v>
      </c>
      <c r="H342" s="42" t="s">
        <v>13</v>
      </c>
      <c r="I342" s="42"/>
      <c r="J342" s="42"/>
      <c r="K342" s="42"/>
    </row>
    <row r="343" ht="12.75" customHeight="1">
      <c r="A343" s="31">
        <v>21.0</v>
      </c>
      <c r="B343" s="208"/>
      <c r="C343" s="211" t="s">
        <v>4574</v>
      </c>
      <c r="D343" s="223" t="s">
        <v>4575</v>
      </c>
      <c r="E343" s="42"/>
      <c r="F343" s="42" t="s">
        <v>4576</v>
      </c>
      <c r="G343" s="42" t="s">
        <v>3402</v>
      </c>
      <c r="H343" s="42" t="s">
        <v>13</v>
      </c>
      <c r="I343" s="42"/>
      <c r="J343" s="42" t="s">
        <v>4577</v>
      </c>
      <c r="K343" s="42"/>
    </row>
    <row r="344" ht="12.75" customHeight="1">
      <c r="A344" s="31">
        <v>22.0</v>
      </c>
      <c r="B344" s="207" t="s">
        <v>3409</v>
      </c>
      <c r="C344" s="211" t="s">
        <v>1588</v>
      </c>
      <c r="D344" s="223" t="s">
        <v>4578</v>
      </c>
      <c r="E344" s="42" t="s">
        <v>4579</v>
      </c>
      <c r="F344" s="42" t="s">
        <v>4580</v>
      </c>
      <c r="G344" s="42" t="s">
        <v>3402</v>
      </c>
      <c r="H344" s="42" t="s">
        <v>13</v>
      </c>
      <c r="I344" s="42"/>
      <c r="J344" s="42"/>
      <c r="K344" s="42"/>
    </row>
    <row r="345" ht="12.75" customHeight="1">
      <c r="A345" s="31">
        <v>23.0</v>
      </c>
      <c r="B345" s="208"/>
      <c r="C345" s="211" t="s">
        <v>4581</v>
      </c>
      <c r="D345" s="223" t="s">
        <v>4582</v>
      </c>
      <c r="E345" s="42"/>
      <c r="F345" s="42" t="s">
        <v>4583</v>
      </c>
      <c r="G345" s="42" t="s">
        <v>3402</v>
      </c>
      <c r="H345" s="42" t="s">
        <v>13</v>
      </c>
      <c r="I345" s="42"/>
      <c r="J345" s="42" t="s">
        <v>4584</v>
      </c>
      <c r="K345" s="42"/>
    </row>
    <row r="346" ht="12.75" customHeight="1">
      <c r="A346" s="31">
        <v>24.0</v>
      </c>
      <c r="B346" s="208"/>
      <c r="C346" s="211" t="s">
        <v>4585</v>
      </c>
      <c r="D346" s="223" t="s">
        <v>4586</v>
      </c>
      <c r="E346" s="42"/>
      <c r="F346" s="42" t="s">
        <v>4587</v>
      </c>
      <c r="G346" s="42" t="s">
        <v>3402</v>
      </c>
      <c r="H346" s="42" t="s">
        <v>13</v>
      </c>
      <c r="I346" s="42"/>
      <c r="J346" s="42"/>
      <c r="K346" s="42"/>
    </row>
    <row r="347" ht="12.75" customHeight="1">
      <c r="A347" s="31">
        <v>25.0</v>
      </c>
      <c r="B347" s="208"/>
      <c r="C347" s="211" t="s">
        <v>4588</v>
      </c>
      <c r="D347" s="223" t="s">
        <v>4589</v>
      </c>
      <c r="E347" s="42"/>
      <c r="F347" s="42" t="s">
        <v>4590</v>
      </c>
      <c r="G347" s="42" t="s">
        <v>3402</v>
      </c>
      <c r="H347" s="42" t="s">
        <v>13</v>
      </c>
      <c r="I347" s="42"/>
      <c r="J347" s="42"/>
      <c r="K347" s="42"/>
    </row>
    <row r="348" ht="12.75" customHeight="1">
      <c r="A348" s="31">
        <v>26.0</v>
      </c>
      <c r="B348" s="207" t="s">
        <v>3409</v>
      </c>
      <c r="C348" s="211" t="s">
        <v>4591</v>
      </c>
      <c r="D348" s="223" t="s">
        <v>4592</v>
      </c>
      <c r="E348" s="144" t="s">
        <v>4593</v>
      </c>
      <c r="F348" s="42" t="s">
        <v>4594</v>
      </c>
      <c r="G348" s="42" t="s">
        <v>3402</v>
      </c>
      <c r="H348" s="42" t="s">
        <v>13</v>
      </c>
      <c r="I348" s="42"/>
      <c r="J348" s="42"/>
      <c r="K348" s="42"/>
    </row>
    <row r="349" ht="12.75" customHeight="1">
      <c r="A349" s="31">
        <v>27.0</v>
      </c>
      <c r="B349" s="208"/>
      <c r="C349" s="81" t="s">
        <v>4595</v>
      </c>
      <c r="D349" s="223" t="s">
        <v>4596</v>
      </c>
      <c r="E349" s="42"/>
      <c r="F349" s="42" t="s">
        <v>4597</v>
      </c>
      <c r="G349" s="42" t="s">
        <v>3402</v>
      </c>
      <c r="H349" s="42" t="s">
        <v>13</v>
      </c>
      <c r="I349" s="42"/>
      <c r="J349" s="42"/>
      <c r="K349" s="42"/>
    </row>
    <row r="350" ht="12.75" customHeight="1">
      <c r="A350" s="31">
        <v>28.0</v>
      </c>
      <c r="B350" s="208"/>
      <c r="C350" s="211" t="s">
        <v>4598</v>
      </c>
      <c r="D350" s="223" t="s">
        <v>4599</v>
      </c>
      <c r="E350" s="42"/>
      <c r="F350" s="42" t="s">
        <v>4600</v>
      </c>
      <c r="G350" s="42" t="s">
        <v>3402</v>
      </c>
      <c r="H350" s="42" t="s">
        <v>13</v>
      </c>
      <c r="I350" s="42"/>
      <c r="J350" s="42"/>
      <c r="K350" s="42"/>
    </row>
    <row r="351" ht="12.75" customHeight="1">
      <c r="A351" s="31">
        <v>29.0</v>
      </c>
      <c r="B351" s="222"/>
      <c r="C351" s="211" t="s">
        <v>4601</v>
      </c>
      <c r="D351" s="223" t="s">
        <v>4602</v>
      </c>
      <c r="E351" s="144" t="s">
        <v>4603</v>
      </c>
      <c r="F351" s="42" t="s">
        <v>4604</v>
      </c>
      <c r="G351" s="42" t="s">
        <v>3402</v>
      </c>
      <c r="H351" s="42" t="s">
        <v>13</v>
      </c>
      <c r="I351" s="42"/>
      <c r="J351" s="42"/>
      <c r="K351" s="42"/>
    </row>
    <row r="352" ht="12.75" customHeight="1">
      <c r="A352" s="31">
        <v>30.0</v>
      </c>
      <c r="B352" s="208"/>
      <c r="C352" s="223" t="s">
        <v>4605</v>
      </c>
      <c r="D352" s="223" t="s">
        <v>4606</v>
      </c>
      <c r="E352" s="42"/>
      <c r="F352" s="42" t="s">
        <v>4607</v>
      </c>
      <c r="G352" s="42" t="s">
        <v>3402</v>
      </c>
      <c r="H352" s="42" t="s">
        <v>13</v>
      </c>
      <c r="I352" s="42"/>
      <c r="J352" s="42" t="s">
        <v>4608</v>
      </c>
      <c r="K352" s="236" t="str">
        <f>HYPERLINK("http://www.ormoc.gov.ph/","www.ormoc.gov.ph")</f>
        <v>www.ormoc.gov.ph</v>
      </c>
    </row>
    <row r="353" ht="12.75" customHeight="1">
      <c r="A353" s="31">
        <v>31.0</v>
      </c>
      <c r="B353" s="208"/>
      <c r="C353" s="211" t="s">
        <v>4609</v>
      </c>
      <c r="D353" s="223" t="s">
        <v>4610</v>
      </c>
      <c r="E353" s="42"/>
      <c r="F353" s="42" t="s">
        <v>4611</v>
      </c>
      <c r="G353" s="42" t="s">
        <v>3402</v>
      </c>
      <c r="H353" s="42" t="s">
        <v>13</v>
      </c>
      <c r="I353" s="42"/>
      <c r="J353" s="42"/>
      <c r="K353" s="42"/>
    </row>
    <row r="354" ht="12.75" customHeight="1">
      <c r="A354" s="31">
        <v>32.0</v>
      </c>
      <c r="B354" s="208"/>
      <c r="C354" s="211" t="s">
        <v>4612</v>
      </c>
      <c r="D354" s="223" t="s">
        <v>4613</v>
      </c>
      <c r="E354" s="42"/>
      <c r="F354" s="42" t="s">
        <v>4614</v>
      </c>
      <c r="G354" s="42" t="s">
        <v>3402</v>
      </c>
      <c r="H354" s="42" t="s">
        <v>13</v>
      </c>
      <c r="I354" s="42"/>
      <c r="J354" s="42" t="s">
        <v>4615</v>
      </c>
      <c r="K354" s="42"/>
    </row>
    <row r="355" ht="12.75" customHeight="1">
      <c r="A355" s="31">
        <v>33.0</v>
      </c>
      <c r="B355" s="208"/>
      <c r="C355" s="211" t="s">
        <v>4616</v>
      </c>
      <c r="D355" s="223" t="s">
        <v>4617</v>
      </c>
      <c r="E355" s="42"/>
      <c r="F355" s="42" t="s">
        <v>4618</v>
      </c>
      <c r="G355" s="42" t="s">
        <v>3402</v>
      </c>
      <c r="H355" s="42" t="s">
        <v>13</v>
      </c>
      <c r="I355" s="42"/>
      <c r="J355" s="42"/>
      <c r="K355" s="42"/>
    </row>
    <row r="356" ht="12.75" customHeight="1">
      <c r="A356" s="31">
        <v>34.0</v>
      </c>
      <c r="B356" s="208"/>
      <c r="C356" s="211" t="s">
        <v>1003</v>
      </c>
      <c r="D356" s="223" t="s">
        <v>4619</v>
      </c>
      <c r="E356" s="42"/>
      <c r="F356" s="42" t="s">
        <v>4620</v>
      </c>
      <c r="G356" s="42" t="s">
        <v>3402</v>
      </c>
      <c r="H356" s="42" t="s">
        <v>13</v>
      </c>
      <c r="I356" s="42"/>
      <c r="J356" s="42"/>
      <c r="K356" s="42"/>
    </row>
    <row r="357" ht="12.75" customHeight="1">
      <c r="A357" s="31">
        <v>35.0</v>
      </c>
      <c r="B357" s="208"/>
      <c r="C357" s="211" t="s">
        <v>1340</v>
      </c>
      <c r="D357" s="223" t="s">
        <v>4621</v>
      </c>
      <c r="E357" s="42"/>
      <c r="F357" s="42" t="s">
        <v>4622</v>
      </c>
      <c r="G357" s="42" t="s">
        <v>3402</v>
      </c>
      <c r="H357" s="42" t="s">
        <v>13</v>
      </c>
      <c r="I357" s="42"/>
      <c r="J357" s="42" t="s">
        <v>4623</v>
      </c>
      <c r="K357" s="42"/>
    </row>
    <row r="358" ht="12.75" customHeight="1">
      <c r="A358" s="31">
        <v>36.0</v>
      </c>
      <c r="B358" s="208"/>
      <c r="C358" s="211" t="s">
        <v>1091</v>
      </c>
      <c r="D358" s="223" t="s">
        <v>4624</v>
      </c>
      <c r="E358" s="42"/>
      <c r="F358" s="42" t="s">
        <v>4625</v>
      </c>
      <c r="G358" s="42" t="s">
        <v>3402</v>
      </c>
      <c r="H358" s="42" t="s">
        <v>13</v>
      </c>
      <c r="I358" s="42"/>
      <c r="J358" s="42"/>
      <c r="K358" s="42"/>
    </row>
    <row r="359" ht="12.75" customHeight="1">
      <c r="A359" s="31">
        <v>37.0</v>
      </c>
      <c r="B359" s="208"/>
      <c r="C359" s="211" t="s">
        <v>4626</v>
      </c>
      <c r="D359" s="223" t="s">
        <v>4627</v>
      </c>
      <c r="E359" s="42"/>
      <c r="F359" s="254" t="s">
        <v>4628</v>
      </c>
      <c r="G359" s="42" t="s">
        <v>3402</v>
      </c>
      <c r="H359" s="42" t="s">
        <v>13</v>
      </c>
      <c r="I359" s="42"/>
      <c r="J359" s="42"/>
      <c r="K359" s="42"/>
    </row>
    <row r="360" ht="12.75" customHeight="1">
      <c r="A360" s="31">
        <v>38.0</v>
      </c>
      <c r="B360" s="208"/>
      <c r="C360" s="211" t="s">
        <v>4629</v>
      </c>
      <c r="D360" s="223" t="s">
        <v>4630</v>
      </c>
      <c r="E360" s="42"/>
      <c r="F360" s="42" t="s">
        <v>4631</v>
      </c>
      <c r="G360" s="42" t="s">
        <v>3402</v>
      </c>
      <c r="H360" s="42" t="s">
        <v>13</v>
      </c>
      <c r="I360" s="42"/>
      <c r="J360" s="42"/>
      <c r="K360" s="42"/>
    </row>
    <row r="361" ht="12.75" customHeight="1">
      <c r="A361" s="31">
        <v>39.0</v>
      </c>
      <c r="B361" s="208"/>
      <c r="C361" s="223" t="s">
        <v>4632</v>
      </c>
      <c r="D361" s="223" t="s">
        <v>4633</v>
      </c>
      <c r="E361" s="42"/>
      <c r="F361" s="42" t="s">
        <v>4634</v>
      </c>
      <c r="G361" s="42" t="s">
        <v>3402</v>
      </c>
      <c r="H361" s="42" t="s">
        <v>13</v>
      </c>
      <c r="I361" s="42"/>
      <c r="J361" s="42" t="s">
        <v>4635</v>
      </c>
      <c r="K361" s="42"/>
    </row>
    <row r="362" ht="12.75" customHeight="1">
      <c r="A362" s="31">
        <v>40.0</v>
      </c>
      <c r="B362" s="222"/>
      <c r="C362" s="211" t="s">
        <v>4636</v>
      </c>
      <c r="D362" s="223" t="s">
        <v>4637</v>
      </c>
      <c r="E362" s="42" t="s">
        <v>4638</v>
      </c>
      <c r="F362" s="42" t="s">
        <v>4639</v>
      </c>
      <c r="G362" s="42" t="s">
        <v>3402</v>
      </c>
      <c r="H362" s="42" t="s">
        <v>13</v>
      </c>
      <c r="I362" s="42"/>
      <c r="J362" s="42"/>
      <c r="K362" s="42"/>
    </row>
    <row r="363" ht="12.75" customHeight="1">
      <c r="A363" s="31">
        <v>41.0</v>
      </c>
      <c r="B363" s="208"/>
      <c r="C363" s="211" t="s">
        <v>4640</v>
      </c>
      <c r="D363" s="223" t="s">
        <v>4641</v>
      </c>
      <c r="E363" s="42"/>
      <c r="F363" s="42" t="s">
        <v>4642</v>
      </c>
      <c r="G363" s="42" t="s">
        <v>3402</v>
      </c>
      <c r="H363" s="42" t="s">
        <v>13</v>
      </c>
      <c r="I363" s="42"/>
      <c r="J363" s="42"/>
      <c r="K363" s="42"/>
    </row>
    <row r="364" ht="12.75" customHeight="1">
      <c r="A364" s="31">
        <v>42.0</v>
      </c>
      <c r="B364" s="208"/>
      <c r="C364" s="211" t="s">
        <v>4643</v>
      </c>
      <c r="D364" s="223" t="s">
        <v>4644</v>
      </c>
      <c r="E364" s="42"/>
      <c r="F364" s="42" t="s">
        <v>4645</v>
      </c>
      <c r="G364" s="42" t="s">
        <v>3402</v>
      </c>
      <c r="H364" s="42" t="s">
        <v>13</v>
      </c>
      <c r="I364" s="42"/>
      <c r="J364" s="42"/>
      <c r="K364" s="42"/>
    </row>
    <row r="365" ht="12.75" customHeight="1">
      <c r="A365" s="233">
        <v>43.0</v>
      </c>
      <c r="B365" s="208"/>
      <c r="C365" s="211" t="s">
        <v>4646</v>
      </c>
      <c r="D365" s="223" t="s">
        <v>4647</v>
      </c>
      <c r="E365" s="42"/>
      <c r="F365" s="42" t="s">
        <v>4648</v>
      </c>
      <c r="G365" s="42" t="s">
        <v>3402</v>
      </c>
      <c r="H365" s="42" t="s">
        <v>13</v>
      </c>
      <c r="I365" s="42"/>
      <c r="J365" s="42"/>
      <c r="K365" s="42"/>
    </row>
    <row r="366" ht="12.75" customHeight="1">
      <c r="A366" s="42"/>
      <c r="B366" s="208"/>
      <c r="C366" s="221" t="s">
        <v>4649</v>
      </c>
      <c r="D366" s="221" t="s">
        <v>4650</v>
      </c>
      <c r="E366" s="218" t="s">
        <v>4651</v>
      </c>
      <c r="F366" s="218" t="s">
        <v>4652</v>
      </c>
      <c r="G366" s="218" t="s">
        <v>3402</v>
      </c>
      <c r="H366" s="218" t="s">
        <v>143</v>
      </c>
      <c r="I366" s="218" t="s">
        <v>4653</v>
      </c>
      <c r="J366" s="218"/>
      <c r="K366" s="17" t="str">
        <f>HYPERLINK("http://www.northernsamar.gov.ph/","www.northernsamar.gov.ph")</f>
        <v>www.northernsamar.gov.ph</v>
      </c>
    </row>
    <row r="367" ht="12.75" customHeight="1">
      <c r="A367" s="31">
        <v>1.0</v>
      </c>
      <c r="B367" s="208"/>
      <c r="C367" s="211" t="s">
        <v>4654</v>
      </c>
      <c r="D367" s="223" t="s">
        <v>4655</v>
      </c>
      <c r="E367" s="42"/>
      <c r="F367" s="144" t="s">
        <v>4656</v>
      </c>
      <c r="G367" s="42" t="s">
        <v>4657</v>
      </c>
      <c r="H367" s="42" t="s">
        <v>13</v>
      </c>
      <c r="I367" s="42"/>
      <c r="J367" s="42"/>
      <c r="K367" s="17" t="str">
        <f>HYPERLINK("http://www.allen-nsamar.gov.ph/","www.allen-nsamar.gov.ph")</f>
        <v>www.allen-nsamar.gov.ph</v>
      </c>
    </row>
    <row r="368" ht="12.75" customHeight="1">
      <c r="A368" s="31">
        <v>2.0</v>
      </c>
      <c r="B368" s="208"/>
      <c r="C368" s="211" t="s">
        <v>4658</v>
      </c>
      <c r="D368" s="223" t="s">
        <v>4659</v>
      </c>
      <c r="E368" s="42"/>
      <c r="F368" s="144" t="s">
        <v>4660</v>
      </c>
      <c r="G368" s="42" t="s">
        <v>4657</v>
      </c>
      <c r="H368" s="42" t="s">
        <v>13</v>
      </c>
      <c r="I368" s="42"/>
      <c r="J368" s="42"/>
      <c r="K368" s="146"/>
    </row>
    <row r="369" ht="12.75" customHeight="1">
      <c r="A369" s="31">
        <v>3.0</v>
      </c>
      <c r="B369" s="208"/>
      <c r="C369" s="211" t="s">
        <v>4661</v>
      </c>
      <c r="D369" s="223" t="s">
        <v>4662</v>
      </c>
      <c r="E369" s="42"/>
      <c r="F369" s="144" t="s">
        <v>4663</v>
      </c>
      <c r="G369" s="42" t="s">
        <v>4657</v>
      </c>
      <c r="H369" s="42" t="s">
        <v>13</v>
      </c>
      <c r="I369" s="42"/>
      <c r="J369" s="42"/>
      <c r="K369" s="146"/>
    </row>
    <row r="370" ht="12.75" customHeight="1">
      <c r="A370" s="31">
        <v>4.0</v>
      </c>
      <c r="B370" s="208"/>
      <c r="C370" s="211" t="s">
        <v>4664</v>
      </c>
      <c r="D370" s="223" t="s">
        <v>4665</v>
      </c>
      <c r="E370" s="42"/>
      <c r="F370" s="144" t="s">
        <v>4666</v>
      </c>
      <c r="G370" s="42" t="s">
        <v>4657</v>
      </c>
      <c r="H370" s="42" t="s">
        <v>13</v>
      </c>
      <c r="I370" s="42"/>
      <c r="J370" s="42"/>
      <c r="K370" s="146"/>
    </row>
    <row r="371" ht="12.75" customHeight="1">
      <c r="A371" s="31">
        <v>5.0</v>
      </c>
      <c r="B371" s="208"/>
      <c r="C371" s="211" t="s">
        <v>4667</v>
      </c>
      <c r="D371" s="223" t="s">
        <v>4668</v>
      </c>
      <c r="E371" s="42"/>
      <c r="F371" s="42" t="s">
        <v>4669</v>
      </c>
      <c r="G371" s="42" t="s">
        <v>4657</v>
      </c>
      <c r="H371" s="42" t="s">
        <v>13</v>
      </c>
      <c r="I371" s="42"/>
      <c r="J371" s="42"/>
      <c r="K371" s="17" t="str">
        <f>HYPERLINK("http://www.catarman-nsamar.gov.ph/","www.catarman-nsamar.gov.ph")</f>
        <v>www.catarman-nsamar.gov.ph</v>
      </c>
    </row>
    <row r="372" ht="12.75" customHeight="1">
      <c r="A372" s="31">
        <v>6.0</v>
      </c>
      <c r="B372" s="42"/>
      <c r="C372" s="211" t="s">
        <v>4670</v>
      </c>
      <c r="D372" s="223" t="s">
        <v>4671</v>
      </c>
      <c r="E372" s="42"/>
      <c r="F372" s="42" t="s">
        <v>4672</v>
      </c>
      <c r="G372" s="42" t="s">
        <v>4657</v>
      </c>
      <c r="H372" s="42" t="s">
        <v>13</v>
      </c>
      <c r="I372" s="42"/>
      <c r="J372" s="42"/>
      <c r="K372" s="42"/>
    </row>
    <row r="373" ht="12.75" customHeight="1">
      <c r="A373" s="31">
        <v>7.0</v>
      </c>
      <c r="B373" s="42"/>
      <c r="C373" s="211" t="s">
        <v>4673</v>
      </c>
      <c r="D373" s="223" t="s">
        <v>4674</v>
      </c>
      <c r="E373" s="42"/>
      <c r="F373" s="42" t="s">
        <v>4675</v>
      </c>
      <c r="G373" s="42" t="s">
        <v>3402</v>
      </c>
      <c r="H373" s="42" t="s">
        <v>13</v>
      </c>
      <c r="I373" s="42"/>
      <c r="J373" s="42"/>
      <c r="K373" s="42"/>
    </row>
    <row r="374" ht="12.75" customHeight="1">
      <c r="A374" s="31">
        <v>8.0</v>
      </c>
      <c r="B374" s="42"/>
      <c r="C374" s="211" t="s">
        <v>4676</v>
      </c>
      <c r="D374" s="223" t="s">
        <v>4677</v>
      </c>
      <c r="E374" s="42"/>
      <c r="F374" s="42" t="s">
        <v>4678</v>
      </c>
      <c r="G374" s="42" t="s">
        <v>3402</v>
      </c>
      <c r="H374" s="42" t="s">
        <v>13</v>
      </c>
      <c r="I374" s="42"/>
      <c r="J374" s="42"/>
      <c r="K374" s="42"/>
    </row>
    <row r="375" ht="12.75" customHeight="1">
      <c r="A375" s="31">
        <v>9.0</v>
      </c>
      <c r="B375" s="42"/>
      <c r="C375" s="211" t="s">
        <v>4679</v>
      </c>
      <c r="D375" s="223" t="s">
        <v>4680</v>
      </c>
      <c r="E375" s="42"/>
      <c r="F375" s="42" t="s">
        <v>4681</v>
      </c>
      <c r="G375" s="42" t="s">
        <v>3402</v>
      </c>
      <c r="H375" s="42" t="s">
        <v>13</v>
      </c>
      <c r="I375" s="42"/>
      <c r="J375" s="42"/>
      <c r="K375" s="42"/>
    </row>
    <row r="376" ht="12.75" customHeight="1">
      <c r="A376" s="31">
        <v>10.0</v>
      </c>
      <c r="B376" s="42"/>
      <c r="C376" s="211" t="s">
        <v>4682</v>
      </c>
      <c r="D376" s="223" t="s">
        <v>4683</v>
      </c>
      <c r="E376" s="42"/>
      <c r="F376" s="42" t="s">
        <v>4684</v>
      </c>
      <c r="G376" s="42" t="s">
        <v>3402</v>
      </c>
      <c r="H376" s="42" t="s">
        <v>13</v>
      </c>
      <c r="I376" s="42"/>
      <c r="J376" s="42"/>
      <c r="K376" s="42"/>
    </row>
    <row r="377" ht="12.75" customHeight="1">
      <c r="A377" s="31">
        <v>11.0</v>
      </c>
      <c r="B377" s="42"/>
      <c r="C377" s="211" t="s">
        <v>4685</v>
      </c>
      <c r="D377" s="223" t="s">
        <v>4686</v>
      </c>
      <c r="E377" s="42"/>
      <c r="F377" s="42" t="s">
        <v>4687</v>
      </c>
      <c r="G377" s="42" t="s">
        <v>3402</v>
      </c>
      <c r="H377" s="42" t="s">
        <v>13</v>
      </c>
      <c r="I377" s="42"/>
      <c r="J377" s="42"/>
      <c r="K377" s="42"/>
    </row>
    <row r="378" ht="12.75" customHeight="1">
      <c r="A378" s="31">
        <v>12.0</v>
      </c>
      <c r="B378" s="42"/>
      <c r="C378" s="211" t="s">
        <v>4688</v>
      </c>
      <c r="D378" s="223" t="s">
        <v>4689</v>
      </c>
      <c r="E378" s="42"/>
      <c r="F378" s="42" t="s">
        <v>4690</v>
      </c>
      <c r="G378" s="42" t="s">
        <v>3402</v>
      </c>
      <c r="H378" s="42" t="s">
        <v>13</v>
      </c>
      <c r="I378" s="42"/>
      <c r="J378" s="42"/>
      <c r="K378" s="42"/>
    </row>
    <row r="379" ht="12.75" customHeight="1">
      <c r="A379" s="31">
        <v>13.0</v>
      </c>
      <c r="B379" s="42"/>
      <c r="C379" s="211" t="s">
        <v>4691</v>
      </c>
      <c r="D379" s="223" t="s">
        <v>4692</v>
      </c>
      <c r="E379" s="42"/>
      <c r="F379" s="42" t="s">
        <v>4693</v>
      </c>
      <c r="G379" s="42" t="s">
        <v>3402</v>
      </c>
      <c r="H379" s="42" t="s">
        <v>13</v>
      </c>
      <c r="I379" s="42"/>
      <c r="J379" s="42"/>
      <c r="K379" s="42"/>
    </row>
    <row r="380" ht="12.75" customHeight="1">
      <c r="A380" s="31">
        <v>14.0</v>
      </c>
      <c r="B380" s="42"/>
      <c r="C380" s="211" t="s">
        <v>4694</v>
      </c>
      <c r="D380" s="223" t="s">
        <v>4695</v>
      </c>
      <c r="E380" s="42"/>
      <c r="F380" s="42" t="s">
        <v>4696</v>
      </c>
      <c r="G380" s="42" t="s">
        <v>3402</v>
      </c>
      <c r="H380" s="42" t="s">
        <v>13</v>
      </c>
      <c r="I380" s="42"/>
      <c r="J380" s="42"/>
      <c r="K380" s="42"/>
    </row>
    <row r="381" ht="12.75" customHeight="1">
      <c r="A381" s="31">
        <v>15.0</v>
      </c>
      <c r="B381" s="208"/>
      <c r="C381" s="211" t="s">
        <v>4697</v>
      </c>
      <c r="D381" s="223" t="s">
        <v>4698</v>
      </c>
      <c r="E381" s="42"/>
      <c r="F381" s="42" t="s">
        <v>4699</v>
      </c>
      <c r="G381" s="42" t="s">
        <v>3402</v>
      </c>
      <c r="H381" s="42" t="s">
        <v>13</v>
      </c>
      <c r="I381" s="42"/>
      <c r="J381" s="42"/>
      <c r="K381" s="42"/>
    </row>
    <row r="382" ht="12.75" customHeight="1">
      <c r="A382" s="31">
        <v>16.0</v>
      </c>
      <c r="B382" s="222"/>
      <c r="C382" s="211" t="s">
        <v>4700</v>
      </c>
      <c r="D382" s="223" t="s">
        <v>4701</v>
      </c>
      <c r="E382" s="42" t="s">
        <v>4702</v>
      </c>
      <c r="F382" s="42" t="s">
        <v>4703</v>
      </c>
      <c r="G382" s="42" t="s">
        <v>3402</v>
      </c>
      <c r="H382" s="42" t="s">
        <v>13</v>
      </c>
      <c r="I382" s="42"/>
      <c r="J382" s="42"/>
      <c r="K382" s="17" t="str">
        <f>HYPERLINK("http://www.pambujan-nsamar.gov.ph/","www.pambujan-nsamar.gov.ph")</f>
        <v>www.pambujan-nsamar.gov.ph</v>
      </c>
    </row>
    <row r="383" ht="12.75" customHeight="1">
      <c r="A383" s="31">
        <v>17.0</v>
      </c>
      <c r="B383" s="208"/>
      <c r="C383" s="211" t="s">
        <v>490</v>
      </c>
      <c r="D383" s="223" t="s">
        <v>4704</v>
      </c>
      <c r="E383" s="42"/>
      <c r="F383" s="42" t="s">
        <v>4705</v>
      </c>
      <c r="G383" s="42" t="s">
        <v>3402</v>
      </c>
      <c r="H383" s="42" t="s">
        <v>13</v>
      </c>
      <c r="I383" s="42"/>
      <c r="J383" s="42"/>
      <c r="K383" s="146"/>
    </row>
    <row r="384" ht="12.75" customHeight="1">
      <c r="A384" s="31">
        <v>18.0</v>
      </c>
      <c r="B384" s="208"/>
      <c r="C384" s="211" t="s">
        <v>1432</v>
      </c>
      <c r="D384" s="223" t="s">
        <v>4706</v>
      </c>
      <c r="E384" s="42"/>
      <c r="F384" s="42" t="s">
        <v>4707</v>
      </c>
      <c r="G384" s="42" t="s">
        <v>3402</v>
      </c>
      <c r="H384" s="42" t="s">
        <v>13</v>
      </c>
      <c r="I384" s="42"/>
      <c r="J384" s="42"/>
      <c r="K384" s="146"/>
    </row>
    <row r="385" ht="12.75" customHeight="1">
      <c r="A385" s="31">
        <v>19.0</v>
      </c>
      <c r="B385" s="208"/>
      <c r="C385" s="211" t="s">
        <v>1003</v>
      </c>
      <c r="D385" s="223" t="s">
        <v>4708</v>
      </c>
      <c r="E385" s="42"/>
      <c r="F385" s="42" t="s">
        <v>4709</v>
      </c>
      <c r="G385" s="42" t="s">
        <v>3402</v>
      </c>
      <c r="H385" s="42" t="s">
        <v>13</v>
      </c>
      <c r="I385" s="42"/>
      <c r="J385" s="42"/>
      <c r="K385" s="42"/>
    </row>
    <row r="386" ht="12.75" customHeight="1">
      <c r="A386" s="31">
        <v>20.0</v>
      </c>
      <c r="B386" s="208"/>
      <c r="C386" s="211" t="s">
        <v>1615</v>
      </c>
      <c r="D386" s="223" t="s">
        <v>4710</v>
      </c>
      <c r="E386" s="42"/>
      <c r="F386" s="42" t="s">
        <v>4711</v>
      </c>
      <c r="G386" s="42" t="s">
        <v>3402</v>
      </c>
      <c r="H386" s="42" t="s">
        <v>13</v>
      </c>
      <c r="I386" s="42"/>
      <c r="J386" s="42"/>
      <c r="K386" s="42"/>
    </row>
    <row r="387" ht="12.75" customHeight="1">
      <c r="A387" s="31">
        <v>21.0</v>
      </c>
      <c r="B387" s="208"/>
      <c r="C387" s="211" t="s">
        <v>4712</v>
      </c>
      <c r="D387" s="223" t="s">
        <v>4713</v>
      </c>
      <c r="E387" s="42"/>
      <c r="F387" s="42" t="s">
        <v>4714</v>
      </c>
      <c r="G387" s="42" t="s">
        <v>3402</v>
      </c>
      <c r="H387" s="42" t="s">
        <v>13</v>
      </c>
      <c r="I387" s="42"/>
      <c r="J387" s="42"/>
      <c r="K387" s="17" t="str">
        <f>HYPERLINK("http://www.sanroque-nsamar.gov.ph/","www.sanroque-nsamar.gov.ph")</f>
        <v>www.sanroque-nsamar.gov.ph</v>
      </c>
    </row>
    <row r="388" ht="12.75" customHeight="1">
      <c r="A388" s="31">
        <v>22.0</v>
      </c>
      <c r="B388" s="208"/>
      <c r="C388" s="211" t="s">
        <v>369</v>
      </c>
      <c r="D388" s="223" t="s">
        <v>4715</v>
      </c>
      <c r="E388" s="42"/>
      <c r="F388" s="42"/>
      <c r="G388" s="42" t="s">
        <v>3402</v>
      </c>
      <c r="H388" s="42" t="s">
        <v>13</v>
      </c>
      <c r="I388" s="42"/>
      <c r="J388" s="42"/>
      <c r="K388" s="42"/>
    </row>
    <row r="389" ht="12.75" customHeight="1">
      <c r="A389" s="31">
        <v>23.0</v>
      </c>
      <c r="B389" s="208"/>
      <c r="C389" s="211" t="s">
        <v>4716</v>
      </c>
      <c r="D389" s="223" t="s">
        <v>4717</v>
      </c>
      <c r="E389" s="42"/>
      <c r="F389" s="42" t="s">
        <v>4718</v>
      </c>
      <c r="G389" s="42" t="s">
        <v>3402</v>
      </c>
      <c r="H389" s="42" t="s">
        <v>13</v>
      </c>
      <c r="I389" s="42"/>
      <c r="J389" s="42"/>
      <c r="K389" s="42"/>
    </row>
    <row r="390" ht="12.75" customHeight="1">
      <c r="A390" s="233">
        <v>24.0</v>
      </c>
      <c r="B390" s="208"/>
      <c r="C390" s="211" t="s">
        <v>1629</v>
      </c>
      <c r="D390" s="223" t="s">
        <v>4719</v>
      </c>
      <c r="E390" s="42"/>
      <c r="F390" s="42" t="s">
        <v>4720</v>
      </c>
      <c r="G390" s="42" t="s">
        <v>3402</v>
      </c>
      <c r="H390" s="42" t="s">
        <v>13</v>
      </c>
      <c r="I390" s="42"/>
      <c r="J390" s="42"/>
      <c r="K390" s="42"/>
    </row>
    <row r="391" ht="12.75" customHeight="1">
      <c r="A391" s="42"/>
      <c r="B391" s="208"/>
      <c r="C391" s="221" t="s">
        <v>4721</v>
      </c>
      <c r="D391" s="221" t="s">
        <v>4722</v>
      </c>
      <c r="E391" s="218"/>
      <c r="F391" s="218" t="s">
        <v>4723</v>
      </c>
      <c r="G391" s="218" t="s">
        <v>3402</v>
      </c>
      <c r="H391" s="218" t="s">
        <v>143</v>
      </c>
      <c r="I391" s="218" t="s">
        <v>4724</v>
      </c>
      <c r="J391" s="218"/>
      <c r="K391" s="234" t="str">
        <f>HYPERLINK("http://www.samar.lgu-ph.com/","www.samar.lgu-ph.com")</f>
        <v>www.samar.lgu-ph.com</v>
      </c>
    </row>
    <row r="392" ht="12.75" customHeight="1">
      <c r="A392" s="31">
        <v>1.0</v>
      </c>
      <c r="B392" s="208"/>
      <c r="C392" s="211" t="s">
        <v>4725</v>
      </c>
      <c r="D392" s="223" t="s">
        <v>4726</v>
      </c>
      <c r="E392" s="42"/>
      <c r="F392" s="42" t="s">
        <v>4727</v>
      </c>
      <c r="G392" s="42" t="s">
        <v>3402</v>
      </c>
      <c r="H392" s="42" t="s">
        <v>13</v>
      </c>
      <c r="I392" s="42"/>
      <c r="J392" s="42"/>
      <c r="K392" s="42"/>
    </row>
    <row r="393" ht="12.75" customHeight="1">
      <c r="A393" s="31">
        <v>2.0</v>
      </c>
      <c r="B393" s="208"/>
      <c r="C393" s="211" t="s">
        <v>4728</v>
      </c>
      <c r="D393" s="223" t="s">
        <v>4729</v>
      </c>
      <c r="E393" s="42" t="s">
        <v>4730</v>
      </c>
      <c r="F393" s="42" t="s">
        <v>4731</v>
      </c>
      <c r="G393" s="42" t="s">
        <v>3402</v>
      </c>
      <c r="H393" s="42" t="s">
        <v>13</v>
      </c>
      <c r="I393" s="42"/>
      <c r="J393" s="42"/>
      <c r="K393" s="42"/>
    </row>
    <row r="394" ht="12.75" customHeight="1">
      <c r="A394" s="31">
        <v>3.0</v>
      </c>
      <c r="B394" s="208"/>
      <c r="C394" s="223" t="s">
        <v>4732</v>
      </c>
      <c r="D394" s="223" t="s">
        <v>4733</v>
      </c>
      <c r="E394" s="42"/>
      <c r="F394" s="42" t="s">
        <v>4734</v>
      </c>
      <c r="G394" s="42" t="s">
        <v>3402</v>
      </c>
      <c r="H394" s="42" t="s">
        <v>13</v>
      </c>
      <c r="I394" s="42"/>
      <c r="J394" s="42"/>
      <c r="K394" s="17" t="str">
        <f>HYPERLINK("http://www.calbayog.gov.ph/","www.calbayog.gov.ph")</f>
        <v>www.calbayog.gov.ph</v>
      </c>
    </row>
    <row r="395" ht="12.75" customHeight="1">
      <c r="A395" s="31">
        <v>4.0</v>
      </c>
      <c r="B395" s="208"/>
      <c r="C395" s="211" t="s">
        <v>4735</v>
      </c>
      <c r="D395" s="223" t="s">
        <v>4736</v>
      </c>
      <c r="E395" s="42"/>
      <c r="F395" s="42" t="s">
        <v>4737</v>
      </c>
      <c r="G395" s="42" t="s">
        <v>3402</v>
      </c>
      <c r="H395" s="42" t="s">
        <v>13</v>
      </c>
      <c r="I395" s="42"/>
      <c r="J395" s="42"/>
      <c r="K395" s="42"/>
    </row>
    <row r="396" ht="12.75" customHeight="1">
      <c r="A396" s="31">
        <v>5.0</v>
      </c>
      <c r="B396" s="220"/>
      <c r="C396" s="223" t="s">
        <v>4738</v>
      </c>
      <c r="D396" s="223" t="s">
        <v>4739</v>
      </c>
      <c r="E396" s="42" t="s">
        <v>4740</v>
      </c>
      <c r="F396" s="42" t="s">
        <v>4741</v>
      </c>
      <c r="G396" s="42" t="s">
        <v>3402</v>
      </c>
      <c r="H396" s="42" t="s">
        <v>13</v>
      </c>
      <c r="I396" s="42"/>
      <c r="J396" s="42" t="s">
        <v>4742</v>
      </c>
      <c r="K396" s="42"/>
    </row>
    <row r="397" ht="12.75" customHeight="1">
      <c r="A397" s="31">
        <v>6.0</v>
      </c>
      <c r="B397" s="208"/>
      <c r="C397" s="211" t="s">
        <v>4743</v>
      </c>
      <c r="D397" s="223" t="s">
        <v>4744</v>
      </c>
      <c r="E397" s="42" t="s">
        <v>4745</v>
      </c>
      <c r="F397" s="42" t="s">
        <v>4746</v>
      </c>
      <c r="G397" s="42" t="s">
        <v>3402</v>
      </c>
      <c r="H397" s="42" t="s">
        <v>13</v>
      </c>
      <c r="I397" s="42"/>
      <c r="J397" s="42"/>
      <c r="K397" s="42"/>
    </row>
    <row r="398" ht="12.75" customHeight="1">
      <c r="A398" s="31">
        <v>7.0</v>
      </c>
      <c r="B398" s="208"/>
      <c r="C398" s="211" t="s">
        <v>4747</v>
      </c>
      <c r="D398" s="223" t="s">
        <v>4748</v>
      </c>
      <c r="E398" s="42" t="s">
        <v>4749</v>
      </c>
      <c r="F398" s="42" t="s">
        <v>4750</v>
      </c>
      <c r="G398" s="42" t="s">
        <v>3402</v>
      </c>
      <c r="H398" s="42" t="s">
        <v>13</v>
      </c>
      <c r="I398" s="42"/>
      <c r="J398" s="42"/>
      <c r="K398" s="42"/>
    </row>
    <row r="399" ht="12.75" customHeight="1">
      <c r="A399" s="31">
        <v>8.0</v>
      </c>
      <c r="B399" s="208"/>
      <c r="C399" s="211" t="s">
        <v>4751</v>
      </c>
      <c r="D399" s="223" t="s">
        <v>4752</v>
      </c>
      <c r="E399" s="42"/>
      <c r="F399" s="42" t="s">
        <v>4753</v>
      </c>
      <c r="G399" s="42" t="s">
        <v>3402</v>
      </c>
      <c r="H399" s="42" t="s">
        <v>13</v>
      </c>
      <c r="I399" s="42"/>
      <c r="J399" s="42"/>
      <c r="K399" s="42"/>
    </row>
    <row r="400" ht="12.75" customHeight="1">
      <c r="A400" s="31">
        <v>9.0</v>
      </c>
      <c r="B400" s="208"/>
      <c r="C400" s="211" t="s">
        <v>4754</v>
      </c>
      <c r="D400" s="223" t="s">
        <v>4755</v>
      </c>
      <c r="E400" s="42"/>
      <c r="F400" s="42" t="s">
        <v>4756</v>
      </c>
      <c r="G400" s="42" t="s">
        <v>3402</v>
      </c>
      <c r="H400" s="42" t="s">
        <v>13</v>
      </c>
      <c r="I400" s="42"/>
      <c r="J400" s="42"/>
      <c r="K400" s="42"/>
    </row>
    <row r="401" ht="12.75" customHeight="1">
      <c r="A401" s="31">
        <v>10.0</v>
      </c>
      <c r="B401" s="208"/>
      <c r="C401" s="211" t="s">
        <v>4757</v>
      </c>
      <c r="D401" s="223" t="s">
        <v>4758</v>
      </c>
      <c r="E401" s="42"/>
      <c r="F401" s="42" t="s">
        <v>4759</v>
      </c>
      <c r="G401" s="42" t="s">
        <v>3402</v>
      </c>
      <c r="H401" s="42" t="s">
        <v>13</v>
      </c>
      <c r="I401" s="42"/>
      <c r="J401" s="42"/>
      <c r="K401" s="42"/>
    </row>
    <row r="402" ht="12.75" customHeight="1">
      <c r="A402" s="31">
        <v>11.0</v>
      </c>
      <c r="B402" s="208"/>
      <c r="C402" s="211" t="s">
        <v>4760</v>
      </c>
      <c r="D402" s="223" t="s">
        <v>4761</v>
      </c>
      <c r="E402" s="42"/>
      <c r="F402" s="42" t="s">
        <v>4762</v>
      </c>
      <c r="G402" s="42" t="s">
        <v>3402</v>
      </c>
      <c r="H402" s="42" t="s">
        <v>13</v>
      </c>
      <c r="I402" s="42"/>
      <c r="J402" s="42"/>
      <c r="K402" s="42"/>
    </row>
    <row r="403" ht="12.75" customHeight="1">
      <c r="A403" s="31">
        <v>12.0</v>
      </c>
      <c r="B403" s="238"/>
      <c r="C403" s="211" t="s">
        <v>4763</v>
      </c>
      <c r="D403" s="223" t="s">
        <v>4764</v>
      </c>
      <c r="E403" s="42" t="s">
        <v>4765</v>
      </c>
      <c r="F403" s="42" t="s">
        <v>4766</v>
      </c>
      <c r="G403" s="42" t="s">
        <v>3402</v>
      </c>
      <c r="H403" s="42" t="s">
        <v>13</v>
      </c>
      <c r="I403" s="42"/>
      <c r="J403" s="42"/>
      <c r="K403" s="42"/>
    </row>
    <row r="404" ht="12.75" customHeight="1">
      <c r="A404" s="31">
        <v>13.0</v>
      </c>
      <c r="B404" s="207" t="s">
        <v>3409</v>
      </c>
      <c r="C404" s="211" t="s">
        <v>4767</v>
      </c>
      <c r="D404" s="223" t="s">
        <v>4768</v>
      </c>
      <c r="E404" s="42" t="s">
        <v>4769</v>
      </c>
      <c r="F404" s="42" t="s">
        <v>4770</v>
      </c>
      <c r="G404" s="42" t="s">
        <v>3402</v>
      </c>
      <c r="H404" s="42" t="s">
        <v>13</v>
      </c>
      <c r="I404" s="42"/>
      <c r="J404" s="42"/>
      <c r="K404" s="42"/>
    </row>
    <row r="405" ht="12.75" customHeight="1">
      <c r="A405" s="31">
        <v>14.0</v>
      </c>
      <c r="B405" s="222"/>
      <c r="C405" s="211" t="s">
        <v>4771</v>
      </c>
      <c r="D405" s="223" t="s">
        <v>4772</v>
      </c>
      <c r="E405" s="42" t="s">
        <v>4773</v>
      </c>
      <c r="F405" s="42" t="s">
        <v>4774</v>
      </c>
      <c r="G405" s="42" t="s">
        <v>3402</v>
      </c>
      <c r="H405" s="42" t="s">
        <v>13</v>
      </c>
      <c r="I405" s="42"/>
      <c r="J405" s="42"/>
      <c r="K405" s="42"/>
    </row>
    <row r="406" ht="12.75" customHeight="1">
      <c r="A406" s="31">
        <v>15.0</v>
      </c>
      <c r="B406" s="208"/>
      <c r="C406" s="211" t="s">
        <v>4775</v>
      </c>
      <c r="D406" s="223" t="s">
        <v>4776</v>
      </c>
      <c r="E406" s="42"/>
      <c r="F406" s="42" t="s">
        <v>4777</v>
      </c>
      <c r="G406" s="42" t="s">
        <v>3402</v>
      </c>
      <c r="H406" s="42" t="s">
        <v>13</v>
      </c>
      <c r="I406" s="42"/>
      <c r="J406" s="42"/>
      <c r="K406" s="42"/>
    </row>
    <row r="407" ht="12.75" customHeight="1">
      <c r="A407" s="31">
        <v>16.0</v>
      </c>
      <c r="B407" s="208"/>
      <c r="C407" s="211" t="s">
        <v>4778</v>
      </c>
      <c r="D407" s="223" t="s">
        <v>4779</v>
      </c>
      <c r="E407" s="42"/>
      <c r="F407" s="42" t="s">
        <v>4780</v>
      </c>
      <c r="G407" s="42" t="s">
        <v>3402</v>
      </c>
      <c r="H407" s="42" t="s">
        <v>13</v>
      </c>
      <c r="I407" s="42"/>
      <c r="J407" s="42"/>
      <c r="K407" s="42"/>
    </row>
    <row r="408" ht="12.75" customHeight="1">
      <c r="A408" s="31">
        <v>17.0</v>
      </c>
      <c r="B408" s="208"/>
      <c r="C408" s="211" t="s">
        <v>4781</v>
      </c>
      <c r="D408" s="223" t="s">
        <v>4782</v>
      </c>
      <c r="E408" s="42"/>
      <c r="F408" s="42" t="s">
        <v>4783</v>
      </c>
      <c r="G408" s="42" t="s">
        <v>3402</v>
      </c>
      <c r="H408" s="42" t="s">
        <v>13</v>
      </c>
      <c r="I408" s="42"/>
      <c r="J408" s="42"/>
      <c r="K408" s="42"/>
    </row>
    <row r="409" ht="12.75" customHeight="1">
      <c r="A409" s="31">
        <v>18.0</v>
      </c>
      <c r="B409" s="208"/>
      <c r="C409" s="211" t="s">
        <v>4784</v>
      </c>
      <c r="D409" s="223" t="s">
        <v>4785</v>
      </c>
      <c r="E409" s="42"/>
      <c r="F409" s="42" t="s">
        <v>4786</v>
      </c>
      <c r="G409" s="42" t="s">
        <v>3402</v>
      </c>
      <c r="H409" s="42" t="s">
        <v>13</v>
      </c>
      <c r="I409" s="42"/>
      <c r="J409" s="42"/>
      <c r="K409" s="42"/>
    </row>
    <row r="410" ht="12.75" customHeight="1">
      <c r="A410" s="31">
        <v>19.0</v>
      </c>
      <c r="B410" s="208"/>
      <c r="C410" s="211" t="s">
        <v>4787</v>
      </c>
      <c r="D410" s="223" t="s">
        <v>4788</v>
      </c>
      <c r="E410" s="42"/>
      <c r="F410" s="42" t="s">
        <v>4789</v>
      </c>
      <c r="G410" s="42" t="s">
        <v>3402</v>
      </c>
      <c r="H410" s="42" t="s">
        <v>13</v>
      </c>
      <c r="I410" s="42"/>
      <c r="J410" s="42"/>
      <c r="K410" s="42"/>
    </row>
    <row r="411" ht="12.75" customHeight="1">
      <c r="A411" s="31">
        <v>20.0</v>
      </c>
      <c r="B411" s="208"/>
      <c r="C411" s="211" t="s">
        <v>4790</v>
      </c>
      <c r="D411" s="223" t="s">
        <v>4791</v>
      </c>
      <c r="E411" s="42"/>
      <c r="F411" s="42" t="s">
        <v>4792</v>
      </c>
      <c r="G411" s="42" t="s">
        <v>3402</v>
      </c>
      <c r="H411" s="42" t="s">
        <v>13</v>
      </c>
      <c r="I411" s="42"/>
      <c r="J411" s="42"/>
      <c r="K411" s="42"/>
    </row>
    <row r="412" ht="12.75" customHeight="1">
      <c r="A412" s="31">
        <v>21.0</v>
      </c>
      <c r="B412" s="208"/>
      <c r="C412" s="211" t="s">
        <v>4793</v>
      </c>
      <c r="D412" s="223" t="s">
        <v>4794</v>
      </c>
      <c r="E412" s="42"/>
      <c r="F412" s="42"/>
      <c r="G412" s="42" t="s">
        <v>3402</v>
      </c>
      <c r="H412" s="42" t="s">
        <v>13</v>
      </c>
      <c r="I412" s="42"/>
      <c r="J412" s="42"/>
      <c r="K412" s="42"/>
    </row>
    <row r="413" ht="12.75" customHeight="1">
      <c r="A413" s="31">
        <v>22.0</v>
      </c>
      <c r="B413" s="207" t="s">
        <v>3409</v>
      </c>
      <c r="C413" s="211" t="s">
        <v>4795</v>
      </c>
      <c r="D413" s="223" t="s">
        <v>4796</v>
      </c>
      <c r="E413" s="144" t="s">
        <v>4797</v>
      </c>
      <c r="F413" s="42" t="s">
        <v>4798</v>
      </c>
      <c r="G413" s="42" t="s">
        <v>3402</v>
      </c>
      <c r="H413" s="42" t="s">
        <v>13</v>
      </c>
      <c r="I413" s="42"/>
      <c r="J413" s="42"/>
      <c r="K413" s="42"/>
    </row>
    <row r="414" ht="12.75" customHeight="1">
      <c r="A414" s="31">
        <v>23.0</v>
      </c>
      <c r="B414" s="208"/>
      <c r="C414" s="211" t="s">
        <v>4799</v>
      </c>
      <c r="D414" s="223" t="s">
        <v>4800</v>
      </c>
      <c r="E414" s="144"/>
      <c r="F414" s="42" t="s">
        <v>4801</v>
      </c>
      <c r="G414" s="42" t="s">
        <v>3402</v>
      </c>
      <c r="H414" s="42" t="s">
        <v>13</v>
      </c>
      <c r="I414" s="42"/>
      <c r="J414" s="42"/>
      <c r="K414" s="17" t="str">
        <f>HYPERLINK("http://www.tarangnan.gov.ph/","www.tarangnan.gov.ph")</f>
        <v>www.tarangnan.gov.ph</v>
      </c>
    </row>
    <row r="415" ht="12.75" customHeight="1">
      <c r="A415" s="31">
        <v>24.0</v>
      </c>
      <c r="B415" s="208"/>
      <c r="C415" s="211" t="s">
        <v>4802</v>
      </c>
      <c r="D415" s="223" t="s">
        <v>4803</v>
      </c>
      <c r="E415" s="144"/>
      <c r="F415" s="42" t="s">
        <v>4804</v>
      </c>
      <c r="G415" s="42" t="s">
        <v>3402</v>
      </c>
      <c r="H415" s="42" t="s">
        <v>13</v>
      </c>
      <c r="I415" s="42"/>
      <c r="J415" s="42"/>
      <c r="K415" s="42"/>
    </row>
    <row r="416" ht="12.75" customHeight="1">
      <c r="A416" s="233">
        <v>25.0</v>
      </c>
      <c r="B416" s="208"/>
      <c r="C416" s="211" t="s">
        <v>4805</v>
      </c>
      <c r="D416" s="223" t="s">
        <v>4806</v>
      </c>
      <c r="E416" s="144"/>
      <c r="F416" s="42" t="s">
        <v>4807</v>
      </c>
      <c r="G416" s="42" t="s">
        <v>3402</v>
      </c>
      <c r="H416" s="42" t="s">
        <v>13</v>
      </c>
      <c r="I416" s="42"/>
      <c r="J416" s="42"/>
      <c r="K416" s="42"/>
    </row>
    <row r="417" ht="12.75" customHeight="1">
      <c r="A417" s="42"/>
      <c r="B417" s="208"/>
      <c r="C417" s="221" t="s">
        <v>4808</v>
      </c>
      <c r="D417" s="221" t="s">
        <v>4809</v>
      </c>
      <c r="E417" s="218" t="s">
        <v>4810</v>
      </c>
      <c r="F417" s="218" t="s">
        <v>4811</v>
      </c>
      <c r="G417" s="218" t="s">
        <v>3402</v>
      </c>
      <c r="H417" s="218" t="s">
        <v>143</v>
      </c>
      <c r="I417" s="218" t="s">
        <v>4812</v>
      </c>
      <c r="J417" s="218" t="s">
        <v>4813</v>
      </c>
      <c r="K417" s="255" t="str">
        <f>HYPERLINK("http://www.southernleyte.gov.ph/","www.southernleyte.gov.ph")</f>
        <v>www.southernleyte.gov.ph</v>
      </c>
    </row>
    <row r="418" ht="12.75" customHeight="1">
      <c r="A418" s="31">
        <v>1.0</v>
      </c>
      <c r="B418" s="208"/>
      <c r="C418" s="211" t="s">
        <v>4814</v>
      </c>
      <c r="D418" s="223" t="s">
        <v>4815</v>
      </c>
      <c r="E418" s="42"/>
      <c r="F418" s="42" t="s">
        <v>4816</v>
      </c>
      <c r="G418" s="42" t="s">
        <v>3402</v>
      </c>
      <c r="H418" s="42" t="s">
        <v>13</v>
      </c>
      <c r="I418" s="42"/>
      <c r="J418" s="42"/>
      <c r="K418" s="17" t="str">
        <f>HYPERLINK("http://www.anahawan-sleyte.gov.ph/","www.anahawan-sleyte.gov.ph")</f>
        <v>www.anahawan-sleyte.gov.ph</v>
      </c>
    </row>
    <row r="419" ht="12.75" customHeight="1">
      <c r="A419" s="31">
        <v>2.0</v>
      </c>
      <c r="B419" s="222"/>
      <c r="C419" s="211" t="s">
        <v>3357</v>
      </c>
      <c r="D419" s="223" t="s">
        <v>4817</v>
      </c>
      <c r="E419" s="42" t="s">
        <v>4818</v>
      </c>
      <c r="F419" s="42" t="s">
        <v>4819</v>
      </c>
      <c r="G419" s="42" t="s">
        <v>3402</v>
      </c>
      <c r="H419" s="42" t="s">
        <v>13</v>
      </c>
      <c r="I419" s="42"/>
      <c r="J419" s="42"/>
      <c r="K419" s="146"/>
    </row>
    <row r="420" ht="12.75" customHeight="1">
      <c r="A420" s="31">
        <v>3.0</v>
      </c>
      <c r="B420" s="208"/>
      <c r="C420" s="211" t="s">
        <v>4820</v>
      </c>
      <c r="D420" s="223" t="s">
        <v>4821</v>
      </c>
      <c r="E420" s="42"/>
      <c r="F420" s="42" t="s">
        <v>4822</v>
      </c>
      <c r="G420" s="42" t="s">
        <v>3402</v>
      </c>
      <c r="H420" s="42" t="s">
        <v>13</v>
      </c>
      <c r="I420" s="42"/>
      <c r="J420" s="42"/>
      <c r="K420" s="146"/>
    </row>
    <row r="421" ht="12.75" customHeight="1">
      <c r="A421" s="31">
        <v>4.0</v>
      </c>
      <c r="B421" s="208"/>
      <c r="C421" s="211" t="s">
        <v>4823</v>
      </c>
      <c r="D421" s="223" t="s">
        <v>4824</v>
      </c>
      <c r="E421" s="42"/>
      <c r="F421" s="42" t="s">
        <v>4825</v>
      </c>
      <c r="G421" s="42" t="s">
        <v>3402</v>
      </c>
      <c r="H421" s="42" t="s">
        <v>13</v>
      </c>
      <c r="I421" s="42"/>
      <c r="J421" s="42"/>
      <c r="K421" s="146"/>
    </row>
    <row r="422" ht="12.75" customHeight="1">
      <c r="A422" s="31">
        <v>5.0</v>
      </c>
      <c r="B422" s="208"/>
      <c r="C422" s="211" t="s">
        <v>4826</v>
      </c>
      <c r="D422" s="223" t="s">
        <v>4827</v>
      </c>
      <c r="E422" s="42"/>
      <c r="F422" s="42" t="s">
        <v>4828</v>
      </c>
      <c r="G422" s="42" t="s">
        <v>3402</v>
      </c>
      <c r="H422" s="42" t="s">
        <v>13</v>
      </c>
      <c r="I422" s="42"/>
      <c r="J422" s="42"/>
      <c r="K422" s="17" t="str">
        <f>HYPERLINK("http://www.libagon-sleyte.gov.ph/","www.libagon-sleyte.gov.ph")</f>
        <v>www.libagon-sleyte.gov.ph</v>
      </c>
    </row>
    <row r="423" ht="12.75" customHeight="1">
      <c r="A423" s="31">
        <v>6.0</v>
      </c>
      <c r="B423" s="208"/>
      <c r="C423" s="211" t="s">
        <v>4200</v>
      </c>
      <c r="D423" s="223" t="s">
        <v>4829</v>
      </c>
      <c r="E423" s="42"/>
      <c r="F423" s="42" t="s">
        <v>4830</v>
      </c>
      <c r="G423" s="42" t="s">
        <v>3402</v>
      </c>
      <c r="H423" s="42" t="s">
        <v>13</v>
      </c>
      <c r="I423" s="42"/>
      <c r="J423" s="42"/>
      <c r="K423" s="146"/>
    </row>
    <row r="424" ht="12.75" customHeight="1">
      <c r="A424" s="31">
        <v>7.0</v>
      </c>
      <c r="B424" s="208"/>
      <c r="C424" s="211" t="s">
        <v>4831</v>
      </c>
      <c r="D424" s="223" t="s">
        <v>4832</v>
      </c>
      <c r="E424" s="42"/>
      <c r="F424" s="42" t="s">
        <v>4833</v>
      </c>
      <c r="G424" s="42" t="s">
        <v>3402</v>
      </c>
      <c r="H424" s="42" t="s">
        <v>13</v>
      </c>
      <c r="I424" s="42"/>
      <c r="J424" s="42"/>
      <c r="K424" s="146"/>
    </row>
    <row r="425" ht="12.75" customHeight="1">
      <c r="A425" s="31">
        <v>8.0</v>
      </c>
      <c r="B425" s="208"/>
      <c r="C425" s="223" t="s">
        <v>4834</v>
      </c>
      <c r="D425" s="223" t="s">
        <v>4835</v>
      </c>
      <c r="E425" s="42"/>
      <c r="F425" s="42" t="s">
        <v>4836</v>
      </c>
      <c r="G425" s="42" t="s">
        <v>3402</v>
      </c>
      <c r="H425" s="42" t="s">
        <v>13</v>
      </c>
      <c r="I425" s="42"/>
      <c r="J425" s="42"/>
      <c r="K425" s="17" t="str">
        <f>HYPERLINK("http://www.maasincity.com/","www.maasincity.com")</f>
        <v>www.maasincity.com</v>
      </c>
    </row>
    <row r="426" ht="12.75" customHeight="1">
      <c r="A426" s="31">
        <v>9.0</v>
      </c>
      <c r="B426" s="208"/>
      <c r="C426" s="211" t="s">
        <v>4837</v>
      </c>
      <c r="D426" s="223" t="s">
        <v>4838</v>
      </c>
      <c r="E426" s="42"/>
      <c r="F426" s="42" t="s">
        <v>4839</v>
      </c>
      <c r="G426" s="42" t="s">
        <v>3402</v>
      </c>
      <c r="H426" s="42" t="s">
        <v>13</v>
      </c>
      <c r="I426" s="42"/>
      <c r="J426" s="42"/>
      <c r="K426" s="146"/>
    </row>
    <row r="427" ht="12.75" customHeight="1">
      <c r="A427" s="31">
        <v>10.0</v>
      </c>
      <c r="B427" s="208"/>
      <c r="C427" s="211" t="s">
        <v>4840</v>
      </c>
      <c r="D427" s="223" t="s">
        <v>4841</v>
      </c>
      <c r="E427" s="42"/>
      <c r="F427" s="42" t="s">
        <v>4842</v>
      </c>
      <c r="G427" s="42" t="s">
        <v>3402</v>
      </c>
      <c r="H427" s="42" t="s">
        <v>13</v>
      </c>
      <c r="I427" s="42"/>
      <c r="J427" s="42"/>
      <c r="K427" s="17" t="str">
        <f>HYPERLINK("http://www.malitbog-sleyte.gov.ph/","www.malitbog-sleyte.gov.ph")</f>
        <v>www.malitbog-sleyte.gov.ph</v>
      </c>
    </row>
    <row r="428" ht="12.75" customHeight="1">
      <c r="A428" s="31">
        <v>11.0</v>
      </c>
      <c r="B428" s="208"/>
      <c r="C428" s="211" t="s">
        <v>2099</v>
      </c>
      <c r="D428" s="223" t="s">
        <v>4843</v>
      </c>
      <c r="E428" s="42"/>
      <c r="F428" s="42" t="s">
        <v>4844</v>
      </c>
      <c r="G428" s="42" t="s">
        <v>3402</v>
      </c>
      <c r="H428" s="42" t="s">
        <v>13</v>
      </c>
      <c r="I428" s="42"/>
      <c r="J428" s="42"/>
      <c r="K428" s="42"/>
    </row>
    <row r="429" ht="12.75" customHeight="1">
      <c r="A429" s="31">
        <v>12.0</v>
      </c>
      <c r="B429" s="208"/>
      <c r="C429" s="211" t="s">
        <v>4845</v>
      </c>
      <c r="D429" s="223" t="s">
        <v>4846</v>
      </c>
      <c r="E429" s="208"/>
      <c r="F429" s="42" t="s">
        <v>4847</v>
      </c>
      <c r="G429" s="42" t="s">
        <v>3402</v>
      </c>
      <c r="H429" s="42" t="s">
        <v>13</v>
      </c>
      <c r="I429" s="208"/>
      <c r="J429" s="208"/>
      <c r="K429" s="17" t="str">
        <f>HYPERLINK("http://www.pintuyan-sleyte.gov.ph/","www.pintuyan-sleyte.gov.ph")</f>
        <v>www.pintuyan-sleyte.gov.ph</v>
      </c>
    </row>
    <row r="430" ht="12.75" customHeight="1">
      <c r="A430" s="31">
        <v>13.0</v>
      </c>
      <c r="B430" s="208"/>
      <c r="C430" s="211" t="s">
        <v>4848</v>
      </c>
      <c r="D430" s="223" t="s">
        <v>4849</v>
      </c>
      <c r="E430" s="208"/>
      <c r="F430" s="42" t="s">
        <v>4850</v>
      </c>
      <c r="G430" s="42" t="s">
        <v>3402</v>
      </c>
      <c r="H430" s="42" t="s">
        <v>13</v>
      </c>
      <c r="I430" s="208"/>
      <c r="J430" s="208"/>
      <c r="K430" s="17" t="str">
        <f>HYPERLINK("http://www.saintbernard.gov.ph/","www.saintbernard.gov.ph")</f>
        <v>www.saintbernard.gov.ph</v>
      </c>
    </row>
    <row r="431" ht="12.75" customHeight="1">
      <c r="A431" s="31">
        <v>14.0</v>
      </c>
      <c r="B431" s="208"/>
      <c r="C431" s="211" t="s">
        <v>4247</v>
      </c>
      <c r="D431" s="223" t="s">
        <v>4851</v>
      </c>
      <c r="E431" s="208"/>
      <c r="F431" s="42" t="s">
        <v>4852</v>
      </c>
      <c r="G431" s="42" t="s">
        <v>3402</v>
      </c>
      <c r="H431" s="42" t="s">
        <v>13</v>
      </c>
      <c r="I431" s="208"/>
      <c r="J431" s="208"/>
      <c r="K431" s="146"/>
    </row>
    <row r="432" ht="12.75" customHeight="1">
      <c r="A432" s="31">
        <v>15.0</v>
      </c>
      <c r="B432" s="208"/>
      <c r="C432" s="211" t="s">
        <v>366</v>
      </c>
      <c r="D432" s="223" t="s">
        <v>4853</v>
      </c>
      <c r="E432" s="208"/>
      <c r="F432" s="42" t="s">
        <v>4854</v>
      </c>
      <c r="G432" s="42" t="s">
        <v>3402</v>
      </c>
      <c r="H432" s="42" t="s">
        <v>13</v>
      </c>
      <c r="I432" s="208"/>
      <c r="J432" s="208"/>
      <c r="K432" s="146"/>
    </row>
    <row r="433" ht="12.75" customHeight="1">
      <c r="A433" s="31">
        <v>16.0</v>
      </c>
      <c r="B433" s="208"/>
      <c r="C433" s="211" t="s">
        <v>4855</v>
      </c>
      <c r="D433" s="223" t="s">
        <v>4856</v>
      </c>
      <c r="E433" s="208"/>
      <c r="F433" s="42" t="s">
        <v>4857</v>
      </c>
      <c r="G433" s="42" t="s">
        <v>3402</v>
      </c>
      <c r="H433" s="42" t="s">
        <v>13</v>
      </c>
      <c r="I433" s="208"/>
      <c r="J433" s="208"/>
      <c r="K433" s="146"/>
    </row>
    <row r="434" ht="12.75" customHeight="1">
      <c r="A434" s="31">
        <v>17.0</v>
      </c>
      <c r="B434" s="208"/>
      <c r="C434" s="211" t="s">
        <v>4858</v>
      </c>
      <c r="D434" s="223" t="s">
        <v>4859</v>
      </c>
      <c r="E434" s="208"/>
      <c r="F434" s="42" t="s">
        <v>4860</v>
      </c>
      <c r="G434" s="42" t="s">
        <v>3402</v>
      </c>
      <c r="H434" s="42" t="s">
        <v>13</v>
      </c>
      <c r="I434" s="208"/>
      <c r="J434" s="208"/>
      <c r="K434" s="17" t="str">
        <f>HYPERLINK("http://www.silago-sleyte.gov.ph/","www.silago-sleyte.gov.ph")</f>
        <v>www.silago-sleyte.gov.ph</v>
      </c>
    </row>
    <row r="435" ht="12.75" customHeight="1">
      <c r="A435" s="31">
        <v>18.0</v>
      </c>
      <c r="B435" s="222"/>
      <c r="C435" s="211" t="s">
        <v>4262</v>
      </c>
      <c r="D435" s="223" t="s">
        <v>4861</v>
      </c>
      <c r="E435" s="208" t="s">
        <v>4862</v>
      </c>
      <c r="F435" s="42" t="s">
        <v>4863</v>
      </c>
      <c r="G435" s="42" t="s">
        <v>3402</v>
      </c>
      <c r="H435" s="42" t="s">
        <v>13</v>
      </c>
      <c r="I435" s="208"/>
      <c r="J435" s="7"/>
      <c r="K435" s="146"/>
    </row>
    <row r="436" ht="12.75" customHeight="1">
      <c r="A436" s="233">
        <v>19.0</v>
      </c>
      <c r="B436" s="208"/>
      <c r="C436" s="211" t="s">
        <v>4864</v>
      </c>
      <c r="D436" s="223" t="s">
        <v>4865</v>
      </c>
      <c r="E436" s="208"/>
      <c r="F436" s="42" t="s">
        <v>4866</v>
      </c>
      <c r="G436" s="42" t="s">
        <v>3402</v>
      </c>
      <c r="H436" s="42" t="s">
        <v>13</v>
      </c>
      <c r="I436" s="208"/>
      <c r="J436" s="208"/>
      <c r="K436" s="146"/>
    </row>
    <row r="437" ht="12.75" customHeight="1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</row>
    <row r="438" ht="12.75" customHeight="1">
      <c r="A438" s="211"/>
      <c r="B438" s="211" t="s">
        <v>4867</v>
      </c>
      <c r="C438" s="256" t="str">
        <f>A436+A416+A390+A365+A320+A296+A320+A199+A149+A28+A47+A116+A71+A65</f>
        <v>346</v>
      </c>
      <c r="D438" s="211"/>
      <c r="E438" s="211"/>
      <c r="F438" s="211"/>
      <c r="G438" s="211"/>
      <c r="H438" s="211"/>
      <c r="I438" s="211"/>
      <c r="J438" s="211"/>
      <c r="K438" s="211"/>
    </row>
    <row r="439" ht="12.75" customHeight="1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mergeCells count="14">
    <mergeCell ref="H7:H8"/>
    <mergeCell ref="G7:G8"/>
    <mergeCell ref="K7:K8"/>
    <mergeCell ref="I7:I8"/>
    <mergeCell ref="J7:J8"/>
    <mergeCell ref="F7:F8"/>
    <mergeCell ref="C7:C8"/>
    <mergeCell ref="B7:B8"/>
    <mergeCell ref="A1:C1"/>
    <mergeCell ref="A2:C2"/>
    <mergeCell ref="A3:C3"/>
    <mergeCell ref="A7:A8"/>
    <mergeCell ref="E7:E8"/>
    <mergeCell ref="D7:D8"/>
  </mergeCells>
  <hyperlinks>
    <hyperlink r:id="rId1" ref="K29"/>
    <hyperlink r:id="rId2" ref="K33"/>
    <hyperlink r:id="rId3" ref="K36"/>
    <hyperlink r:id="rId4" ref="K39"/>
    <hyperlink r:id="rId5" ref="K48"/>
    <hyperlink r:id="rId6" ref="K57"/>
    <hyperlink r:id="rId7" ref="K62"/>
    <hyperlink r:id="rId8" ref="K66"/>
    <hyperlink r:id="rId9" ref="K67"/>
    <hyperlink r:id="rId10" ref="K72"/>
    <hyperlink r:id="rId11" ref="K73"/>
    <hyperlink r:id="rId12" ref="K75"/>
    <hyperlink r:id="rId13" ref="K76"/>
    <hyperlink r:id="rId14" ref="K83"/>
    <hyperlink r:id="rId15" ref="K84"/>
    <hyperlink r:id="rId16" ref="K86"/>
    <hyperlink r:id="rId17" ref="K89"/>
    <hyperlink r:id="rId18" ref="K92"/>
    <hyperlink r:id="rId19" ref="K94"/>
    <hyperlink r:id="rId20" ref="K96"/>
    <hyperlink r:id="rId21" ref="K97"/>
    <hyperlink r:id="rId22" ref="K98"/>
    <hyperlink r:id="rId23" ref="K101"/>
    <hyperlink r:id="rId24" ref="K106"/>
    <hyperlink r:id="rId25" ref="K107"/>
    <hyperlink r:id="rId26" ref="K110"/>
    <hyperlink r:id="rId27" ref="K111"/>
    <hyperlink r:id="rId28" ref="K117"/>
    <hyperlink r:id="rId29" ref="K118"/>
    <hyperlink r:id="rId30" ref="K119"/>
    <hyperlink r:id="rId31" ref="K120"/>
    <hyperlink r:id="rId32" ref="K121"/>
    <hyperlink r:id="rId33" ref="K126"/>
    <hyperlink r:id="rId34" ref="K133"/>
    <hyperlink r:id="rId35" ref="K141"/>
    <hyperlink r:id="rId36" ref="K142"/>
    <hyperlink r:id="rId37" ref="K144"/>
    <hyperlink r:id="rId38" ref="K145"/>
    <hyperlink r:id="rId39" ref="K146"/>
    <hyperlink r:id="rId40" ref="K149"/>
    <hyperlink r:id="rId41" ref="K151"/>
    <hyperlink r:id="rId42" ref="K194"/>
    <hyperlink r:id="rId43" ref="K200"/>
    <hyperlink r:id="rId44" ref="K202"/>
    <hyperlink r:id="rId45" ref="K211"/>
    <hyperlink r:id="rId46" ref="K217"/>
    <hyperlink r:id="rId47" ref="K226"/>
    <hyperlink r:id="rId48" ref="K230"/>
    <hyperlink r:id="rId49" ref="K234"/>
    <hyperlink r:id="rId50" ref="K250"/>
    <hyperlink r:id="rId51" ref="K251"/>
    <hyperlink r:id="rId52" ref="K254"/>
    <hyperlink r:id="rId53" ref="K255"/>
    <hyperlink r:id="rId54" ref="K260"/>
    <hyperlink r:id="rId55" ref="K265"/>
    <hyperlink r:id="rId56" ref="K269"/>
    <hyperlink r:id="rId57" ref="K283"/>
    <hyperlink r:id="rId58" ref="K284"/>
    <hyperlink r:id="rId59" ref="K286"/>
    <hyperlink r:id="rId60" ref="K288"/>
    <hyperlink r:id="rId61" ref="K292"/>
    <hyperlink r:id="rId62" ref="K301"/>
    <hyperlink r:id="rId63" ref="K321"/>
    <hyperlink r:id="rId64" ref="K328"/>
    <hyperlink r:id="rId65" ref="K352"/>
    <hyperlink r:id="rId66" ref="K366"/>
    <hyperlink r:id="rId67" ref="K367"/>
    <hyperlink r:id="rId68" ref="K371"/>
    <hyperlink r:id="rId69" ref="K382"/>
    <hyperlink r:id="rId70" ref="K387"/>
    <hyperlink r:id="rId71" ref="K391"/>
    <hyperlink r:id="rId72" ref="K394"/>
    <hyperlink r:id="rId73" ref="K414"/>
    <hyperlink r:id="rId74" ref="K417"/>
    <hyperlink r:id="rId75" ref="K418"/>
    <hyperlink r:id="rId76" ref="K422"/>
    <hyperlink r:id="rId77" ref="K425"/>
    <hyperlink r:id="rId78" ref="K427"/>
    <hyperlink r:id="rId79" ref="K429"/>
    <hyperlink r:id="rId80" ref="K430"/>
    <hyperlink r:id="rId81" ref="K434"/>
  </hyperlinks>
  <drawing r:id="rId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7.29" defaultRowHeight="15.0"/>
  <cols>
    <col customWidth="1" min="1" max="1" width="4.14"/>
    <col customWidth="1" min="2" max="2" width="14.29"/>
    <col customWidth="1" min="3" max="3" width="32.14"/>
    <col customWidth="1" min="4" max="4" width="21.14"/>
    <col customWidth="1" min="5" max="5" width="4.71"/>
    <col customWidth="1" min="6" max="6" width="17.57"/>
    <col customWidth="1" min="7" max="7" width="7.86"/>
    <col customWidth="1" min="8" max="8" width="14.29"/>
    <col customWidth="1" min="9" max="13" width="48.86"/>
    <col customWidth="1" min="14" max="17" width="14.29"/>
  </cols>
  <sheetData>
    <row r="1" ht="9.0" customHeight="1">
      <c r="A1" s="257" t="s">
        <v>4868</v>
      </c>
      <c r="B1" s="258"/>
      <c r="C1" s="259"/>
      <c r="D1" s="260" t="str">
        <f>countOnBgColor("B10:B500","A1" )</f>
        <v>#NAME?</v>
      </c>
      <c r="E1" s="81"/>
      <c r="F1" s="261"/>
      <c r="G1" s="175"/>
      <c r="H1" s="175"/>
      <c r="I1" s="175" t="s">
        <v>3385</v>
      </c>
      <c r="J1" s="175" t="s">
        <v>4869</v>
      </c>
      <c r="K1" s="175" t="s">
        <v>4870</v>
      </c>
      <c r="L1" s="175"/>
      <c r="M1" s="175"/>
      <c r="N1" s="7"/>
      <c r="O1" s="7"/>
      <c r="P1" s="7"/>
      <c r="Q1" s="7"/>
    </row>
    <row r="2" ht="9.0" customHeight="1">
      <c r="A2" s="262" t="s">
        <v>3391</v>
      </c>
      <c r="B2" s="258"/>
      <c r="C2" s="259"/>
      <c r="D2" s="263" t="str">
        <f>countOnBgColor("B13:B500","A2" )</f>
        <v>#NAME?</v>
      </c>
      <c r="E2" s="81"/>
      <c r="F2" s="261"/>
      <c r="G2" s="175"/>
      <c r="H2" s="175" t="s">
        <v>4871</v>
      </c>
      <c r="I2" s="175">
        <v>5.0</v>
      </c>
      <c r="J2" s="175">
        <v>13.0</v>
      </c>
      <c r="K2" s="175">
        <v>3.0</v>
      </c>
      <c r="L2" s="175"/>
      <c r="M2" s="175"/>
      <c r="N2" s="7"/>
      <c r="O2" s="7"/>
      <c r="P2" s="7"/>
      <c r="Q2" s="7"/>
    </row>
    <row r="3" ht="9.0" customHeight="1">
      <c r="A3" s="264" t="s">
        <v>3392</v>
      </c>
      <c r="B3" s="258"/>
      <c r="C3" s="259"/>
      <c r="D3" s="263" t="str">
        <f>countOnBgColor("B13:B800","A3" )</f>
        <v>#NAME?</v>
      </c>
      <c r="E3" s="81"/>
      <c r="F3" s="261"/>
      <c r="G3" s="175"/>
      <c r="H3" s="175" t="s">
        <v>4872</v>
      </c>
      <c r="I3" s="175">
        <v>8.0</v>
      </c>
      <c r="J3" s="175">
        <v>25.0</v>
      </c>
      <c r="K3" s="175">
        <v>4.0</v>
      </c>
      <c r="L3" s="175"/>
      <c r="M3" s="175"/>
      <c r="N3" s="7"/>
      <c r="O3" s="7"/>
      <c r="P3" s="7"/>
      <c r="Q3" s="7"/>
    </row>
    <row r="4" ht="9.0" customHeight="1">
      <c r="A4" s="81" t="s">
        <v>3393</v>
      </c>
      <c r="B4" s="81"/>
      <c r="C4" s="81"/>
      <c r="D4" s="81"/>
      <c r="E4" s="81"/>
      <c r="F4" s="111"/>
      <c r="G4" s="175"/>
      <c r="H4" s="175" t="s">
        <v>4873</v>
      </c>
      <c r="I4" s="175">
        <v>5.0</v>
      </c>
      <c r="J4" s="175">
        <v>12.0</v>
      </c>
      <c r="K4" s="175">
        <v>4.0</v>
      </c>
      <c r="L4" s="175"/>
      <c r="M4" s="175"/>
      <c r="N4" s="7"/>
      <c r="O4" s="7"/>
      <c r="P4" s="7"/>
      <c r="Q4" s="7"/>
    </row>
    <row r="5" ht="9.0" customHeight="1">
      <c r="A5" s="212" t="s">
        <v>4874</v>
      </c>
      <c r="F5" s="261"/>
      <c r="G5" s="175"/>
      <c r="H5" s="175" t="s">
        <v>4875</v>
      </c>
      <c r="I5" s="175">
        <v>5.0</v>
      </c>
      <c r="J5" s="175">
        <v>3.0</v>
      </c>
      <c r="K5" s="175">
        <v>4.0</v>
      </c>
      <c r="L5" s="175"/>
      <c r="M5" s="175"/>
      <c r="N5" s="7"/>
      <c r="O5" s="7"/>
      <c r="P5" s="7"/>
      <c r="Q5" s="7"/>
    </row>
    <row r="6" ht="9.0" customHeight="1">
      <c r="A6" s="175"/>
      <c r="B6" s="175"/>
      <c r="C6" s="175"/>
      <c r="D6" s="175"/>
      <c r="E6" s="81"/>
      <c r="F6" s="81"/>
      <c r="G6" s="175"/>
      <c r="H6" s="175" t="s">
        <v>4876</v>
      </c>
      <c r="I6" s="175">
        <v>5.0</v>
      </c>
      <c r="J6" s="175">
        <v>0.0</v>
      </c>
      <c r="K6" s="175">
        <v>4.0</v>
      </c>
      <c r="L6" s="175"/>
      <c r="M6" s="175"/>
      <c r="N6" s="7"/>
      <c r="O6" s="7"/>
      <c r="P6" s="7"/>
      <c r="Q6" s="7"/>
    </row>
    <row r="7" ht="9.0" customHeight="1">
      <c r="A7" s="175"/>
      <c r="B7" s="175"/>
      <c r="C7" s="175"/>
      <c r="D7" s="175"/>
      <c r="E7" s="81"/>
      <c r="F7" s="81"/>
      <c r="G7" s="175"/>
      <c r="H7" s="175" t="s">
        <v>4877</v>
      </c>
      <c r="I7" s="175">
        <v>1.0</v>
      </c>
      <c r="J7" s="175">
        <v>1.0</v>
      </c>
      <c r="K7" s="175">
        <v>0.0</v>
      </c>
      <c r="L7" s="175"/>
      <c r="M7" s="175"/>
      <c r="N7" s="7"/>
      <c r="O7" s="7"/>
      <c r="P7" s="7"/>
      <c r="Q7" s="7"/>
    </row>
    <row r="8" ht="9.0" customHeight="1">
      <c r="A8" s="175"/>
      <c r="B8" s="175"/>
      <c r="C8" s="175" t="s">
        <v>4878</v>
      </c>
      <c r="D8" s="175"/>
      <c r="E8" s="81"/>
      <c r="F8" s="81"/>
      <c r="G8" s="175"/>
      <c r="H8" s="175"/>
      <c r="I8" s="175"/>
      <c r="J8" s="175"/>
      <c r="K8" s="175"/>
      <c r="L8" s="175"/>
      <c r="M8" s="175"/>
      <c r="N8" s="7"/>
      <c r="O8" s="7"/>
      <c r="P8" s="7"/>
      <c r="Q8" s="7"/>
    </row>
    <row r="9" ht="15.75" customHeight="1">
      <c r="A9" s="265"/>
      <c r="B9" s="266" t="s">
        <v>129</v>
      </c>
      <c r="C9" s="267" t="s">
        <v>0</v>
      </c>
      <c r="D9" s="268" t="s">
        <v>130</v>
      </c>
      <c r="E9" s="269"/>
      <c r="F9" s="270"/>
      <c r="G9" s="271" t="s">
        <v>2</v>
      </c>
      <c r="H9" s="271" t="s">
        <v>3</v>
      </c>
      <c r="I9" s="271" t="s">
        <v>4</v>
      </c>
      <c r="J9" s="271" t="s">
        <v>5</v>
      </c>
      <c r="K9" s="271" t="s">
        <v>6</v>
      </c>
      <c r="L9" s="271" t="s">
        <v>7</v>
      </c>
      <c r="M9" s="271" t="s">
        <v>8</v>
      </c>
      <c r="N9" s="7"/>
      <c r="O9" s="7"/>
      <c r="P9" s="7"/>
      <c r="Q9" s="7"/>
    </row>
    <row r="10" ht="15.75" customHeight="1">
      <c r="A10" s="13"/>
      <c r="B10" s="13"/>
      <c r="C10" s="272"/>
      <c r="D10" s="273" t="s">
        <v>131</v>
      </c>
      <c r="E10" s="273" t="s">
        <v>132</v>
      </c>
      <c r="F10" s="273" t="s">
        <v>133</v>
      </c>
      <c r="G10" s="13"/>
      <c r="H10" s="13"/>
      <c r="I10" s="13"/>
      <c r="J10" s="13"/>
      <c r="K10" s="13"/>
      <c r="L10" s="13"/>
      <c r="M10" s="13"/>
      <c r="N10" s="7"/>
      <c r="O10" s="7"/>
      <c r="P10" s="7"/>
      <c r="Q10" s="7"/>
    </row>
    <row r="11" ht="15.75" customHeight="1">
      <c r="A11" s="274" t="s">
        <v>4879</v>
      </c>
      <c r="B11" s="269"/>
      <c r="C11" s="269"/>
      <c r="D11" s="269"/>
      <c r="E11" s="269"/>
      <c r="F11" s="275"/>
      <c r="G11" s="276"/>
      <c r="H11" s="276"/>
      <c r="I11" s="276"/>
      <c r="J11" s="276"/>
      <c r="K11" s="276"/>
      <c r="L11" s="276"/>
      <c r="M11" s="276"/>
      <c r="N11" s="7"/>
      <c r="O11" s="7"/>
      <c r="P11" s="7"/>
      <c r="Q11" s="7"/>
    </row>
    <row r="12" ht="15.75" customHeight="1">
      <c r="A12" s="277"/>
      <c r="B12" s="278"/>
      <c r="C12" s="279" t="s">
        <v>4880</v>
      </c>
      <c r="D12" s="280" t="s">
        <v>4881</v>
      </c>
      <c r="E12" s="280" t="s">
        <v>441</v>
      </c>
      <c r="F12" s="280" t="s">
        <v>4882</v>
      </c>
      <c r="G12" s="280" t="s">
        <v>12</v>
      </c>
      <c r="H12" s="280" t="s">
        <v>143</v>
      </c>
      <c r="I12" s="180" t="s">
        <v>4883</v>
      </c>
      <c r="J12" s="180" t="s">
        <v>4884</v>
      </c>
      <c r="K12" s="180" t="s">
        <v>4885</v>
      </c>
      <c r="L12" s="180"/>
      <c r="M12" s="17" t="str">
        <f>HYPERLINK("http://www.zanorte.gov.ph/","www.zanorte.gov.ph")</f>
        <v>www.zanorte.gov.ph</v>
      </c>
      <c r="N12" s="7"/>
      <c r="O12" s="7"/>
      <c r="P12" s="7"/>
      <c r="Q12" s="7"/>
    </row>
    <row r="13" ht="15.75" customHeight="1">
      <c r="A13" s="277">
        <v>1.0</v>
      </c>
      <c r="B13" s="281"/>
      <c r="C13" s="277" t="s">
        <v>4886</v>
      </c>
      <c r="D13" s="277" t="s">
        <v>4887</v>
      </c>
      <c r="E13" s="277" t="s">
        <v>245</v>
      </c>
      <c r="F13" s="277" t="s">
        <v>4888</v>
      </c>
      <c r="G13" s="277" t="s">
        <v>12</v>
      </c>
      <c r="H13" s="277" t="s">
        <v>13</v>
      </c>
      <c r="I13" s="278"/>
      <c r="J13" s="278" t="s">
        <v>4889</v>
      </c>
      <c r="K13" s="78"/>
      <c r="L13" s="78"/>
      <c r="M13" s="282" t="str">
        <f>HYPERLINK("http://www.bacungan.gov.ph/","www.bacungan.gov.ph")</f>
        <v>www.bacungan.gov.ph</v>
      </c>
      <c r="N13" s="7"/>
      <c r="O13" s="7"/>
      <c r="P13" s="7"/>
      <c r="Q13" s="7"/>
    </row>
    <row r="14" ht="15.75" customHeight="1">
      <c r="A14" s="277">
        <v>2.0</v>
      </c>
      <c r="B14" s="281"/>
      <c r="C14" s="277" t="s">
        <v>4890</v>
      </c>
      <c r="D14" s="277" t="s">
        <v>4891</v>
      </c>
      <c r="E14" s="277" t="s">
        <v>212</v>
      </c>
      <c r="F14" s="277" t="s">
        <v>4892</v>
      </c>
      <c r="G14" s="277" t="s">
        <v>12</v>
      </c>
      <c r="H14" s="277" t="s">
        <v>13</v>
      </c>
      <c r="I14" s="278"/>
      <c r="J14" s="278" t="s">
        <v>4893</v>
      </c>
      <c r="K14" s="78"/>
      <c r="L14" s="78" t="s">
        <v>4894</v>
      </c>
      <c r="M14" s="17" t="str">
        <f>HYPERLINK("http://www.baliguian.gov.ph/","www.baliguian.gov.ph")</f>
        <v>www.baliguian.gov.ph</v>
      </c>
      <c r="N14" s="7"/>
      <c r="O14" s="7"/>
      <c r="P14" s="7"/>
      <c r="Q14" s="7"/>
    </row>
    <row r="15" ht="15.75" customHeight="1">
      <c r="A15" s="277">
        <v>3.0</v>
      </c>
      <c r="B15" s="283" t="s">
        <v>4895</v>
      </c>
      <c r="C15" s="277" t="s">
        <v>4896</v>
      </c>
      <c r="D15" s="277" t="s">
        <v>4897</v>
      </c>
      <c r="E15" s="277" t="s">
        <v>192</v>
      </c>
      <c r="F15" s="277" t="s">
        <v>4898</v>
      </c>
      <c r="G15" s="277" t="s">
        <v>12</v>
      </c>
      <c r="H15" s="277" t="s">
        <v>13</v>
      </c>
      <c r="I15" s="278"/>
      <c r="J15" s="278" t="s">
        <v>4899</v>
      </c>
      <c r="K15" s="7"/>
      <c r="L15" s="78" t="s">
        <v>4900</v>
      </c>
      <c r="M15" s="17" t="str">
        <f>HYPERLINK("http://www.dapitan.com/","www.dapitan.com")</f>
        <v>www.dapitan.com</v>
      </c>
      <c r="N15" s="7"/>
      <c r="O15" s="7"/>
      <c r="P15" s="7"/>
      <c r="Q15" s="7"/>
    </row>
    <row r="16" ht="15.75" customHeight="1">
      <c r="A16" s="277">
        <v>4.0</v>
      </c>
      <c r="B16" s="283" t="s">
        <v>4895</v>
      </c>
      <c r="C16" s="277" t="s">
        <v>4901</v>
      </c>
      <c r="D16" s="277" t="s">
        <v>4902</v>
      </c>
      <c r="E16" s="277" t="s">
        <v>745</v>
      </c>
      <c r="F16" s="277" t="s">
        <v>905</v>
      </c>
      <c r="G16" s="277" t="s">
        <v>12</v>
      </c>
      <c r="H16" s="277" t="s">
        <v>13</v>
      </c>
      <c r="I16" s="278"/>
      <c r="J16" s="278" t="s">
        <v>4903</v>
      </c>
      <c r="K16" s="78"/>
      <c r="L16" s="78" t="s">
        <v>4904</v>
      </c>
      <c r="M16" s="282" t="str">
        <f>HYPERLINK("http://www.dipologcity.com/","www.dipologcity.com")</f>
        <v>www.dipologcity.com</v>
      </c>
      <c r="N16" s="7"/>
      <c r="O16" s="7"/>
      <c r="P16" s="7"/>
      <c r="Q16" s="7"/>
    </row>
    <row r="17" ht="15.75" customHeight="1">
      <c r="A17" s="277">
        <v>5.0</v>
      </c>
      <c r="B17" s="281"/>
      <c r="C17" s="277" t="s">
        <v>4905</v>
      </c>
      <c r="D17" s="277" t="s">
        <v>1380</v>
      </c>
      <c r="E17" s="277" t="s">
        <v>264</v>
      </c>
      <c r="F17" s="277" t="s">
        <v>4906</v>
      </c>
      <c r="G17" s="277" t="s">
        <v>12</v>
      </c>
      <c r="H17" s="277" t="s">
        <v>13</v>
      </c>
      <c r="I17" s="278"/>
      <c r="J17" s="278" t="s">
        <v>4907</v>
      </c>
      <c r="K17" s="78"/>
      <c r="L17" s="78" t="s">
        <v>4908</v>
      </c>
      <c r="M17" s="261"/>
      <c r="N17" s="7"/>
      <c r="O17" s="7"/>
      <c r="P17" s="7"/>
      <c r="Q17" s="7"/>
    </row>
    <row r="18" ht="15.75" customHeight="1">
      <c r="A18" s="277">
        <v>6.0</v>
      </c>
      <c r="B18" s="281"/>
      <c r="C18" s="277" t="s">
        <v>4909</v>
      </c>
      <c r="D18" s="277" t="s">
        <v>4910</v>
      </c>
      <c r="E18" s="277" t="s">
        <v>264</v>
      </c>
      <c r="F18" s="277" t="s">
        <v>4911</v>
      </c>
      <c r="G18" s="277" t="s">
        <v>12</v>
      </c>
      <c r="H18" s="277" t="s">
        <v>13</v>
      </c>
      <c r="I18" s="278"/>
      <c r="J18" s="278"/>
      <c r="K18" s="78"/>
      <c r="L18" s="78" t="s">
        <v>4912</v>
      </c>
      <c r="M18" s="282" t="str">
        <f>HYPERLINK("http://www.gutalac.gov.ph/","www.gutalac.gov.ph")</f>
        <v>www.gutalac.gov.ph</v>
      </c>
      <c r="N18" s="7"/>
      <c r="O18" s="7"/>
      <c r="P18" s="7"/>
      <c r="Q18" s="7"/>
    </row>
    <row r="19" ht="15.75" customHeight="1">
      <c r="A19" s="277">
        <v>7.0</v>
      </c>
      <c r="B19" s="281"/>
      <c r="C19" s="277" t="s">
        <v>4913</v>
      </c>
      <c r="D19" s="277" t="s">
        <v>4914</v>
      </c>
      <c r="E19" s="277" t="s">
        <v>233</v>
      </c>
      <c r="F19" s="277" t="s">
        <v>4915</v>
      </c>
      <c r="G19" s="277" t="s">
        <v>12</v>
      </c>
      <c r="H19" s="277" t="s">
        <v>13</v>
      </c>
      <c r="I19" s="278"/>
      <c r="J19" s="278"/>
      <c r="K19" s="78"/>
      <c r="L19" s="144" t="s">
        <v>4916</v>
      </c>
      <c r="M19" s="261"/>
      <c r="N19" s="7"/>
      <c r="O19" s="7"/>
      <c r="P19" s="7"/>
      <c r="Q19" s="7"/>
    </row>
    <row r="20" ht="15.75" customHeight="1">
      <c r="A20" s="277">
        <v>8.0</v>
      </c>
      <c r="B20" s="281"/>
      <c r="C20" s="277" t="s">
        <v>4917</v>
      </c>
      <c r="D20" s="277" t="s">
        <v>4918</v>
      </c>
      <c r="E20" s="277" t="s">
        <v>320</v>
      </c>
      <c r="F20" s="277" t="s">
        <v>4919</v>
      </c>
      <c r="G20" s="277" t="s">
        <v>12</v>
      </c>
      <c r="H20" s="277" t="s">
        <v>13</v>
      </c>
      <c r="I20" s="278"/>
      <c r="J20" s="278" t="s">
        <v>4920</v>
      </c>
      <c r="K20" s="78"/>
      <c r="L20" s="78" t="s">
        <v>4921</v>
      </c>
      <c r="M20" s="261"/>
      <c r="N20" s="7"/>
      <c r="O20" s="7"/>
      <c r="P20" s="7"/>
      <c r="Q20" s="7"/>
    </row>
    <row r="21" ht="15.75" customHeight="1">
      <c r="A21" s="277">
        <v>9.0</v>
      </c>
      <c r="B21" s="278"/>
      <c r="C21" s="277" t="s">
        <v>4922</v>
      </c>
      <c r="D21" s="277" t="s">
        <v>4923</v>
      </c>
      <c r="E21" s="277" t="s">
        <v>745</v>
      </c>
      <c r="F21" s="277" t="s">
        <v>4924</v>
      </c>
      <c r="G21" s="277" t="s">
        <v>12</v>
      </c>
      <c r="H21" s="277" t="s">
        <v>13</v>
      </c>
      <c r="I21" s="278"/>
      <c r="J21" s="278" t="s">
        <v>4925</v>
      </c>
      <c r="K21" s="78"/>
      <c r="L21" s="78"/>
      <c r="M21" s="261"/>
      <c r="N21" s="7"/>
      <c r="O21" s="7"/>
      <c r="P21" s="7"/>
      <c r="Q21" s="7"/>
    </row>
    <row r="22" ht="15.75" customHeight="1">
      <c r="A22" s="277">
        <v>10.0</v>
      </c>
      <c r="B22" s="281"/>
      <c r="C22" s="277" t="s">
        <v>4331</v>
      </c>
      <c r="D22" s="277" t="s">
        <v>1246</v>
      </c>
      <c r="E22" s="277" t="s">
        <v>483</v>
      </c>
      <c r="F22" s="277" t="s">
        <v>4926</v>
      </c>
      <c r="G22" s="277" t="s">
        <v>12</v>
      </c>
      <c r="H22" s="277" t="s">
        <v>13</v>
      </c>
      <c r="I22" s="278"/>
      <c r="J22" s="278" t="s">
        <v>4927</v>
      </c>
      <c r="K22" s="78"/>
      <c r="L22" s="78" t="s">
        <v>4928</v>
      </c>
      <c r="M22" s="261"/>
      <c r="N22" s="7"/>
      <c r="O22" s="7"/>
      <c r="P22" s="7"/>
      <c r="Q22" s="7"/>
    </row>
    <row r="23" ht="15.75" customHeight="1">
      <c r="A23" s="277">
        <v>11.0</v>
      </c>
      <c r="B23" s="281"/>
      <c r="C23" s="277" t="s">
        <v>4929</v>
      </c>
      <c r="D23" s="277" t="s">
        <v>4930</v>
      </c>
      <c r="E23" s="277" t="s">
        <v>745</v>
      </c>
      <c r="F23" s="277" t="s">
        <v>4931</v>
      </c>
      <c r="G23" s="277" t="s">
        <v>12</v>
      </c>
      <c r="H23" s="277" t="s">
        <v>13</v>
      </c>
      <c r="I23" s="278"/>
      <c r="J23" s="278" t="s">
        <v>4932</v>
      </c>
      <c r="K23" s="78"/>
      <c r="L23" s="78" t="s">
        <v>4933</v>
      </c>
      <c r="M23" s="261"/>
      <c r="N23" s="7"/>
      <c r="O23" s="7"/>
      <c r="P23" s="7"/>
      <c r="Q23" s="7"/>
    </row>
    <row r="24" ht="15.75" customHeight="1">
      <c r="A24" s="277">
        <v>12.0</v>
      </c>
      <c r="B24" s="278"/>
      <c r="C24" s="277" t="s">
        <v>4934</v>
      </c>
      <c r="D24" s="277" t="s">
        <v>4935</v>
      </c>
      <c r="E24" s="277" t="s">
        <v>153</v>
      </c>
      <c r="F24" s="277" t="s">
        <v>4936</v>
      </c>
      <c r="G24" s="277" t="s">
        <v>12</v>
      </c>
      <c r="H24" s="277" t="s">
        <v>13</v>
      </c>
      <c r="I24" s="278"/>
      <c r="J24" s="278" t="s">
        <v>4937</v>
      </c>
      <c r="K24" s="78"/>
      <c r="L24" s="78" t="s">
        <v>4938</v>
      </c>
      <c r="M24" s="261"/>
      <c r="N24" s="7"/>
      <c r="O24" s="7"/>
      <c r="P24" s="7"/>
      <c r="Q24" s="7"/>
    </row>
    <row r="25" ht="15.75" customHeight="1">
      <c r="A25" s="277">
        <v>13.0</v>
      </c>
      <c r="B25" s="281"/>
      <c r="C25" s="277" t="s">
        <v>4939</v>
      </c>
      <c r="D25" s="277" t="s">
        <v>4940</v>
      </c>
      <c r="E25" s="277" t="s">
        <v>478</v>
      </c>
      <c r="F25" s="277" t="s">
        <v>4941</v>
      </c>
      <c r="G25" s="277" t="s">
        <v>12</v>
      </c>
      <c r="H25" s="277" t="s">
        <v>13</v>
      </c>
      <c r="I25" s="278"/>
      <c r="J25" s="278" t="s">
        <v>4942</v>
      </c>
      <c r="K25" s="78"/>
      <c r="L25" s="144" t="s">
        <v>4943</v>
      </c>
      <c r="M25" s="261"/>
      <c r="N25" s="7"/>
      <c r="O25" s="7"/>
      <c r="P25" s="7"/>
      <c r="Q25" s="7"/>
    </row>
    <row r="26" ht="15.75" customHeight="1">
      <c r="A26" s="277">
        <v>14.0</v>
      </c>
      <c r="B26" s="281"/>
      <c r="C26" s="277" t="s">
        <v>4944</v>
      </c>
      <c r="D26" s="277" t="s">
        <v>4945</v>
      </c>
      <c r="E26" s="277" t="s">
        <v>153</v>
      </c>
      <c r="F26" s="277" t="s">
        <v>4946</v>
      </c>
      <c r="G26" s="277" t="s">
        <v>12</v>
      </c>
      <c r="H26" s="277" t="s">
        <v>13</v>
      </c>
      <c r="I26" s="278"/>
      <c r="J26" s="144" t="s">
        <v>4947</v>
      </c>
      <c r="K26" s="78"/>
      <c r="L26" s="78"/>
      <c r="M26" s="261"/>
      <c r="N26" s="7"/>
      <c r="O26" s="7"/>
      <c r="P26" s="7"/>
      <c r="Q26" s="7"/>
    </row>
    <row r="27" ht="15.75" customHeight="1">
      <c r="A27" s="277">
        <v>15.0</v>
      </c>
      <c r="B27" s="281"/>
      <c r="C27" s="277" t="s">
        <v>4948</v>
      </c>
      <c r="D27" s="277" t="s">
        <v>269</v>
      </c>
      <c r="E27" s="277" t="s">
        <v>165</v>
      </c>
      <c r="F27" s="277" t="s">
        <v>4949</v>
      </c>
      <c r="G27" s="277" t="s">
        <v>12</v>
      </c>
      <c r="H27" s="277" t="s">
        <v>13</v>
      </c>
      <c r="I27" s="278"/>
      <c r="J27" s="278" t="s">
        <v>4950</v>
      </c>
      <c r="K27" s="78"/>
      <c r="L27" s="78" t="s">
        <v>4951</v>
      </c>
      <c r="M27" s="261"/>
      <c r="N27" s="7"/>
      <c r="O27" s="7"/>
      <c r="P27" s="7"/>
      <c r="Q27" s="7"/>
    </row>
    <row r="28" ht="15.75" customHeight="1">
      <c r="A28" s="277">
        <v>16.0</v>
      </c>
      <c r="B28" s="281"/>
      <c r="C28" s="277" t="s">
        <v>4952</v>
      </c>
      <c r="D28" s="277" t="s">
        <v>1784</v>
      </c>
      <c r="E28" s="277" t="s">
        <v>745</v>
      </c>
      <c r="F28" s="277" t="s">
        <v>4953</v>
      </c>
      <c r="G28" s="277" t="s">
        <v>12</v>
      </c>
      <c r="H28" s="277" t="s">
        <v>13</v>
      </c>
      <c r="I28" s="278"/>
      <c r="J28" s="278" t="s">
        <v>4954</v>
      </c>
      <c r="K28" s="78"/>
      <c r="L28" s="144" t="s">
        <v>4955</v>
      </c>
      <c r="M28" s="261"/>
      <c r="N28" s="7"/>
      <c r="O28" s="7"/>
      <c r="P28" s="7"/>
      <c r="Q28" s="7"/>
    </row>
    <row r="29" ht="15.75" customHeight="1">
      <c r="A29" s="277">
        <v>17.0</v>
      </c>
      <c r="B29" s="278"/>
      <c r="C29" s="277" t="s">
        <v>4956</v>
      </c>
      <c r="D29" s="277" t="s">
        <v>4957</v>
      </c>
      <c r="E29" s="277" t="s">
        <v>165</v>
      </c>
      <c r="F29" s="277" t="s">
        <v>4958</v>
      </c>
      <c r="G29" s="277" t="s">
        <v>12</v>
      </c>
      <c r="H29" s="277" t="s">
        <v>13</v>
      </c>
      <c r="I29" s="278"/>
      <c r="J29" s="278" t="s">
        <v>4959</v>
      </c>
      <c r="K29" s="78"/>
      <c r="L29" s="78" t="s">
        <v>4960</v>
      </c>
      <c r="M29" s="284" t="str">
        <f>HYPERLINK("http://www.roxas.gov.ph/","www.roxas.gov.ph")</f>
        <v>www.roxas.gov.ph</v>
      </c>
      <c r="N29" s="7"/>
      <c r="O29" s="7"/>
      <c r="P29" s="7"/>
      <c r="Q29" s="7"/>
    </row>
    <row r="30" ht="15.75" customHeight="1">
      <c r="A30" s="277">
        <v>18.0</v>
      </c>
      <c r="B30" s="281"/>
      <c r="C30" s="277" t="s">
        <v>828</v>
      </c>
      <c r="D30" s="277" t="s">
        <v>1612</v>
      </c>
      <c r="E30" s="277" t="s">
        <v>159</v>
      </c>
      <c r="F30" s="277" t="s">
        <v>4961</v>
      </c>
      <c r="G30" s="277" t="s">
        <v>12</v>
      </c>
      <c r="H30" s="277" t="s">
        <v>13</v>
      </c>
      <c r="I30" s="78"/>
      <c r="J30" s="78" t="s">
        <v>4962</v>
      </c>
      <c r="K30" s="78"/>
      <c r="L30" s="277" t="s">
        <v>4963</v>
      </c>
      <c r="M30" s="78"/>
      <c r="N30" s="7"/>
      <c r="O30" s="7"/>
      <c r="P30" s="7"/>
      <c r="Q30" s="7"/>
    </row>
    <row r="31" ht="15.75" customHeight="1">
      <c r="A31" s="277">
        <v>19.0</v>
      </c>
      <c r="B31" s="281"/>
      <c r="C31" s="277" t="s">
        <v>4964</v>
      </c>
      <c r="D31" s="277" t="s">
        <v>4965</v>
      </c>
      <c r="E31" s="277" t="s">
        <v>745</v>
      </c>
      <c r="F31" s="277" t="s">
        <v>1683</v>
      </c>
      <c r="G31" s="277" t="s">
        <v>12</v>
      </c>
      <c r="H31" s="277" t="s">
        <v>13</v>
      </c>
      <c r="I31" s="78"/>
      <c r="J31" s="78" t="s">
        <v>4966</v>
      </c>
      <c r="K31" s="78"/>
      <c r="L31" s="144" t="s">
        <v>4967</v>
      </c>
      <c r="M31" s="78"/>
      <c r="N31" s="7"/>
      <c r="O31" s="7"/>
      <c r="P31" s="7"/>
      <c r="Q31" s="7"/>
    </row>
    <row r="32" ht="15.75" customHeight="1">
      <c r="A32" s="277">
        <v>20.0</v>
      </c>
      <c r="B32" s="281"/>
      <c r="C32" s="277" t="s">
        <v>4968</v>
      </c>
      <c r="D32" s="277" t="s">
        <v>1409</v>
      </c>
      <c r="E32" s="277" t="s">
        <v>233</v>
      </c>
      <c r="F32" s="277" t="s">
        <v>4969</v>
      </c>
      <c r="G32" s="277" t="s">
        <v>12</v>
      </c>
      <c r="H32" s="277" t="s">
        <v>13</v>
      </c>
      <c r="I32" s="78"/>
      <c r="J32" s="78" t="s">
        <v>4970</v>
      </c>
      <c r="K32" s="78"/>
      <c r="L32" s="277"/>
      <c r="M32" s="78"/>
      <c r="N32" s="7"/>
      <c r="O32" s="7"/>
      <c r="P32" s="7"/>
      <c r="Q32" s="7"/>
    </row>
    <row r="33" ht="15.75" customHeight="1">
      <c r="A33" s="277">
        <v>21.0</v>
      </c>
      <c r="B33" s="281"/>
      <c r="C33" s="277" t="s">
        <v>4971</v>
      </c>
      <c r="D33" s="277" t="s">
        <v>4972</v>
      </c>
      <c r="E33" s="277" t="s">
        <v>264</v>
      </c>
      <c r="F33" s="277" t="s">
        <v>2284</v>
      </c>
      <c r="G33" s="277" t="s">
        <v>12</v>
      </c>
      <c r="H33" s="277" t="s">
        <v>13</v>
      </c>
      <c r="I33" s="78"/>
      <c r="J33" s="78" t="s">
        <v>4973</v>
      </c>
      <c r="K33" s="78"/>
      <c r="L33" s="277" t="s">
        <v>4974</v>
      </c>
      <c r="M33" s="78"/>
      <c r="N33" s="7"/>
      <c r="O33" s="7"/>
      <c r="P33" s="7"/>
      <c r="Q33" s="7"/>
    </row>
    <row r="34" ht="15.75" customHeight="1">
      <c r="A34" s="277">
        <v>22.0</v>
      </c>
      <c r="B34" s="281"/>
      <c r="C34" s="277" t="s">
        <v>4975</v>
      </c>
      <c r="D34" s="277" t="s">
        <v>4976</v>
      </c>
      <c r="E34" s="277" t="s">
        <v>320</v>
      </c>
      <c r="F34" s="277" t="s">
        <v>4977</v>
      </c>
      <c r="G34" s="277" t="s">
        <v>12</v>
      </c>
      <c r="H34" s="277" t="s">
        <v>13</v>
      </c>
      <c r="I34" s="78"/>
      <c r="J34" s="78" t="s">
        <v>4978</v>
      </c>
      <c r="K34" s="78"/>
      <c r="L34" s="144" t="s">
        <v>4979</v>
      </c>
      <c r="M34" s="7"/>
      <c r="N34" s="7"/>
      <c r="O34" s="7"/>
      <c r="P34" s="7"/>
      <c r="Q34" s="7"/>
    </row>
    <row r="35" ht="15.75" customHeight="1">
      <c r="A35" s="277">
        <v>23.0</v>
      </c>
      <c r="B35" s="281"/>
      <c r="C35" s="277" t="s">
        <v>4980</v>
      </c>
      <c r="D35" s="277" t="s">
        <v>849</v>
      </c>
      <c r="E35" s="277" t="s">
        <v>745</v>
      </c>
      <c r="F35" s="277" t="s">
        <v>1168</v>
      </c>
      <c r="G35" s="277" t="s">
        <v>12</v>
      </c>
      <c r="H35" s="277" t="s">
        <v>13</v>
      </c>
      <c r="I35" s="78"/>
      <c r="J35" s="78" t="s">
        <v>4981</v>
      </c>
      <c r="K35" s="78"/>
      <c r="L35" s="277" t="s">
        <v>4982</v>
      </c>
      <c r="M35" s="261"/>
      <c r="N35" s="7"/>
      <c r="O35" s="7"/>
      <c r="P35" s="7"/>
      <c r="Q35" s="7"/>
    </row>
    <row r="36" ht="15.75" customHeight="1">
      <c r="A36" s="277">
        <v>24.0</v>
      </c>
      <c r="B36" s="281"/>
      <c r="C36" s="277" t="s">
        <v>4983</v>
      </c>
      <c r="D36" s="277" t="s">
        <v>4984</v>
      </c>
      <c r="E36" s="277" t="s">
        <v>837</v>
      </c>
      <c r="F36" s="277" t="s">
        <v>4985</v>
      </c>
      <c r="G36" s="277" t="s">
        <v>12</v>
      </c>
      <c r="H36" s="277" t="s">
        <v>13</v>
      </c>
      <c r="I36" s="78"/>
      <c r="J36" s="78" t="s">
        <v>4986</v>
      </c>
      <c r="K36" s="78"/>
      <c r="L36" s="277" t="s">
        <v>4987</v>
      </c>
      <c r="M36" s="261"/>
      <c r="N36" s="7"/>
      <c r="O36" s="7"/>
      <c r="P36" s="7"/>
      <c r="Q36" s="7"/>
    </row>
    <row r="37" ht="15.75" customHeight="1">
      <c r="A37" s="277">
        <v>25.0</v>
      </c>
      <c r="B37" s="281"/>
      <c r="C37" s="277" t="s">
        <v>4988</v>
      </c>
      <c r="D37" s="277" t="s">
        <v>4989</v>
      </c>
      <c r="E37" s="277" t="s">
        <v>245</v>
      </c>
      <c r="F37" s="277" t="s">
        <v>4990</v>
      </c>
      <c r="G37" s="277" t="s">
        <v>12</v>
      </c>
      <c r="H37" s="277" t="s">
        <v>13</v>
      </c>
      <c r="I37" s="78"/>
      <c r="J37" s="78" t="s">
        <v>4991</v>
      </c>
      <c r="K37" s="78"/>
      <c r="L37" s="277"/>
      <c r="M37" s="261"/>
      <c r="N37" s="7"/>
      <c r="O37" s="7"/>
      <c r="P37" s="7"/>
      <c r="Q37" s="7"/>
    </row>
    <row r="38" ht="15.75" customHeight="1">
      <c r="A38" s="277">
        <v>26.0</v>
      </c>
      <c r="B38" s="281"/>
      <c r="C38" s="277" t="s">
        <v>4992</v>
      </c>
      <c r="D38" s="277" t="s">
        <v>4993</v>
      </c>
      <c r="E38" s="277" t="s">
        <v>212</v>
      </c>
      <c r="F38" s="277" t="s">
        <v>4994</v>
      </c>
      <c r="G38" s="277" t="s">
        <v>12</v>
      </c>
      <c r="H38" s="277" t="s">
        <v>13</v>
      </c>
      <c r="I38" s="78"/>
      <c r="J38" s="78" t="s">
        <v>4995</v>
      </c>
      <c r="K38" s="78"/>
      <c r="L38" s="277" t="s">
        <v>4996</v>
      </c>
      <c r="M38" s="261"/>
      <c r="N38" s="7"/>
      <c r="O38" s="7"/>
      <c r="P38" s="7"/>
      <c r="Q38" s="7"/>
    </row>
    <row r="39" ht="15.75" customHeight="1">
      <c r="A39" s="277">
        <v>27.0</v>
      </c>
      <c r="B39" s="281"/>
      <c r="C39" s="277" t="s">
        <v>4997</v>
      </c>
      <c r="D39" s="277" t="s">
        <v>1455</v>
      </c>
      <c r="E39" s="277" t="s">
        <v>138</v>
      </c>
      <c r="F39" s="277" t="s">
        <v>4998</v>
      </c>
      <c r="G39" s="277" t="s">
        <v>12</v>
      </c>
      <c r="H39" s="277" t="s">
        <v>13</v>
      </c>
      <c r="I39" s="78"/>
      <c r="J39" s="78" t="s">
        <v>4999</v>
      </c>
      <c r="K39" s="78"/>
      <c r="L39" s="277" t="s">
        <v>5000</v>
      </c>
      <c r="M39" s="78"/>
      <c r="N39" s="7"/>
      <c r="O39" s="7"/>
      <c r="P39" s="7"/>
      <c r="Q39" s="7"/>
    </row>
    <row r="40" ht="15.75" customHeight="1">
      <c r="A40" s="285"/>
      <c r="B40" s="278"/>
      <c r="C40" s="286" t="s">
        <v>5001</v>
      </c>
      <c r="D40" s="285" t="s">
        <v>5002</v>
      </c>
      <c r="E40" s="285" t="s">
        <v>1782</v>
      </c>
      <c r="F40" s="285" t="s">
        <v>5003</v>
      </c>
      <c r="G40" s="285" t="s">
        <v>12</v>
      </c>
      <c r="H40" s="285" t="s">
        <v>143</v>
      </c>
      <c r="I40" s="184" t="s">
        <v>5004</v>
      </c>
      <c r="J40" s="184" t="s">
        <v>5005</v>
      </c>
      <c r="K40" s="184"/>
      <c r="L40" s="184"/>
      <c r="M40" s="184"/>
      <c r="N40" s="7"/>
      <c r="O40" s="7"/>
      <c r="P40" s="7"/>
      <c r="Q40" s="7"/>
    </row>
    <row r="41" ht="15.75" customHeight="1">
      <c r="A41" s="277">
        <v>1.0</v>
      </c>
      <c r="B41" s="278"/>
      <c r="C41" s="277" t="s">
        <v>903</v>
      </c>
      <c r="D41" s="277" t="s">
        <v>5006</v>
      </c>
      <c r="E41" s="277" t="s">
        <v>138</v>
      </c>
      <c r="F41" s="277" t="s">
        <v>5007</v>
      </c>
      <c r="G41" s="277" t="s">
        <v>12</v>
      </c>
      <c r="H41" s="277" t="s">
        <v>13</v>
      </c>
      <c r="I41" s="78"/>
      <c r="J41" s="144" t="s">
        <v>5008</v>
      </c>
      <c r="K41" s="78"/>
      <c r="L41" s="78"/>
      <c r="M41" s="78"/>
      <c r="N41" s="7"/>
      <c r="O41" s="7"/>
      <c r="P41" s="7"/>
      <c r="Q41" s="7"/>
    </row>
    <row r="42" ht="15.75" customHeight="1">
      <c r="A42" s="277">
        <v>2.0</v>
      </c>
      <c r="B42" s="278"/>
      <c r="C42" s="277" t="s">
        <v>5009</v>
      </c>
      <c r="D42" s="277" t="s">
        <v>771</v>
      </c>
      <c r="E42" s="78" t="s">
        <v>264</v>
      </c>
      <c r="F42" s="277" t="s">
        <v>5010</v>
      </c>
      <c r="G42" s="277" t="s">
        <v>12</v>
      </c>
      <c r="H42" s="277" t="s">
        <v>13</v>
      </c>
      <c r="I42" s="78"/>
      <c r="J42" s="78" t="s">
        <v>5011</v>
      </c>
      <c r="K42" s="78"/>
      <c r="L42" s="78"/>
      <c r="M42" s="78"/>
      <c r="N42" s="7"/>
      <c r="O42" s="7"/>
      <c r="P42" s="7"/>
      <c r="Q42" s="7"/>
    </row>
    <row r="43" ht="15.75" customHeight="1">
      <c r="A43" s="277">
        <v>3.0</v>
      </c>
      <c r="B43" s="281"/>
      <c r="C43" s="277" t="s">
        <v>5012</v>
      </c>
      <c r="D43" s="277" t="s">
        <v>5013</v>
      </c>
      <c r="E43" s="78" t="s">
        <v>153</v>
      </c>
      <c r="F43" s="277" t="s">
        <v>5014</v>
      </c>
      <c r="G43" s="277" t="s">
        <v>12</v>
      </c>
      <c r="H43" s="277" t="s">
        <v>13</v>
      </c>
      <c r="I43" s="78"/>
      <c r="J43" s="78" t="s">
        <v>5015</v>
      </c>
      <c r="K43" s="78"/>
      <c r="L43" s="78"/>
      <c r="M43" s="78"/>
      <c r="N43" s="7"/>
      <c r="O43" s="7"/>
      <c r="P43" s="7"/>
      <c r="Q43" s="7"/>
    </row>
    <row r="44" ht="15.75" customHeight="1">
      <c r="A44" s="277">
        <v>4.0</v>
      </c>
      <c r="B44" s="281"/>
      <c r="C44" s="277" t="s">
        <v>5016</v>
      </c>
      <c r="D44" s="277" t="s">
        <v>5017</v>
      </c>
      <c r="E44" s="78" t="s">
        <v>212</v>
      </c>
      <c r="F44" s="277" t="s">
        <v>5018</v>
      </c>
      <c r="G44" s="277" t="s">
        <v>12</v>
      </c>
      <c r="H44" s="277" t="s">
        <v>13</v>
      </c>
      <c r="I44" s="78"/>
      <c r="J44" s="144" t="s">
        <v>5019</v>
      </c>
      <c r="K44" s="78"/>
      <c r="L44" s="78"/>
      <c r="M44" s="78"/>
      <c r="N44" s="7"/>
      <c r="O44" s="7"/>
      <c r="P44" s="7"/>
      <c r="Q44" s="7"/>
    </row>
    <row r="45" ht="15.75" customHeight="1">
      <c r="A45" s="277">
        <v>5.0</v>
      </c>
      <c r="B45" s="278"/>
      <c r="C45" s="277" t="s">
        <v>5020</v>
      </c>
      <c r="D45" s="277" t="s">
        <v>5021</v>
      </c>
      <c r="E45" s="78" t="s">
        <v>198</v>
      </c>
      <c r="F45" s="277" t="s">
        <v>5022</v>
      </c>
      <c r="G45" s="277" t="s">
        <v>12</v>
      </c>
      <c r="H45" s="277" t="s">
        <v>13</v>
      </c>
      <c r="I45" s="78"/>
      <c r="J45" s="78" t="s">
        <v>5023</v>
      </c>
      <c r="K45" s="78"/>
      <c r="L45" s="78"/>
      <c r="M45" s="78"/>
      <c r="N45" s="7"/>
      <c r="O45" s="7"/>
      <c r="P45" s="7"/>
      <c r="Q45" s="7"/>
    </row>
    <row r="46" ht="15.75" customHeight="1">
      <c r="A46" s="277">
        <v>6.0</v>
      </c>
      <c r="B46" s="281"/>
      <c r="C46" s="277" t="s">
        <v>5024</v>
      </c>
      <c r="D46" s="277" t="s">
        <v>5025</v>
      </c>
      <c r="E46" s="78" t="s">
        <v>159</v>
      </c>
      <c r="F46" s="277" t="s">
        <v>5026</v>
      </c>
      <c r="G46" s="277" t="s">
        <v>12</v>
      </c>
      <c r="H46" s="277" t="s">
        <v>13</v>
      </c>
      <c r="I46" s="78"/>
      <c r="J46" s="78" t="s">
        <v>5027</v>
      </c>
      <c r="K46" s="78"/>
      <c r="L46" s="78"/>
      <c r="M46" s="78"/>
      <c r="N46" s="7"/>
      <c r="O46" s="7"/>
      <c r="P46" s="7"/>
      <c r="Q46" s="7"/>
    </row>
    <row r="47" ht="15.75" customHeight="1">
      <c r="A47" s="277">
        <v>7.0</v>
      </c>
      <c r="B47" s="281"/>
      <c r="C47" s="277" t="s">
        <v>5028</v>
      </c>
      <c r="D47" s="277" t="s">
        <v>5029</v>
      </c>
      <c r="E47" s="78" t="s">
        <v>445</v>
      </c>
      <c r="F47" s="277" t="s">
        <v>5030</v>
      </c>
      <c r="G47" s="277" t="s">
        <v>12</v>
      </c>
      <c r="H47" s="277" t="s">
        <v>13</v>
      </c>
      <c r="I47" s="78"/>
      <c r="J47" s="78" t="s">
        <v>5031</v>
      </c>
      <c r="K47" s="78"/>
      <c r="L47" s="78"/>
      <c r="M47" s="78"/>
      <c r="N47" s="7"/>
      <c r="O47" s="7"/>
      <c r="P47" s="7"/>
      <c r="Q47" s="7"/>
    </row>
    <row r="48" ht="15.75" customHeight="1">
      <c r="A48" s="277">
        <v>8.0</v>
      </c>
      <c r="B48" s="281"/>
      <c r="C48" s="277" t="s">
        <v>5032</v>
      </c>
      <c r="D48" s="277" t="s">
        <v>5033</v>
      </c>
      <c r="E48" s="78" t="s">
        <v>159</v>
      </c>
      <c r="F48" s="277" t="s">
        <v>5034</v>
      </c>
      <c r="G48" s="277" t="s">
        <v>12</v>
      </c>
      <c r="H48" s="277" t="s">
        <v>13</v>
      </c>
      <c r="I48" s="78"/>
      <c r="J48" s="78" t="s">
        <v>5035</v>
      </c>
      <c r="K48" s="78"/>
      <c r="L48" s="78"/>
      <c r="M48" s="78"/>
      <c r="N48" s="7"/>
      <c r="O48" s="7"/>
      <c r="P48" s="7"/>
      <c r="Q48" s="7"/>
    </row>
    <row r="49" ht="15.75" customHeight="1">
      <c r="A49" s="277">
        <v>9.0</v>
      </c>
      <c r="B49" s="281"/>
      <c r="C49" s="277" t="s">
        <v>5036</v>
      </c>
      <c r="D49" s="277" t="s">
        <v>4918</v>
      </c>
      <c r="E49" s="78" t="s">
        <v>192</v>
      </c>
      <c r="F49" s="277" t="s">
        <v>5037</v>
      </c>
      <c r="G49" s="277" t="s">
        <v>12</v>
      </c>
      <c r="H49" s="277" t="s">
        <v>13</v>
      </c>
      <c r="I49" s="78"/>
      <c r="J49" s="78" t="s">
        <v>5038</v>
      </c>
      <c r="K49" s="78"/>
      <c r="L49" s="78"/>
      <c r="M49" s="78"/>
      <c r="N49" s="7"/>
      <c r="O49" s="7"/>
      <c r="P49" s="7"/>
      <c r="Q49" s="7"/>
    </row>
    <row r="50" ht="15.75" customHeight="1">
      <c r="A50" s="277">
        <v>10.0</v>
      </c>
      <c r="B50" s="281"/>
      <c r="C50" s="277" t="s">
        <v>5039</v>
      </c>
      <c r="D50" s="277" t="s">
        <v>5040</v>
      </c>
      <c r="E50" s="78" t="s">
        <v>745</v>
      </c>
      <c r="F50" s="277" t="s">
        <v>5041</v>
      </c>
      <c r="G50" s="277" t="s">
        <v>12</v>
      </c>
      <c r="H50" s="277" t="s">
        <v>13</v>
      </c>
      <c r="I50" s="78"/>
      <c r="J50" s="78" t="s">
        <v>5042</v>
      </c>
      <c r="K50" s="78"/>
      <c r="L50" s="78"/>
      <c r="M50" s="78"/>
      <c r="N50" s="7"/>
      <c r="O50" s="7"/>
      <c r="P50" s="7"/>
      <c r="Q50" s="7"/>
    </row>
    <row r="51" ht="15.75" customHeight="1">
      <c r="A51" s="277">
        <v>11.0</v>
      </c>
      <c r="B51" s="281"/>
      <c r="C51" s="277" t="s">
        <v>5043</v>
      </c>
      <c r="D51" s="277" t="s">
        <v>3220</v>
      </c>
      <c r="E51" s="78" t="s">
        <v>153</v>
      </c>
      <c r="F51" s="277" t="s">
        <v>5044</v>
      </c>
      <c r="G51" s="277" t="s">
        <v>12</v>
      </c>
      <c r="H51" s="277" t="s">
        <v>13</v>
      </c>
      <c r="I51" s="78"/>
      <c r="J51" s="78" t="s">
        <v>5045</v>
      </c>
      <c r="K51" s="78"/>
      <c r="L51" s="78"/>
      <c r="M51" s="78"/>
      <c r="N51" s="7"/>
      <c r="O51" s="7"/>
      <c r="P51" s="7"/>
      <c r="Q51" s="7"/>
    </row>
    <row r="52" ht="15.75" customHeight="1">
      <c r="A52" s="277">
        <v>12.0</v>
      </c>
      <c r="B52" s="281"/>
      <c r="C52" s="277" t="s">
        <v>5046</v>
      </c>
      <c r="D52" s="277" t="s">
        <v>5047</v>
      </c>
      <c r="E52" s="78" t="s">
        <v>251</v>
      </c>
      <c r="F52" s="277" t="s">
        <v>5048</v>
      </c>
      <c r="G52" s="277" t="s">
        <v>12</v>
      </c>
      <c r="H52" s="277" t="s">
        <v>13</v>
      </c>
      <c r="I52" s="78"/>
      <c r="J52" s="78" t="s">
        <v>5049</v>
      </c>
      <c r="K52" s="78"/>
      <c r="L52" s="78"/>
      <c r="M52" s="78"/>
      <c r="N52" s="7"/>
      <c r="O52" s="7"/>
      <c r="P52" s="7"/>
      <c r="Q52" s="7"/>
    </row>
    <row r="53" ht="15.75" customHeight="1">
      <c r="A53" s="277">
        <v>13.0</v>
      </c>
      <c r="B53" s="281"/>
      <c r="C53" s="277" t="s">
        <v>5050</v>
      </c>
      <c r="D53" s="277" t="s">
        <v>5051</v>
      </c>
      <c r="E53" s="78" t="s">
        <v>198</v>
      </c>
      <c r="F53" s="277" t="s">
        <v>5052</v>
      </c>
      <c r="G53" s="277" t="s">
        <v>12</v>
      </c>
      <c r="H53" s="277" t="s">
        <v>13</v>
      </c>
      <c r="I53" s="78"/>
      <c r="J53" s="78" t="s">
        <v>5053</v>
      </c>
      <c r="K53" s="78"/>
      <c r="L53" s="78"/>
      <c r="M53" s="78"/>
      <c r="N53" s="7"/>
      <c r="O53" s="7"/>
      <c r="P53" s="7"/>
      <c r="Q53" s="7"/>
    </row>
    <row r="54" ht="15.75" customHeight="1">
      <c r="A54" s="277">
        <v>14.0</v>
      </c>
      <c r="B54" s="278"/>
      <c r="C54" s="277" t="s">
        <v>5054</v>
      </c>
      <c r="D54" s="277" t="s">
        <v>1531</v>
      </c>
      <c r="E54" s="78" t="s">
        <v>198</v>
      </c>
      <c r="F54" s="277" t="s">
        <v>5055</v>
      </c>
      <c r="G54" s="277" t="s">
        <v>12</v>
      </c>
      <c r="H54" s="277" t="s">
        <v>13</v>
      </c>
      <c r="I54" s="78"/>
      <c r="J54" s="78" t="s">
        <v>5056</v>
      </c>
      <c r="K54" s="78"/>
      <c r="L54" s="78"/>
      <c r="M54" s="78"/>
      <c r="N54" s="7"/>
      <c r="O54" s="7"/>
      <c r="P54" s="7"/>
      <c r="Q54" s="7"/>
    </row>
    <row r="55" ht="15.75" customHeight="1">
      <c r="A55" s="277">
        <v>15.0</v>
      </c>
      <c r="B55" s="281"/>
      <c r="C55" s="277" t="s">
        <v>5057</v>
      </c>
      <c r="D55" s="277" t="s">
        <v>5058</v>
      </c>
      <c r="E55" s="78" t="s">
        <v>212</v>
      </c>
      <c r="F55" s="277" t="s">
        <v>5059</v>
      </c>
      <c r="G55" s="277" t="s">
        <v>12</v>
      </c>
      <c r="H55" s="277" t="s">
        <v>13</v>
      </c>
      <c r="I55" s="78"/>
      <c r="J55" s="78" t="s">
        <v>5060</v>
      </c>
      <c r="K55" s="78"/>
      <c r="L55" s="78"/>
      <c r="M55" s="78"/>
      <c r="N55" s="7"/>
      <c r="O55" s="7"/>
      <c r="P55" s="7"/>
      <c r="Q55" s="7"/>
    </row>
    <row r="56" ht="15.75" customHeight="1">
      <c r="A56" s="277">
        <v>16.0</v>
      </c>
      <c r="B56" s="278"/>
      <c r="C56" s="277" t="s">
        <v>5061</v>
      </c>
      <c r="D56" s="277" t="s">
        <v>5062</v>
      </c>
      <c r="E56" s="78" t="s">
        <v>603</v>
      </c>
      <c r="F56" s="277" t="s">
        <v>5063</v>
      </c>
      <c r="G56" s="277" t="s">
        <v>12</v>
      </c>
      <c r="H56" s="277" t="s">
        <v>13</v>
      </c>
      <c r="I56" s="78"/>
      <c r="J56" s="78" t="s">
        <v>5064</v>
      </c>
      <c r="K56" s="78"/>
      <c r="L56" s="78"/>
      <c r="M56" s="78"/>
      <c r="N56" s="7"/>
      <c r="O56" s="7"/>
      <c r="P56" s="7"/>
      <c r="Q56" s="7"/>
    </row>
    <row r="57" ht="15.75" customHeight="1">
      <c r="A57" s="277">
        <v>17.0</v>
      </c>
      <c r="B57" s="278"/>
      <c r="C57" s="287" t="s">
        <v>5065</v>
      </c>
      <c r="D57" s="277" t="s">
        <v>1246</v>
      </c>
      <c r="E57" s="78" t="s">
        <v>251</v>
      </c>
      <c r="F57" s="277" t="s">
        <v>5066</v>
      </c>
      <c r="G57" s="277" t="s">
        <v>12</v>
      </c>
      <c r="H57" s="277" t="s">
        <v>13</v>
      </c>
      <c r="I57" s="78"/>
      <c r="J57" s="78"/>
      <c r="K57" s="78"/>
      <c r="L57" s="78"/>
      <c r="M57" s="78"/>
      <c r="N57" s="7"/>
      <c r="O57" s="7"/>
      <c r="P57" s="7"/>
      <c r="Q57" s="7"/>
    </row>
    <row r="58" ht="15.75" customHeight="1">
      <c r="A58" s="277">
        <v>18.0</v>
      </c>
      <c r="B58" s="281"/>
      <c r="C58" s="277" t="s">
        <v>2117</v>
      </c>
      <c r="D58" s="277" t="s">
        <v>1409</v>
      </c>
      <c r="E58" s="78" t="s">
        <v>159</v>
      </c>
      <c r="F58" s="277" t="s">
        <v>5067</v>
      </c>
      <c r="G58" s="277" t="s">
        <v>12</v>
      </c>
      <c r="H58" s="277" t="s">
        <v>13</v>
      </c>
      <c r="I58" s="78"/>
      <c r="J58" s="78" t="s">
        <v>5068</v>
      </c>
      <c r="K58" s="78"/>
      <c r="L58" s="78"/>
      <c r="M58" s="78"/>
      <c r="N58" s="7"/>
      <c r="O58" s="7"/>
      <c r="P58" s="7"/>
      <c r="Q58" s="7"/>
    </row>
    <row r="59" ht="15.75" customHeight="1">
      <c r="A59" s="277">
        <v>19.0</v>
      </c>
      <c r="B59" s="281"/>
      <c r="C59" s="277" t="s">
        <v>5069</v>
      </c>
      <c r="D59" s="277" t="s">
        <v>5070</v>
      </c>
      <c r="E59" s="78" t="s">
        <v>233</v>
      </c>
      <c r="F59" s="277" t="s">
        <v>5071</v>
      </c>
      <c r="G59" s="277" t="s">
        <v>12</v>
      </c>
      <c r="H59" s="277" t="s">
        <v>13</v>
      </c>
      <c r="I59" s="78"/>
      <c r="J59" s="78" t="s">
        <v>5072</v>
      </c>
      <c r="K59" s="78"/>
      <c r="L59" s="78"/>
      <c r="M59" s="78"/>
      <c r="N59" s="7"/>
      <c r="O59" s="7"/>
      <c r="P59" s="7"/>
      <c r="Q59" s="7"/>
    </row>
    <row r="60" ht="15.75" customHeight="1">
      <c r="A60" s="277">
        <v>20.0</v>
      </c>
      <c r="B60" s="281"/>
      <c r="C60" s="277" t="s">
        <v>1340</v>
      </c>
      <c r="D60" s="277" t="s">
        <v>5073</v>
      </c>
      <c r="E60" s="78" t="s">
        <v>264</v>
      </c>
      <c r="F60" s="277" t="s">
        <v>5074</v>
      </c>
      <c r="G60" s="277" t="s">
        <v>12</v>
      </c>
      <c r="H60" s="277" t="s">
        <v>13</v>
      </c>
      <c r="I60" s="78"/>
      <c r="J60" s="144" t="s">
        <v>5075</v>
      </c>
      <c r="K60" s="78"/>
      <c r="L60" s="78"/>
      <c r="M60" s="78"/>
      <c r="N60" s="7"/>
      <c r="O60" s="7"/>
      <c r="P60" s="7"/>
      <c r="Q60" s="7"/>
    </row>
    <row r="61" ht="15.75" customHeight="1">
      <c r="A61" s="277">
        <v>21.0</v>
      </c>
      <c r="B61" s="281"/>
      <c r="C61" s="277" t="s">
        <v>1017</v>
      </c>
      <c r="D61" s="277" t="s">
        <v>5076</v>
      </c>
      <c r="E61" s="78" t="s">
        <v>320</v>
      </c>
      <c r="F61" s="277" t="s">
        <v>5077</v>
      </c>
      <c r="G61" s="277" t="s">
        <v>12</v>
      </c>
      <c r="H61" s="277" t="s">
        <v>13</v>
      </c>
      <c r="I61" s="78"/>
      <c r="J61" s="78" t="s">
        <v>5078</v>
      </c>
      <c r="K61" s="78"/>
      <c r="L61" s="78"/>
      <c r="M61" s="78"/>
      <c r="N61" s="7"/>
      <c r="O61" s="7"/>
      <c r="P61" s="7"/>
      <c r="Q61" s="7"/>
    </row>
    <row r="62" ht="15.75" customHeight="1">
      <c r="A62" s="277">
        <v>22.0</v>
      </c>
      <c r="B62" s="281"/>
      <c r="C62" s="277" t="s">
        <v>5079</v>
      </c>
      <c r="D62" s="277" t="s">
        <v>5080</v>
      </c>
      <c r="E62" s="78" t="s">
        <v>153</v>
      </c>
      <c r="F62" s="277" t="s">
        <v>5081</v>
      </c>
      <c r="G62" s="277" t="s">
        <v>12</v>
      </c>
      <c r="H62" s="277" t="s">
        <v>13</v>
      </c>
      <c r="I62" s="78"/>
      <c r="J62" s="78" t="s">
        <v>5082</v>
      </c>
      <c r="K62" s="78"/>
      <c r="L62" s="78"/>
      <c r="M62" s="78"/>
      <c r="N62" s="7"/>
      <c r="O62" s="7"/>
      <c r="P62" s="7"/>
      <c r="Q62" s="7"/>
    </row>
    <row r="63" ht="15.75" customHeight="1">
      <c r="A63" s="277">
        <v>23.0</v>
      </c>
      <c r="B63" s="281"/>
      <c r="C63" s="277" t="s">
        <v>5083</v>
      </c>
      <c r="D63" s="277" t="s">
        <v>5084</v>
      </c>
      <c r="E63" s="78" t="s">
        <v>212</v>
      </c>
      <c r="F63" s="277" t="s">
        <v>5085</v>
      </c>
      <c r="G63" s="277" t="s">
        <v>12</v>
      </c>
      <c r="H63" s="277" t="s">
        <v>13</v>
      </c>
      <c r="I63" s="78"/>
      <c r="J63" s="78" t="s">
        <v>5086</v>
      </c>
      <c r="K63" s="78"/>
      <c r="L63" s="78"/>
      <c r="M63" s="78"/>
      <c r="N63" s="7"/>
      <c r="O63" s="7"/>
      <c r="P63" s="7"/>
      <c r="Q63" s="7"/>
    </row>
    <row r="64" ht="15.75" customHeight="1">
      <c r="A64" s="277">
        <v>24.0</v>
      </c>
      <c r="B64" s="281"/>
      <c r="C64" s="277" t="s">
        <v>5087</v>
      </c>
      <c r="D64" s="277" t="s">
        <v>5088</v>
      </c>
      <c r="E64" s="78" t="s">
        <v>320</v>
      </c>
      <c r="F64" s="277" t="s">
        <v>5089</v>
      </c>
      <c r="G64" s="277" t="s">
        <v>12</v>
      </c>
      <c r="H64" s="277" t="s">
        <v>13</v>
      </c>
      <c r="I64" s="78"/>
      <c r="J64" s="78" t="s">
        <v>5090</v>
      </c>
      <c r="K64" s="78"/>
      <c r="L64" s="78"/>
      <c r="M64" s="78"/>
      <c r="N64" s="7"/>
      <c r="O64" s="7"/>
      <c r="P64" s="7"/>
      <c r="Q64" s="7"/>
    </row>
    <row r="65" ht="15.75" customHeight="1">
      <c r="A65" s="277">
        <v>25.0</v>
      </c>
      <c r="B65" s="281"/>
      <c r="C65" s="277" t="s">
        <v>5091</v>
      </c>
      <c r="D65" s="277" t="s">
        <v>1200</v>
      </c>
      <c r="E65" s="78" t="s">
        <v>198</v>
      </c>
      <c r="F65" s="277" t="s">
        <v>5092</v>
      </c>
      <c r="G65" s="277" t="s">
        <v>12</v>
      </c>
      <c r="H65" s="277" t="s">
        <v>13</v>
      </c>
      <c r="I65" s="78"/>
      <c r="J65" s="78" t="s">
        <v>5093</v>
      </c>
      <c r="K65" s="78"/>
      <c r="L65" s="78"/>
      <c r="M65" s="78"/>
      <c r="N65" s="7"/>
      <c r="O65" s="7"/>
      <c r="P65" s="7"/>
      <c r="Q65" s="7"/>
    </row>
    <row r="66" ht="15.75" customHeight="1">
      <c r="A66" s="277">
        <v>26.0</v>
      </c>
      <c r="B66" s="278"/>
      <c r="C66" s="277" t="s">
        <v>5094</v>
      </c>
      <c r="D66" s="277" t="s">
        <v>5095</v>
      </c>
      <c r="E66" s="78" t="s">
        <v>245</v>
      </c>
      <c r="F66" s="277" t="s">
        <v>5096</v>
      </c>
      <c r="G66" s="277" t="s">
        <v>12</v>
      </c>
      <c r="H66" s="277" t="s">
        <v>13</v>
      </c>
      <c r="I66" s="78"/>
      <c r="J66" s="78" t="s">
        <v>5097</v>
      </c>
      <c r="K66" s="78"/>
      <c r="L66" s="78"/>
      <c r="M66" s="78"/>
      <c r="N66" s="7"/>
      <c r="O66" s="7"/>
      <c r="P66" s="7"/>
      <c r="Q66" s="7"/>
    </row>
    <row r="67" ht="15.75" customHeight="1">
      <c r="A67" s="277">
        <v>27.0</v>
      </c>
      <c r="B67" s="281"/>
      <c r="C67" s="277" t="s">
        <v>5098</v>
      </c>
      <c r="D67" s="277" t="s">
        <v>5099</v>
      </c>
      <c r="E67" s="78" t="s">
        <v>251</v>
      </c>
      <c r="F67" s="277" t="s">
        <v>5100</v>
      </c>
      <c r="G67" s="277" t="s">
        <v>12</v>
      </c>
      <c r="H67" s="277" t="s">
        <v>13</v>
      </c>
      <c r="I67" s="78"/>
      <c r="J67" s="78" t="s">
        <v>5101</v>
      </c>
      <c r="K67" s="78"/>
      <c r="L67" s="78"/>
      <c r="M67" s="78"/>
      <c r="N67" s="7"/>
      <c r="O67" s="7"/>
      <c r="P67" s="7"/>
      <c r="Q67" s="7"/>
    </row>
    <row r="68" ht="15.75" customHeight="1">
      <c r="A68" s="277">
        <v>28.0</v>
      </c>
      <c r="B68" s="283" t="s">
        <v>5102</v>
      </c>
      <c r="C68" s="277" t="s">
        <v>5103</v>
      </c>
      <c r="D68" s="277" t="s">
        <v>5104</v>
      </c>
      <c r="E68" s="78" t="s">
        <v>192</v>
      </c>
      <c r="F68" s="277" t="s">
        <v>5105</v>
      </c>
      <c r="G68" s="277" t="s">
        <v>12</v>
      </c>
      <c r="H68" s="277" t="s">
        <v>13</v>
      </c>
      <c r="I68" s="78"/>
      <c r="J68" s="78"/>
      <c r="K68" s="78"/>
      <c r="L68" s="78"/>
      <c r="M68" s="78"/>
      <c r="N68" s="7"/>
      <c r="O68" s="7"/>
      <c r="P68" s="7"/>
      <c r="Q68" s="7"/>
    </row>
    <row r="69" ht="15.75" customHeight="1">
      <c r="A69" s="285"/>
      <c r="B69" s="278"/>
      <c r="C69" s="286" t="s">
        <v>5106</v>
      </c>
      <c r="D69" s="285" t="s">
        <v>5107</v>
      </c>
      <c r="E69" s="184" t="s">
        <v>441</v>
      </c>
      <c r="F69" s="285" t="s">
        <v>5108</v>
      </c>
      <c r="G69" s="285" t="s">
        <v>12</v>
      </c>
      <c r="H69" s="285" t="s">
        <v>143</v>
      </c>
      <c r="I69" s="184" t="s">
        <v>5109</v>
      </c>
      <c r="J69" s="184" t="s">
        <v>5110</v>
      </c>
      <c r="K69" s="184" t="s">
        <v>5111</v>
      </c>
      <c r="L69" s="184"/>
      <c r="M69" s="288" t="str">
        <f>HYPERLINK("http://www.sibugay.gov.ph/","www.sibugay.gov.ph")</f>
        <v>www.sibugay.gov.ph</v>
      </c>
      <c r="N69" s="7"/>
      <c r="O69" s="7"/>
      <c r="P69" s="7"/>
      <c r="Q69" s="7"/>
    </row>
    <row r="70" ht="15.75" customHeight="1">
      <c r="A70" s="277">
        <v>1.0</v>
      </c>
      <c r="B70" s="281"/>
      <c r="C70" s="277" t="s">
        <v>893</v>
      </c>
      <c r="D70" s="277" t="s">
        <v>5112</v>
      </c>
      <c r="E70" s="277" t="s">
        <v>245</v>
      </c>
      <c r="F70" s="277" t="s">
        <v>5113</v>
      </c>
      <c r="G70" s="277" t="s">
        <v>12</v>
      </c>
      <c r="H70" s="277" t="s">
        <v>13</v>
      </c>
      <c r="I70" s="78"/>
      <c r="J70" s="144" t="s">
        <v>5114</v>
      </c>
      <c r="K70" s="78"/>
      <c r="L70" s="78" t="s">
        <v>5115</v>
      </c>
      <c r="M70" s="78"/>
      <c r="N70" s="7"/>
      <c r="O70" s="7"/>
      <c r="P70" s="7"/>
      <c r="Q70" s="7"/>
    </row>
    <row r="71" ht="15.75" customHeight="1">
      <c r="A71" s="277">
        <v>2.0</v>
      </c>
      <c r="B71" s="278"/>
      <c r="C71" s="289" t="s">
        <v>5116</v>
      </c>
      <c r="D71" s="277" t="s">
        <v>5117</v>
      </c>
      <c r="E71" s="278" t="s">
        <v>138</v>
      </c>
      <c r="F71" s="289" t="s">
        <v>5118</v>
      </c>
      <c r="G71" s="277" t="s">
        <v>12</v>
      </c>
      <c r="H71" s="277" t="s">
        <v>13</v>
      </c>
      <c r="I71" s="278"/>
      <c r="J71" s="278" t="s">
        <v>5119</v>
      </c>
      <c r="K71" s="278"/>
      <c r="L71" s="278"/>
      <c r="M71" s="278"/>
      <c r="N71" s="7"/>
      <c r="O71" s="7"/>
      <c r="P71" s="7"/>
      <c r="Q71" s="7"/>
    </row>
    <row r="72" ht="15.75" customHeight="1">
      <c r="A72" s="290">
        <v>3.0</v>
      </c>
      <c r="B72" s="291"/>
      <c r="C72" s="292" t="s">
        <v>5120</v>
      </c>
      <c r="D72" s="290" t="s">
        <v>5121</v>
      </c>
      <c r="E72" s="293" t="s">
        <v>245</v>
      </c>
      <c r="F72" s="292" t="s">
        <v>5122</v>
      </c>
      <c r="G72" s="277" t="s">
        <v>12</v>
      </c>
      <c r="H72" s="277" t="s">
        <v>13</v>
      </c>
      <c r="I72" s="278"/>
      <c r="J72" s="278" t="s">
        <v>5123</v>
      </c>
      <c r="K72" s="278"/>
      <c r="L72" s="278"/>
      <c r="M72" s="278"/>
      <c r="N72" s="7"/>
      <c r="O72" s="7"/>
      <c r="P72" s="7"/>
      <c r="Q72" s="7"/>
    </row>
    <row r="73" ht="15.75" customHeight="1">
      <c r="A73" s="277">
        <v>4.0</v>
      </c>
      <c r="B73" s="278"/>
      <c r="C73" s="292" t="s">
        <v>5124</v>
      </c>
      <c r="D73" s="290" t="s">
        <v>5125</v>
      </c>
      <c r="E73" s="293" t="s">
        <v>204</v>
      </c>
      <c r="F73" s="292" t="s">
        <v>5126</v>
      </c>
      <c r="G73" s="277" t="s">
        <v>12</v>
      </c>
      <c r="H73" s="277" t="s">
        <v>13</v>
      </c>
      <c r="I73" s="278"/>
      <c r="J73" s="278" t="s">
        <v>5127</v>
      </c>
      <c r="K73" s="278"/>
      <c r="L73" s="278"/>
      <c r="M73" s="278"/>
      <c r="N73" s="7"/>
      <c r="O73" s="7"/>
      <c r="P73" s="7"/>
      <c r="Q73" s="7"/>
    </row>
    <row r="74" ht="15.75" customHeight="1">
      <c r="A74" s="277">
        <v>5.0</v>
      </c>
      <c r="B74" s="278"/>
      <c r="C74" s="294" t="s">
        <v>5128</v>
      </c>
      <c r="D74" s="290" t="s">
        <v>5129</v>
      </c>
      <c r="E74" s="293" t="s">
        <v>159</v>
      </c>
      <c r="F74" s="292" t="s">
        <v>5130</v>
      </c>
      <c r="G74" s="277" t="s">
        <v>12</v>
      </c>
      <c r="H74" s="277" t="s">
        <v>13</v>
      </c>
      <c r="I74" s="278"/>
      <c r="J74" s="278" t="s">
        <v>5131</v>
      </c>
      <c r="K74" s="278"/>
      <c r="L74" s="278"/>
      <c r="M74" s="295" t="str">
        <f>HYPERLINK("http://www.ipilsibugay.gov.ph/","www.ipilsibugay.gov.ph")</f>
        <v>www.ipilsibugay.gov.ph</v>
      </c>
      <c r="N74" s="7"/>
      <c r="O74" s="7"/>
      <c r="P74" s="7"/>
      <c r="Q74" s="7"/>
    </row>
    <row r="75" ht="15.75" customHeight="1">
      <c r="A75" s="290">
        <v>6.0</v>
      </c>
      <c r="B75" s="291"/>
      <c r="C75" s="292" t="s">
        <v>5132</v>
      </c>
      <c r="D75" s="290" t="s">
        <v>5133</v>
      </c>
      <c r="E75" s="293" t="s">
        <v>153</v>
      </c>
      <c r="F75" s="292" t="s">
        <v>5134</v>
      </c>
      <c r="G75" s="277" t="s">
        <v>12</v>
      </c>
      <c r="H75" s="277" t="s">
        <v>13</v>
      </c>
      <c r="I75" s="278"/>
      <c r="J75" s="278" t="s">
        <v>5135</v>
      </c>
      <c r="K75" s="278"/>
      <c r="L75" s="278"/>
      <c r="M75" s="278"/>
      <c r="N75" s="7"/>
      <c r="O75" s="7"/>
      <c r="P75" s="7"/>
      <c r="Q75" s="7"/>
    </row>
    <row r="76" ht="15.75" customHeight="1">
      <c r="A76" s="277">
        <v>7.0</v>
      </c>
      <c r="B76" s="278"/>
      <c r="C76" s="292" t="s">
        <v>5136</v>
      </c>
      <c r="D76" s="290" t="s">
        <v>5137</v>
      </c>
      <c r="E76" s="293" t="s">
        <v>445</v>
      </c>
      <c r="F76" s="292" t="s">
        <v>5138</v>
      </c>
      <c r="G76" s="277" t="s">
        <v>12</v>
      </c>
      <c r="H76" s="277" t="s">
        <v>13</v>
      </c>
      <c r="I76" s="278"/>
      <c r="J76" s="278" t="s">
        <v>5139</v>
      </c>
      <c r="K76" s="278"/>
      <c r="L76" s="278"/>
      <c r="M76" s="278"/>
      <c r="N76" s="7"/>
      <c r="O76" s="7"/>
      <c r="P76" s="7"/>
      <c r="Q76" s="7"/>
    </row>
    <row r="77" ht="15.75" customHeight="1">
      <c r="A77" s="277">
        <v>8.0</v>
      </c>
      <c r="B77" s="291"/>
      <c r="C77" s="292" t="s">
        <v>5140</v>
      </c>
      <c r="D77" s="290" t="s">
        <v>1307</v>
      </c>
      <c r="E77" s="293" t="s">
        <v>212</v>
      </c>
      <c r="F77" s="292" t="s">
        <v>5141</v>
      </c>
      <c r="G77" s="277" t="s">
        <v>12</v>
      </c>
      <c r="H77" s="277" t="s">
        <v>13</v>
      </c>
      <c r="I77" s="278"/>
      <c r="J77" s="144" t="s">
        <v>5142</v>
      </c>
      <c r="K77" s="278"/>
      <c r="L77" s="278"/>
      <c r="M77" s="278"/>
      <c r="N77" s="7"/>
      <c r="O77" s="7"/>
      <c r="P77" s="7"/>
      <c r="Q77" s="7"/>
    </row>
    <row r="78" ht="15.75" customHeight="1">
      <c r="A78" s="290">
        <v>9.0</v>
      </c>
      <c r="B78" s="291"/>
      <c r="C78" s="292" t="s">
        <v>5143</v>
      </c>
      <c r="D78" s="290" t="s">
        <v>5144</v>
      </c>
      <c r="E78" s="293" t="s">
        <v>402</v>
      </c>
      <c r="F78" s="292" t="s">
        <v>5145</v>
      </c>
      <c r="G78" s="277" t="s">
        <v>12</v>
      </c>
      <c r="H78" s="277" t="s">
        <v>13</v>
      </c>
      <c r="I78" s="278"/>
      <c r="J78" s="278" t="s">
        <v>5146</v>
      </c>
      <c r="K78" s="278"/>
      <c r="L78" s="278"/>
      <c r="M78" s="278"/>
      <c r="N78" s="7"/>
      <c r="O78" s="7"/>
      <c r="P78" s="7"/>
      <c r="Q78" s="7"/>
    </row>
    <row r="79" ht="15.75" customHeight="1">
      <c r="A79" s="277">
        <v>10.0</v>
      </c>
      <c r="B79" s="278"/>
      <c r="C79" s="292" t="s">
        <v>5147</v>
      </c>
      <c r="D79" s="290" t="s">
        <v>5148</v>
      </c>
      <c r="E79" s="293" t="s">
        <v>192</v>
      </c>
      <c r="F79" s="292" t="s">
        <v>5149</v>
      </c>
      <c r="G79" s="277" t="s">
        <v>12</v>
      </c>
      <c r="H79" s="277" t="s">
        <v>13</v>
      </c>
      <c r="I79" s="278"/>
      <c r="J79" s="278" t="s">
        <v>5150</v>
      </c>
      <c r="K79" s="278"/>
      <c r="L79" s="278"/>
      <c r="M79" s="278"/>
      <c r="N79" s="7"/>
      <c r="O79" s="7"/>
      <c r="P79" s="7"/>
      <c r="Q79" s="7"/>
    </row>
    <row r="80" ht="15.75" customHeight="1">
      <c r="A80" s="277">
        <v>11.0</v>
      </c>
      <c r="B80" s="291"/>
      <c r="C80" s="292" t="s">
        <v>5151</v>
      </c>
      <c r="D80" s="290" t="s">
        <v>5152</v>
      </c>
      <c r="E80" s="293" t="s">
        <v>138</v>
      </c>
      <c r="F80" s="292" t="s">
        <v>1266</v>
      </c>
      <c r="G80" s="277" t="s">
        <v>12</v>
      </c>
      <c r="H80" s="277" t="s">
        <v>13</v>
      </c>
      <c r="I80" s="278"/>
      <c r="J80" s="278" t="s">
        <v>5153</v>
      </c>
      <c r="K80" s="278"/>
      <c r="L80" s="278"/>
      <c r="M80" s="278"/>
      <c r="N80" s="7"/>
      <c r="O80" s="7"/>
      <c r="P80" s="7"/>
      <c r="Q80" s="7"/>
    </row>
    <row r="81" ht="15.75" customHeight="1">
      <c r="A81" s="290">
        <v>12.0</v>
      </c>
      <c r="B81" s="278"/>
      <c r="C81" s="292" t="s">
        <v>5154</v>
      </c>
      <c r="D81" s="290" t="s">
        <v>1589</v>
      </c>
      <c r="E81" s="293" t="s">
        <v>212</v>
      </c>
      <c r="F81" s="292" t="s">
        <v>5155</v>
      </c>
      <c r="G81" s="277" t="s">
        <v>12</v>
      </c>
      <c r="H81" s="277" t="s">
        <v>13</v>
      </c>
      <c r="I81" s="278"/>
      <c r="J81" s="144" t="s">
        <v>5156</v>
      </c>
      <c r="K81" s="278"/>
      <c r="L81" s="278"/>
      <c r="M81" s="278"/>
      <c r="N81" s="7"/>
      <c r="O81" s="7"/>
      <c r="P81" s="7"/>
      <c r="Q81" s="7"/>
    </row>
    <row r="82" ht="15.75" customHeight="1">
      <c r="A82" s="277">
        <v>13.0</v>
      </c>
      <c r="B82" s="278"/>
      <c r="C82" s="292" t="s">
        <v>5157</v>
      </c>
      <c r="D82" s="290" t="s">
        <v>4989</v>
      </c>
      <c r="E82" s="293" t="s">
        <v>745</v>
      </c>
      <c r="F82" s="292" t="s">
        <v>5158</v>
      </c>
      <c r="G82" s="277" t="s">
        <v>12</v>
      </c>
      <c r="H82" s="277" t="s">
        <v>13</v>
      </c>
      <c r="I82" s="278"/>
      <c r="J82" s="278" t="s">
        <v>5159</v>
      </c>
      <c r="K82" s="278"/>
      <c r="L82" s="278"/>
      <c r="M82" s="278"/>
      <c r="N82" s="7"/>
      <c r="O82" s="7"/>
      <c r="P82" s="7"/>
      <c r="Q82" s="7"/>
    </row>
    <row r="83" ht="15.75" customHeight="1">
      <c r="A83" s="277">
        <v>14.0</v>
      </c>
      <c r="B83" s="291"/>
      <c r="C83" s="292" t="s">
        <v>5160</v>
      </c>
      <c r="D83" s="290" t="s">
        <v>487</v>
      </c>
      <c r="E83" s="293" t="s">
        <v>212</v>
      </c>
      <c r="F83" s="292" t="s">
        <v>5161</v>
      </c>
      <c r="G83" s="277" t="s">
        <v>12</v>
      </c>
      <c r="H83" s="277" t="s">
        <v>13</v>
      </c>
      <c r="I83" s="278"/>
      <c r="J83" s="278" t="s">
        <v>5162</v>
      </c>
      <c r="K83" s="278"/>
      <c r="L83" s="278"/>
      <c r="M83" s="278"/>
      <c r="N83" s="7"/>
      <c r="O83" s="7"/>
      <c r="P83" s="7"/>
      <c r="Q83" s="7"/>
    </row>
    <row r="84" ht="15.75" customHeight="1">
      <c r="A84" s="290">
        <v>15.0</v>
      </c>
      <c r="B84" s="291"/>
      <c r="C84" s="292" t="s">
        <v>5163</v>
      </c>
      <c r="D84" s="290" t="s">
        <v>5164</v>
      </c>
      <c r="E84" s="293" t="s">
        <v>233</v>
      </c>
      <c r="F84" s="292" t="s">
        <v>5165</v>
      </c>
      <c r="G84" s="277" t="s">
        <v>12</v>
      </c>
      <c r="H84" s="277" t="s">
        <v>13</v>
      </c>
      <c r="I84" s="278"/>
      <c r="J84" s="278" t="s">
        <v>5166</v>
      </c>
      <c r="K84" s="278"/>
      <c r="L84" s="278"/>
      <c r="M84" s="278"/>
      <c r="N84" s="7"/>
      <c r="O84" s="7"/>
      <c r="P84" s="7"/>
      <c r="Q84" s="7"/>
    </row>
    <row r="85" ht="15.75" customHeight="1">
      <c r="A85" s="277">
        <v>16.0</v>
      </c>
      <c r="B85" s="291"/>
      <c r="C85" s="292" t="s">
        <v>5167</v>
      </c>
      <c r="D85" s="290" t="s">
        <v>5168</v>
      </c>
      <c r="E85" s="293" t="s">
        <v>212</v>
      </c>
      <c r="F85" s="292" t="s">
        <v>5105</v>
      </c>
      <c r="G85" s="277" t="s">
        <v>12</v>
      </c>
      <c r="H85" s="277" t="s">
        <v>13</v>
      </c>
      <c r="I85" s="278"/>
      <c r="J85" s="144" t="s">
        <v>5169</v>
      </c>
      <c r="K85" s="278"/>
      <c r="L85" s="278"/>
      <c r="M85" s="278"/>
      <c r="N85" s="7"/>
      <c r="O85" s="7"/>
      <c r="P85" s="7"/>
      <c r="Q85" s="7"/>
    </row>
    <row r="86" ht="15.75" customHeight="1">
      <c r="A86" s="296" t="s">
        <v>5170</v>
      </c>
      <c r="B86" s="149"/>
      <c r="C86" s="149"/>
      <c r="D86" s="149"/>
      <c r="E86" s="149"/>
      <c r="F86" s="150"/>
      <c r="G86" s="276"/>
      <c r="H86" s="276"/>
      <c r="I86" s="276"/>
      <c r="J86" s="276"/>
      <c r="K86" s="276"/>
      <c r="L86" s="276"/>
      <c r="M86" s="276"/>
      <c r="N86" s="7"/>
      <c r="O86" s="7"/>
      <c r="P86" s="7"/>
      <c r="Q86" s="7"/>
    </row>
    <row r="87" ht="15.75" customHeight="1">
      <c r="A87" s="297"/>
      <c r="B87" s="278"/>
      <c r="C87" s="298" t="s">
        <v>5171</v>
      </c>
      <c r="D87" s="297" t="s">
        <v>5172</v>
      </c>
      <c r="E87" s="297" t="s">
        <v>138</v>
      </c>
      <c r="F87" s="297" t="s">
        <v>5173</v>
      </c>
      <c r="G87" s="297" t="s">
        <v>12</v>
      </c>
      <c r="H87" s="297" t="s">
        <v>143</v>
      </c>
      <c r="I87" s="299" t="s">
        <v>5174</v>
      </c>
      <c r="J87" s="299" t="s">
        <v>5175</v>
      </c>
      <c r="K87" s="299"/>
      <c r="L87" s="299"/>
      <c r="M87" s="300" t="str">
        <f>HYPERLINK("http://www.bukidnon.gov.ph/","www.bukidnon.gov.ph")</f>
        <v>www.bukidnon.gov.ph</v>
      </c>
      <c r="N87" s="7"/>
      <c r="O87" s="7"/>
      <c r="P87" s="7"/>
      <c r="Q87" s="7"/>
    </row>
    <row r="88" ht="15.75" customHeight="1">
      <c r="A88" s="277">
        <v>1.0</v>
      </c>
      <c r="B88" s="278"/>
      <c r="C88" s="289" t="s">
        <v>5176</v>
      </c>
      <c r="D88" s="289" t="s">
        <v>964</v>
      </c>
      <c r="E88" s="289" t="s">
        <v>138</v>
      </c>
      <c r="F88" s="289" t="s">
        <v>1451</v>
      </c>
      <c r="G88" s="289" t="s">
        <v>12</v>
      </c>
      <c r="H88" s="289" t="s">
        <v>13</v>
      </c>
      <c r="I88" s="278"/>
      <c r="J88" s="144" t="s">
        <v>5177</v>
      </c>
      <c r="K88" s="278"/>
      <c r="L88" s="144" t="s">
        <v>5178</v>
      </c>
      <c r="M88" s="278"/>
      <c r="N88" s="7"/>
      <c r="O88" s="7"/>
      <c r="P88" s="7"/>
      <c r="Q88" s="7"/>
    </row>
    <row r="89" ht="15.75" customHeight="1">
      <c r="A89" s="277">
        <v>2.0</v>
      </c>
      <c r="B89" s="278"/>
      <c r="C89" s="289" t="s">
        <v>5179</v>
      </c>
      <c r="D89" s="289" t="s">
        <v>5180</v>
      </c>
      <c r="E89" s="289" t="s">
        <v>1209</v>
      </c>
      <c r="F89" s="289" t="s">
        <v>5181</v>
      </c>
      <c r="G89" s="289" t="s">
        <v>12</v>
      </c>
      <c r="H89" s="289" t="s">
        <v>13</v>
      </c>
      <c r="I89" s="278"/>
      <c r="J89" s="278" t="s">
        <v>5182</v>
      </c>
      <c r="K89" s="278"/>
      <c r="L89" s="278"/>
      <c r="M89" s="278"/>
      <c r="N89" s="7"/>
      <c r="O89" s="7"/>
      <c r="P89" s="7"/>
      <c r="Q89" s="7"/>
    </row>
    <row r="90" ht="15.75" customHeight="1">
      <c r="A90" s="277">
        <v>3.0</v>
      </c>
      <c r="B90" s="278"/>
      <c r="C90" s="289" t="s">
        <v>5183</v>
      </c>
      <c r="D90" s="289" t="s">
        <v>1246</v>
      </c>
      <c r="E90" s="289" t="s">
        <v>251</v>
      </c>
      <c r="F90" s="289" t="s">
        <v>5184</v>
      </c>
      <c r="G90" s="289" t="s">
        <v>12</v>
      </c>
      <c r="H90" s="289" t="s">
        <v>13</v>
      </c>
      <c r="I90" s="278"/>
      <c r="J90" s="278" t="s">
        <v>5185</v>
      </c>
      <c r="K90" s="278"/>
      <c r="L90" s="278" t="s">
        <v>5186</v>
      </c>
      <c r="M90" s="278"/>
      <c r="N90" s="7"/>
      <c r="O90" s="7"/>
      <c r="P90" s="7"/>
      <c r="Q90" s="7"/>
    </row>
    <row r="91" ht="15.75" customHeight="1">
      <c r="A91" s="277">
        <v>4.0</v>
      </c>
      <c r="B91" s="278"/>
      <c r="C91" s="289" t="s">
        <v>5187</v>
      </c>
      <c r="D91" s="289" t="s">
        <v>5188</v>
      </c>
      <c r="E91" s="289" t="s">
        <v>320</v>
      </c>
      <c r="F91" s="289" t="s">
        <v>5189</v>
      </c>
      <c r="G91" s="289" t="s">
        <v>12</v>
      </c>
      <c r="H91" s="289" t="s">
        <v>13</v>
      </c>
      <c r="I91" s="278"/>
      <c r="J91" s="144" t="s">
        <v>5190</v>
      </c>
      <c r="K91" s="278"/>
      <c r="L91" s="278" t="s">
        <v>5191</v>
      </c>
      <c r="M91" s="278"/>
      <c r="N91" s="7"/>
      <c r="O91" s="7"/>
      <c r="P91" s="7"/>
      <c r="Q91" s="7"/>
    </row>
    <row r="92" ht="15.75" customHeight="1">
      <c r="A92" s="277">
        <v>5.0</v>
      </c>
      <c r="B92" s="278"/>
      <c r="C92" s="289" t="s">
        <v>5192</v>
      </c>
      <c r="D92" s="289" t="s">
        <v>5193</v>
      </c>
      <c r="E92" s="289" t="s">
        <v>245</v>
      </c>
      <c r="F92" s="289" t="s">
        <v>5194</v>
      </c>
      <c r="G92" s="289" t="s">
        <v>12</v>
      </c>
      <c r="H92" s="289" t="s">
        <v>13</v>
      </c>
      <c r="I92" s="278"/>
      <c r="J92" s="278" t="s">
        <v>5195</v>
      </c>
      <c r="K92" s="278"/>
      <c r="L92" s="278" t="s">
        <v>5196</v>
      </c>
      <c r="M92" s="278"/>
      <c r="N92" s="7"/>
      <c r="O92" s="7"/>
      <c r="P92" s="7"/>
      <c r="Q92" s="7"/>
    </row>
    <row r="93" ht="15.75" customHeight="1">
      <c r="A93" s="277">
        <v>6.0</v>
      </c>
      <c r="B93" s="278"/>
      <c r="C93" s="289" t="s">
        <v>5197</v>
      </c>
      <c r="D93" s="289" t="s">
        <v>5198</v>
      </c>
      <c r="E93" s="289" t="s">
        <v>745</v>
      </c>
      <c r="F93" s="289" t="s">
        <v>5199</v>
      </c>
      <c r="G93" s="289" t="s">
        <v>12</v>
      </c>
      <c r="H93" s="289" t="s">
        <v>13</v>
      </c>
      <c r="I93" s="278"/>
      <c r="J93" s="278" t="s">
        <v>5200</v>
      </c>
      <c r="K93" s="278" t="s">
        <v>5201</v>
      </c>
      <c r="L93" s="278" t="s">
        <v>5202</v>
      </c>
      <c r="M93" s="278"/>
      <c r="N93" s="7"/>
      <c r="O93" s="7"/>
      <c r="P93" s="7"/>
      <c r="Q93" s="7"/>
    </row>
    <row r="94" ht="15.75" customHeight="1">
      <c r="A94" s="277">
        <v>7.0</v>
      </c>
      <c r="B94" s="278"/>
      <c r="C94" s="289" t="s">
        <v>5203</v>
      </c>
      <c r="D94" s="289" t="s">
        <v>5204</v>
      </c>
      <c r="E94" s="289" t="s">
        <v>445</v>
      </c>
      <c r="F94" s="289" t="s">
        <v>5205</v>
      </c>
      <c r="G94" s="289" t="s">
        <v>12</v>
      </c>
      <c r="H94" s="289" t="s">
        <v>13</v>
      </c>
      <c r="I94" s="278"/>
      <c r="J94" s="144" t="s">
        <v>5206</v>
      </c>
      <c r="K94" s="278"/>
      <c r="L94" s="278" t="s">
        <v>5207</v>
      </c>
      <c r="M94" s="278"/>
      <c r="N94" s="7"/>
      <c r="O94" s="7"/>
      <c r="P94" s="7"/>
      <c r="Q94" s="7"/>
    </row>
    <row r="95" ht="15.75" customHeight="1">
      <c r="A95" s="277">
        <v>8.0</v>
      </c>
      <c r="B95" s="278"/>
      <c r="C95" s="289" t="s">
        <v>5208</v>
      </c>
      <c r="D95" s="289" t="s">
        <v>5209</v>
      </c>
      <c r="E95" s="289" t="s">
        <v>153</v>
      </c>
      <c r="F95" s="289" t="s">
        <v>1227</v>
      </c>
      <c r="G95" s="289" t="s">
        <v>12</v>
      </c>
      <c r="H95" s="289" t="s">
        <v>13</v>
      </c>
      <c r="I95" s="278"/>
      <c r="J95" s="144" t="s">
        <v>5210</v>
      </c>
      <c r="K95" s="278"/>
      <c r="L95" s="278" t="s">
        <v>5211</v>
      </c>
      <c r="M95" s="278"/>
      <c r="N95" s="7"/>
      <c r="O95" s="7"/>
      <c r="P95" s="7"/>
      <c r="Q95" s="7"/>
    </row>
    <row r="96" ht="15.75" customHeight="1">
      <c r="A96" s="277">
        <v>9.0</v>
      </c>
      <c r="B96" s="278"/>
      <c r="C96" s="289" t="s">
        <v>5212</v>
      </c>
      <c r="D96" s="289" t="s">
        <v>5213</v>
      </c>
      <c r="E96" s="289" t="s">
        <v>153</v>
      </c>
      <c r="F96" s="289" t="s">
        <v>5214</v>
      </c>
      <c r="G96" s="289" t="s">
        <v>12</v>
      </c>
      <c r="H96" s="289" t="s">
        <v>13</v>
      </c>
      <c r="I96" s="278"/>
      <c r="J96" s="278" t="s">
        <v>5215</v>
      </c>
      <c r="K96" s="278"/>
      <c r="L96" s="278" t="s">
        <v>5216</v>
      </c>
      <c r="M96" s="278"/>
      <c r="N96" s="7"/>
      <c r="O96" s="7"/>
      <c r="P96" s="7"/>
      <c r="Q96" s="7"/>
    </row>
    <row r="97" ht="15.75" customHeight="1">
      <c r="A97" s="277">
        <v>10.0</v>
      </c>
      <c r="B97" s="278"/>
      <c r="C97" s="289" t="s">
        <v>5217</v>
      </c>
      <c r="D97" s="289" t="s">
        <v>5218</v>
      </c>
      <c r="E97" s="289" t="s">
        <v>212</v>
      </c>
      <c r="F97" s="289" t="s">
        <v>5219</v>
      </c>
      <c r="G97" s="289" t="s">
        <v>12</v>
      </c>
      <c r="H97" s="289" t="s">
        <v>13</v>
      </c>
      <c r="I97" s="278"/>
      <c r="J97" s="278" t="s">
        <v>5220</v>
      </c>
      <c r="K97" s="278"/>
      <c r="L97" s="278" t="s">
        <v>5221</v>
      </c>
      <c r="M97" s="278"/>
      <c r="N97" s="7"/>
      <c r="O97" s="7"/>
      <c r="P97" s="7"/>
      <c r="Q97" s="7"/>
    </row>
    <row r="98" ht="15.75" customHeight="1">
      <c r="A98" s="277">
        <v>11.0</v>
      </c>
      <c r="B98" s="278"/>
      <c r="C98" s="289" t="s">
        <v>5222</v>
      </c>
      <c r="D98" s="289" t="s">
        <v>5223</v>
      </c>
      <c r="E98" s="289" t="s">
        <v>1209</v>
      </c>
      <c r="F98" s="289" t="s">
        <v>5224</v>
      </c>
      <c r="G98" s="289" t="s">
        <v>12</v>
      </c>
      <c r="H98" s="289" t="s">
        <v>13</v>
      </c>
      <c r="I98" s="278"/>
      <c r="J98" s="278" t="s">
        <v>5225</v>
      </c>
      <c r="K98" s="278"/>
      <c r="L98" s="278"/>
      <c r="M98" s="278"/>
      <c r="N98" s="7"/>
      <c r="O98" s="7"/>
      <c r="P98" s="7"/>
      <c r="Q98" s="7"/>
    </row>
    <row r="99" ht="15.75" customHeight="1">
      <c r="A99" s="277">
        <v>12.0</v>
      </c>
      <c r="B99" s="278"/>
      <c r="C99" s="289" t="s">
        <v>5226</v>
      </c>
      <c r="D99" s="289" t="s">
        <v>5227</v>
      </c>
      <c r="E99" s="289" t="s">
        <v>745</v>
      </c>
      <c r="F99" s="289" t="s">
        <v>5228</v>
      </c>
      <c r="G99" s="289" t="s">
        <v>12</v>
      </c>
      <c r="H99" s="289" t="s">
        <v>13</v>
      </c>
      <c r="I99" s="278"/>
      <c r="J99" s="278" t="s">
        <v>5229</v>
      </c>
      <c r="K99" s="278"/>
      <c r="L99" s="144" t="s">
        <v>5230</v>
      </c>
      <c r="M99" s="278"/>
      <c r="N99" s="7"/>
      <c r="O99" s="7"/>
      <c r="P99" s="7"/>
      <c r="Q99" s="7"/>
    </row>
    <row r="100" ht="15.75" customHeight="1">
      <c r="A100" s="277">
        <v>13.0</v>
      </c>
      <c r="B100" s="278"/>
      <c r="C100" s="301" t="s">
        <v>5231</v>
      </c>
      <c r="D100" s="289" t="s">
        <v>5232</v>
      </c>
      <c r="E100" s="289" t="s">
        <v>5233</v>
      </c>
      <c r="F100" s="289" t="s">
        <v>5234</v>
      </c>
      <c r="G100" s="289" t="s">
        <v>12</v>
      </c>
      <c r="H100" s="289" t="s">
        <v>13</v>
      </c>
      <c r="I100" s="278"/>
      <c r="J100" s="278" t="s">
        <v>5235</v>
      </c>
      <c r="K100" s="278"/>
      <c r="L100" s="278"/>
      <c r="M100" s="278"/>
      <c r="N100" s="7"/>
      <c r="O100" s="7"/>
      <c r="P100" s="7"/>
      <c r="Q100" s="7"/>
    </row>
    <row r="101" ht="15.75" customHeight="1">
      <c r="A101" s="277">
        <v>14.0</v>
      </c>
      <c r="B101" s="278"/>
      <c r="C101" s="289" t="s">
        <v>4840</v>
      </c>
      <c r="D101" s="289" t="s">
        <v>5236</v>
      </c>
      <c r="E101" s="289" t="s">
        <v>170</v>
      </c>
      <c r="F101" s="289" t="s">
        <v>2903</v>
      </c>
      <c r="G101" s="289" t="s">
        <v>12</v>
      </c>
      <c r="H101" s="289" t="s">
        <v>13</v>
      </c>
      <c r="I101" s="278"/>
      <c r="J101" s="278" t="s">
        <v>5237</v>
      </c>
      <c r="K101" s="278"/>
      <c r="L101" s="278"/>
      <c r="M101" s="278"/>
      <c r="N101" s="7"/>
      <c r="O101" s="7"/>
      <c r="P101" s="7"/>
      <c r="Q101" s="7"/>
    </row>
    <row r="102" ht="15.75" customHeight="1">
      <c r="A102" s="277">
        <v>15.0</v>
      </c>
      <c r="B102" s="278"/>
      <c r="C102" s="289" t="s">
        <v>5238</v>
      </c>
      <c r="D102" s="289" t="s">
        <v>885</v>
      </c>
      <c r="E102" s="289" t="s">
        <v>159</v>
      </c>
      <c r="F102" s="289" t="s">
        <v>5239</v>
      </c>
      <c r="G102" s="289" t="s">
        <v>12</v>
      </c>
      <c r="H102" s="289" t="s">
        <v>13</v>
      </c>
      <c r="I102" s="278"/>
      <c r="J102" s="278" t="s">
        <v>5240</v>
      </c>
      <c r="K102" s="278"/>
      <c r="L102" s="144" t="s">
        <v>5241</v>
      </c>
      <c r="M102" s="278"/>
      <c r="N102" s="7"/>
      <c r="O102" s="7"/>
      <c r="P102" s="7"/>
      <c r="Q102" s="7"/>
    </row>
    <row r="103" ht="15.75" customHeight="1">
      <c r="A103" s="277">
        <v>16.0</v>
      </c>
      <c r="B103" s="278"/>
      <c r="C103" s="289" t="s">
        <v>5242</v>
      </c>
      <c r="D103" s="289" t="s">
        <v>5243</v>
      </c>
      <c r="E103" s="289" t="s">
        <v>251</v>
      </c>
      <c r="F103" s="289" t="s">
        <v>5244</v>
      </c>
      <c r="G103" s="289" t="s">
        <v>12</v>
      </c>
      <c r="H103" s="289" t="s">
        <v>13</v>
      </c>
      <c r="I103" s="278"/>
      <c r="J103" s="278" t="s">
        <v>5245</v>
      </c>
      <c r="K103" s="278"/>
      <c r="L103" s="278"/>
      <c r="M103" s="278"/>
      <c r="N103" s="7"/>
      <c r="O103" s="7"/>
      <c r="P103" s="7"/>
      <c r="Q103" s="7"/>
    </row>
    <row r="104" ht="15.75" customHeight="1">
      <c r="A104" s="277">
        <v>17.0</v>
      </c>
      <c r="B104" s="278"/>
      <c r="C104" s="289" t="s">
        <v>5246</v>
      </c>
      <c r="D104" s="289" t="s">
        <v>5247</v>
      </c>
      <c r="E104" s="289" t="s">
        <v>192</v>
      </c>
      <c r="F104" s="289" t="s">
        <v>5248</v>
      </c>
      <c r="G104" s="289" t="s">
        <v>12</v>
      </c>
      <c r="H104" s="289" t="s">
        <v>13</v>
      </c>
      <c r="I104" s="278"/>
      <c r="J104" s="278" t="s">
        <v>5249</v>
      </c>
      <c r="K104" s="278"/>
      <c r="L104" s="278"/>
      <c r="M104" s="278"/>
      <c r="N104" s="7"/>
      <c r="O104" s="7"/>
      <c r="P104" s="7"/>
      <c r="Q104" s="7"/>
    </row>
    <row r="105" ht="15.75" customHeight="1">
      <c r="A105" s="277">
        <v>18.0</v>
      </c>
      <c r="B105" s="278"/>
      <c r="C105" s="289" t="s">
        <v>5250</v>
      </c>
      <c r="D105" s="289" t="s">
        <v>5251</v>
      </c>
      <c r="E105" s="289" t="s">
        <v>264</v>
      </c>
      <c r="F105" s="289" t="s">
        <v>5252</v>
      </c>
      <c r="G105" s="289" t="s">
        <v>12</v>
      </c>
      <c r="H105" s="289" t="s">
        <v>13</v>
      </c>
      <c r="I105" s="278"/>
      <c r="J105" s="278" t="s">
        <v>5253</v>
      </c>
      <c r="K105" s="278"/>
      <c r="L105" s="278"/>
      <c r="M105" s="144" t="s">
        <v>5254</v>
      </c>
      <c r="N105" s="7"/>
      <c r="O105" s="7"/>
      <c r="P105" s="7"/>
      <c r="Q105" s="7"/>
    </row>
    <row r="106" ht="15.75" customHeight="1">
      <c r="A106" s="277">
        <v>19.0</v>
      </c>
      <c r="B106" s="278"/>
      <c r="C106" s="289" t="s">
        <v>2533</v>
      </c>
      <c r="D106" s="289" t="s">
        <v>5255</v>
      </c>
      <c r="E106" s="289" t="s">
        <v>153</v>
      </c>
      <c r="F106" s="289" t="s">
        <v>5256</v>
      </c>
      <c r="G106" s="289" t="s">
        <v>12</v>
      </c>
      <c r="H106" s="289" t="s">
        <v>13</v>
      </c>
      <c r="I106" s="278"/>
      <c r="J106" s="278" t="s">
        <v>5257</v>
      </c>
      <c r="K106" s="278"/>
      <c r="L106" s="278" t="s">
        <v>5258</v>
      </c>
      <c r="M106" s="278"/>
      <c r="N106" s="7"/>
      <c r="O106" s="7"/>
      <c r="P106" s="7"/>
      <c r="Q106" s="7"/>
    </row>
    <row r="107" ht="15.75" customHeight="1">
      <c r="A107" s="277">
        <v>20.0</v>
      </c>
      <c r="B107" s="278"/>
      <c r="C107" s="289" t="s">
        <v>5259</v>
      </c>
      <c r="D107" s="289" t="s">
        <v>5260</v>
      </c>
      <c r="E107" s="289" t="s">
        <v>320</v>
      </c>
      <c r="F107" s="289" t="s">
        <v>5261</v>
      </c>
      <c r="G107" s="289" t="s">
        <v>12</v>
      </c>
      <c r="H107" s="289" t="s">
        <v>13</v>
      </c>
      <c r="I107" s="278"/>
      <c r="J107" s="278" t="s">
        <v>5262</v>
      </c>
      <c r="K107" s="278"/>
      <c r="L107" s="278" t="s">
        <v>5263</v>
      </c>
      <c r="M107" s="278"/>
      <c r="N107" s="7"/>
      <c r="O107" s="7"/>
      <c r="P107" s="7"/>
      <c r="Q107" s="7"/>
    </row>
    <row r="108" ht="15.75" customHeight="1">
      <c r="A108" s="277">
        <v>21.0</v>
      </c>
      <c r="B108" s="278"/>
      <c r="C108" s="289" t="s">
        <v>5264</v>
      </c>
      <c r="D108" s="289" t="s">
        <v>1450</v>
      </c>
      <c r="E108" s="289" t="s">
        <v>320</v>
      </c>
      <c r="F108" s="289" t="s">
        <v>5265</v>
      </c>
      <c r="G108" s="289" t="s">
        <v>12</v>
      </c>
      <c r="H108" s="289" t="s">
        <v>13</v>
      </c>
      <c r="I108" s="278"/>
      <c r="J108" s="278" t="s">
        <v>5266</v>
      </c>
      <c r="K108" s="278"/>
      <c r="L108" s="278"/>
      <c r="M108" s="278"/>
      <c r="N108" s="7"/>
      <c r="O108" s="7"/>
      <c r="P108" s="7"/>
      <c r="Q108" s="7"/>
    </row>
    <row r="109" ht="15.75" customHeight="1">
      <c r="A109" s="277">
        <v>22.0</v>
      </c>
      <c r="B109" s="278"/>
      <c r="C109" s="277" t="s">
        <v>5267</v>
      </c>
      <c r="D109" s="277" t="s">
        <v>269</v>
      </c>
      <c r="E109" s="277" t="s">
        <v>159</v>
      </c>
      <c r="F109" s="277" t="s">
        <v>5268</v>
      </c>
      <c r="G109" s="277" t="s">
        <v>12</v>
      </c>
      <c r="H109" s="277" t="s">
        <v>13</v>
      </c>
      <c r="I109" s="78"/>
      <c r="J109" s="78" t="s">
        <v>5269</v>
      </c>
      <c r="K109" s="78"/>
      <c r="L109" s="78"/>
      <c r="M109" s="78"/>
      <c r="N109" s="7"/>
      <c r="O109" s="7"/>
      <c r="P109" s="7"/>
      <c r="Q109" s="7"/>
    </row>
    <row r="110" ht="15.75" customHeight="1">
      <c r="A110" s="297"/>
      <c r="B110" s="278"/>
      <c r="C110" s="298" t="s">
        <v>5270</v>
      </c>
      <c r="D110" s="297" t="s">
        <v>5271</v>
      </c>
      <c r="E110" s="297" t="s">
        <v>159</v>
      </c>
      <c r="F110" s="297" t="s">
        <v>5272</v>
      </c>
      <c r="G110" s="297" t="s">
        <v>12</v>
      </c>
      <c r="H110" s="297" t="s">
        <v>143</v>
      </c>
      <c r="I110" s="299" t="s">
        <v>5273</v>
      </c>
      <c r="J110" s="299" t="s">
        <v>5274</v>
      </c>
      <c r="K110" s="299" t="s">
        <v>5275</v>
      </c>
      <c r="L110" s="299"/>
      <c r="M110" s="187" t="str">
        <f>HYPERLINK("http://www.camiguin.gov.ph/","www.camiguin.gov.ph")</f>
        <v>www.camiguin.gov.ph</v>
      </c>
      <c r="N110" s="7"/>
      <c r="O110" s="7"/>
      <c r="P110" s="7"/>
      <c r="Q110" s="7"/>
    </row>
    <row r="111" ht="16.5" customHeight="1">
      <c r="A111" s="277">
        <v>1.0</v>
      </c>
      <c r="B111" s="278"/>
      <c r="C111" s="289" t="s">
        <v>5276</v>
      </c>
      <c r="D111" s="289" t="s">
        <v>1450</v>
      </c>
      <c r="E111" s="289" t="s">
        <v>212</v>
      </c>
      <c r="F111" s="289" t="s">
        <v>5277</v>
      </c>
      <c r="G111" s="289" t="s">
        <v>12</v>
      </c>
      <c r="H111" s="289" t="s">
        <v>13</v>
      </c>
      <c r="I111" s="278"/>
      <c r="J111" s="278" t="s">
        <v>5278</v>
      </c>
      <c r="K111" s="278"/>
      <c r="L111" s="278"/>
      <c r="M111" s="278"/>
      <c r="N111" s="7"/>
      <c r="O111" s="7"/>
      <c r="P111" s="7"/>
      <c r="Q111" s="7"/>
    </row>
    <row r="112" ht="16.5" customHeight="1">
      <c r="A112" s="277">
        <v>2.0</v>
      </c>
      <c r="B112" s="278"/>
      <c r="C112" s="289" t="s">
        <v>5279</v>
      </c>
      <c r="D112" s="289" t="s">
        <v>5280</v>
      </c>
      <c r="E112" s="289" t="s">
        <v>153</v>
      </c>
      <c r="F112" s="289" t="s">
        <v>5281</v>
      </c>
      <c r="G112" s="289" t="s">
        <v>12</v>
      </c>
      <c r="H112" s="289" t="s">
        <v>13</v>
      </c>
      <c r="I112" s="278"/>
      <c r="J112" s="278" t="s">
        <v>5282</v>
      </c>
      <c r="K112" s="278"/>
      <c r="L112" s="278"/>
      <c r="M112" s="278"/>
      <c r="N112" s="7"/>
      <c r="O112" s="7"/>
      <c r="P112" s="7"/>
      <c r="Q112" s="7"/>
    </row>
    <row r="113" ht="16.5" customHeight="1">
      <c r="A113" s="277">
        <v>3.0</v>
      </c>
      <c r="B113" s="278"/>
      <c r="C113" s="289" t="s">
        <v>5283</v>
      </c>
      <c r="D113" s="289" t="s">
        <v>5284</v>
      </c>
      <c r="E113" s="289" t="s">
        <v>138</v>
      </c>
      <c r="F113" s="289" t="s">
        <v>5285</v>
      </c>
      <c r="G113" s="289" t="s">
        <v>12</v>
      </c>
      <c r="H113" s="289" t="s">
        <v>13</v>
      </c>
      <c r="I113" s="278"/>
      <c r="J113" s="278" t="s">
        <v>5286</v>
      </c>
      <c r="K113" s="278"/>
      <c r="L113" s="278"/>
      <c r="M113" s="278"/>
      <c r="N113" s="7"/>
      <c r="O113" s="7"/>
      <c r="P113" s="7"/>
      <c r="Q113" s="7"/>
    </row>
    <row r="114" ht="16.5" customHeight="1">
      <c r="A114" s="277">
        <v>4.0</v>
      </c>
      <c r="B114" s="278"/>
      <c r="C114" s="289" t="s">
        <v>5287</v>
      </c>
      <c r="D114" s="289" t="s">
        <v>5288</v>
      </c>
      <c r="E114" s="289" t="s">
        <v>233</v>
      </c>
      <c r="F114" s="289" t="s">
        <v>5289</v>
      </c>
      <c r="G114" s="289" t="s">
        <v>12</v>
      </c>
      <c r="H114" s="289" t="s">
        <v>13</v>
      </c>
      <c r="I114" s="278"/>
      <c r="J114" s="278" t="s">
        <v>5290</v>
      </c>
      <c r="K114" s="278"/>
      <c r="L114" s="278"/>
      <c r="M114" s="278"/>
      <c r="N114" s="7"/>
      <c r="O114" s="7"/>
      <c r="P114" s="7"/>
      <c r="Q114" s="7"/>
    </row>
    <row r="115" ht="15.75" customHeight="1">
      <c r="A115" s="277">
        <v>5.0</v>
      </c>
      <c r="B115" s="278"/>
      <c r="C115" s="289" t="s">
        <v>5291</v>
      </c>
      <c r="D115" s="289" t="s">
        <v>1022</v>
      </c>
      <c r="E115" s="289" t="s">
        <v>192</v>
      </c>
      <c r="F115" s="289" t="s">
        <v>5292</v>
      </c>
      <c r="G115" s="289" t="s">
        <v>12</v>
      </c>
      <c r="H115" s="289" t="s">
        <v>13</v>
      </c>
      <c r="I115" s="278"/>
      <c r="J115" s="278" t="s">
        <v>5293</v>
      </c>
      <c r="K115" s="278"/>
      <c r="L115" s="278"/>
      <c r="M115" s="278"/>
      <c r="N115" s="7"/>
      <c r="O115" s="7"/>
      <c r="P115" s="7"/>
      <c r="Q115" s="7"/>
    </row>
    <row r="116" ht="15.75" customHeight="1">
      <c r="A116" s="297"/>
      <c r="B116" s="278"/>
      <c r="C116" s="298" t="s">
        <v>5294</v>
      </c>
      <c r="D116" s="297" t="s">
        <v>5295</v>
      </c>
      <c r="E116" s="297" t="s">
        <v>603</v>
      </c>
      <c r="F116" s="297" t="s">
        <v>5296</v>
      </c>
      <c r="G116" s="297" t="s">
        <v>12</v>
      </c>
      <c r="H116" s="297" t="s">
        <v>143</v>
      </c>
      <c r="I116" s="299" t="s">
        <v>5297</v>
      </c>
      <c r="J116" s="299" t="s">
        <v>5298</v>
      </c>
      <c r="K116" s="299" t="s">
        <v>5299</v>
      </c>
      <c r="L116" s="299"/>
      <c r="M116" s="300" t="str">
        <f>HYPERLINK("http://www.lanaodelnorte.gov.ph/","www.lanaodelnorte.gov.ph")</f>
        <v>www.lanaodelnorte.gov.ph</v>
      </c>
      <c r="N116" s="7"/>
      <c r="O116" s="7"/>
      <c r="P116" s="7"/>
      <c r="Q116" s="7"/>
    </row>
    <row r="117" ht="15.75" customHeight="1">
      <c r="A117" s="277">
        <v>1.0</v>
      </c>
      <c r="B117" s="278"/>
      <c r="C117" s="289" t="s">
        <v>5300</v>
      </c>
      <c r="D117" s="289" t="s">
        <v>1557</v>
      </c>
      <c r="E117" s="289" t="s">
        <v>198</v>
      </c>
      <c r="F117" s="289" t="s">
        <v>5301</v>
      </c>
      <c r="G117" s="289" t="s">
        <v>12</v>
      </c>
      <c r="H117" s="289" t="s">
        <v>13</v>
      </c>
      <c r="I117" s="278"/>
      <c r="J117" s="278" t="s">
        <v>5302</v>
      </c>
      <c r="K117" s="278"/>
      <c r="L117" s="278"/>
      <c r="M117" s="278"/>
      <c r="N117" s="7"/>
      <c r="O117" s="7"/>
      <c r="P117" s="7"/>
      <c r="Q117" s="7"/>
    </row>
    <row r="118" ht="15.75" customHeight="1">
      <c r="A118" s="277">
        <v>2.0</v>
      </c>
      <c r="B118" s="278"/>
      <c r="C118" s="289" t="s">
        <v>5303</v>
      </c>
      <c r="D118" s="289" t="s">
        <v>5304</v>
      </c>
      <c r="E118" s="289" t="s">
        <v>251</v>
      </c>
      <c r="F118" s="289" t="s">
        <v>5305</v>
      </c>
      <c r="G118" s="289" t="s">
        <v>12</v>
      </c>
      <c r="H118" s="289" t="s">
        <v>13</v>
      </c>
      <c r="I118" s="278"/>
      <c r="J118" s="278" t="s">
        <v>5306</v>
      </c>
      <c r="K118" s="278"/>
      <c r="L118" s="278"/>
      <c r="M118" s="278"/>
      <c r="N118" s="7"/>
      <c r="O118" s="7"/>
      <c r="P118" s="7"/>
      <c r="Q118" s="7"/>
    </row>
    <row r="119" ht="15.75" customHeight="1">
      <c r="A119" s="277">
        <v>3.0</v>
      </c>
      <c r="B119" s="278"/>
      <c r="C119" s="289" t="s">
        <v>5307</v>
      </c>
      <c r="D119" s="289" t="s">
        <v>5308</v>
      </c>
      <c r="E119" s="289" t="s">
        <v>233</v>
      </c>
      <c r="F119" s="289" t="s">
        <v>5309</v>
      </c>
      <c r="G119" s="289" t="s">
        <v>12</v>
      </c>
      <c r="H119" s="289" t="s">
        <v>13</v>
      </c>
      <c r="I119" s="278"/>
      <c r="J119" s="278" t="s">
        <v>5310</v>
      </c>
      <c r="K119" s="278"/>
      <c r="L119" s="278"/>
      <c r="M119" s="278"/>
      <c r="N119" s="7"/>
      <c r="O119" s="7"/>
      <c r="P119" s="7"/>
      <c r="Q119" s="7"/>
    </row>
    <row r="120" ht="15.75" customHeight="1">
      <c r="A120" s="277">
        <v>4.0</v>
      </c>
      <c r="B120" s="278"/>
      <c r="C120" s="301" t="s">
        <v>5311</v>
      </c>
      <c r="D120" s="289" t="s">
        <v>5312</v>
      </c>
      <c r="E120" s="289" t="s">
        <v>1073</v>
      </c>
      <c r="F120" s="289" t="s">
        <v>5313</v>
      </c>
      <c r="G120" s="289" t="s">
        <v>12</v>
      </c>
      <c r="H120" s="289" t="s">
        <v>13</v>
      </c>
      <c r="I120" s="278"/>
      <c r="J120" s="278" t="s">
        <v>5314</v>
      </c>
      <c r="K120" s="278"/>
      <c r="L120" s="278"/>
      <c r="M120" s="278"/>
      <c r="N120" s="7"/>
      <c r="O120" s="7"/>
      <c r="P120" s="7"/>
      <c r="Q120" s="7"/>
    </row>
    <row r="121" ht="15.75" customHeight="1">
      <c r="A121" s="277">
        <v>5.0</v>
      </c>
      <c r="B121" s="278"/>
      <c r="C121" s="289" t="s">
        <v>5315</v>
      </c>
      <c r="D121" s="289" t="s">
        <v>5316</v>
      </c>
      <c r="E121" s="289" t="s">
        <v>441</v>
      </c>
      <c r="F121" s="289" t="s">
        <v>5317</v>
      </c>
      <c r="G121" s="289" t="s">
        <v>12</v>
      </c>
      <c r="H121" s="289" t="s">
        <v>13</v>
      </c>
      <c r="I121" s="278"/>
      <c r="J121" s="278" t="s">
        <v>5318</v>
      </c>
      <c r="K121" s="278"/>
      <c r="L121" s="278"/>
      <c r="M121" s="278"/>
      <c r="N121" s="7"/>
      <c r="O121" s="7"/>
      <c r="P121" s="7"/>
      <c r="Q121" s="7"/>
    </row>
    <row r="122" ht="15.75" customHeight="1">
      <c r="A122" s="277">
        <v>6.0</v>
      </c>
      <c r="B122" s="278"/>
      <c r="C122" s="289" t="s">
        <v>5319</v>
      </c>
      <c r="D122" s="289" t="s">
        <v>1189</v>
      </c>
      <c r="E122" s="289" t="s">
        <v>153</v>
      </c>
      <c r="F122" s="289" t="s">
        <v>5320</v>
      </c>
      <c r="G122" s="289" t="s">
        <v>12</v>
      </c>
      <c r="H122" s="289" t="s">
        <v>13</v>
      </c>
      <c r="I122" s="278"/>
      <c r="J122" s="278" t="s">
        <v>5321</v>
      </c>
      <c r="K122" s="278"/>
      <c r="L122" s="278"/>
      <c r="M122" s="278"/>
      <c r="N122" s="7"/>
      <c r="O122" s="7"/>
      <c r="P122" s="7"/>
      <c r="Q122" s="7"/>
    </row>
    <row r="123" ht="15.75" customHeight="1">
      <c r="A123" s="277">
        <v>7.0</v>
      </c>
      <c r="B123" s="278"/>
      <c r="C123" s="289" t="s">
        <v>5322</v>
      </c>
      <c r="D123" s="289" t="s">
        <v>5218</v>
      </c>
      <c r="E123" s="289" t="s">
        <v>204</v>
      </c>
      <c r="F123" s="289" t="s">
        <v>5323</v>
      </c>
      <c r="G123" s="289" t="s">
        <v>12</v>
      </c>
      <c r="H123" s="289" t="s">
        <v>13</v>
      </c>
      <c r="I123" s="278"/>
      <c r="J123" s="278" t="s">
        <v>5324</v>
      </c>
      <c r="K123" s="278"/>
      <c r="L123" s="278"/>
      <c r="M123" s="278"/>
      <c r="N123" s="7"/>
      <c r="O123" s="7"/>
      <c r="P123" s="7"/>
      <c r="Q123" s="7"/>
    </row>
    <row r="124" ht="15.75" customHeight="1">
      <c r="A124" s="277">
        <v>8.0</v>
      </c>
      <c r="B124" s="278"/>
      <c r="C124" s="289" t="s">
        <v>5325</v>
      </c>
      <c r="D124" s="289" t="s">
        <v>5326</v>
      </c>
      <c r="E124" s="289" t="s">
        <v>483</v>
      </c>
      <c r="F124" s="289" t="s">
        <v>1683</v>
      </c>
      <c r="G124" s="289" t="s">
        <v>12</v>
      </c>
      <c r="H124" s="289" t="s">
        <v>13</v>
      </c>
      <c r="I124" s="278"/>
      <c r="J124" s="278" t="s">
        <v>5327</v>
      </c>
      <c r="K124" s="278"/>
      <c r="L124" s="278"/>
      <c r="M124" s="278"/>
      <c r="N124" s="7"/>
      <c r="O124" s="7"/>
      <c r="P124" s="7"/>
      <c r="Q124" s="7"/>
    </row>
    <row r="125" ht="15.75" customHeight="1">
      <c r="A125" s="277">
        <v>9.0</v>
      </c>
      <c r="B125" s="278"/>
      <c r="C125" s="289" t="s">
        <v>5328</v>
      </c>
      <c r="D125" s="289" t="s">
        <v>5329</v>
      </c>
      <c r="E125" s="289" t="s">
        <v>170</v>
      </c>
      <c r="F125" s="289" t="s">
        <v>5330</v>
      </c>
      <c r="G125" s="289" t="s">
        <v>12</v>
      </c>
      <c r="H125" s="289" t="s">
        <v>13</v>
      </c>
      <c r="I125" s="278"/>
      <c r="J125" s="278" t="s">
        <v>5331</v>
      </c>
      <c r="K125" s="278"/>
      <c r="L125" s="278"/>
      <c r="M125" s="278"/>
      <c r="N125" s="7"/>
      <c r="O125" s="7"/>
      <c r="P125" s="7"/>
      <c r="Q125" s="7"/>
    </row>
    <row r="126" ht="15.75" customHeight="1">
      <c r="A126" s="277">
        <v>10.0</v>
      </c>
      <c r="B126" s="278"/>
      <c r="C126" s="289" t="s">
        <v>2441</v>
      </c>
      <c r="D126" s="289" t="s">
        <v>5332</v>
      </c>
      <c r="E126" s="289" t="s">
        <v>233</v>
      </c>
      <c r="F126" s="289" t="s">
        <v>5333</v>
      </c>
      <c r="G126" s="289" t="s">
        <v>12</v>
      </c>
      <c r="H126" s="289" t="s">
        <v>13</v>
      </c>
      <c r="I126" s="278"/>
      <c r="J126" s="144" t="s">
        <v>5334</v>
      </c>
      <c r="K126" s="278"/>
      <c r="L126" s="278"/>
      <c r="M126" s="278"/>
      <c r="N126" s="7"/>
      <c r="O126" s="7"/>
      <c r="P126" s="7"/>
      <c r="Q126" s="7"/>
    </row>
    <row r="127" ht="15.75" customHeight="1">
      <c r="A127" s="277">
        <v>11.0</v>
      </c>
      <c r="B127" s="278"/>
      <c r="C127" s="289" t="s">
        <v>5335</v>
      </c>
      <c r="D127" s="289" t="s">
        <v>661</v>
      </c>
      <c r="E127" s="289" t="s">
        <v>153</v>
      </c>
      <c r="F127" s="289" t="s">
        <v>5336</v>
      </c>
      <c r="G127" s="289" t="s">
        <v>12</v>
      </c>
      <c r="H127" s="289" t="s">
        <v>13</v>
      </c>
      <c r="I127" s="278"/>
      <c r="J127" s="278" t="s">
        <v>5337</v>
      </c>
      <c r="K127" s="278"/>
      <c r="L127" s="278"/>
      <c r="M127" s="278"/>
      <c r="N127" s="7"/>
      <c r="O127" s="7"/>
      <c r="P127" s="7"/>
      <c r="Q127" s="7"/>
    </row>
    <row r="128" ht="15.75" customHeight="1">
      <c r="A128" s="277">
        <v>12.0</v>
      </c>
      <c r="B128" s="278"/>
      <c r="C128" s="289" t="s">
        <v>5338</v>
      </c>
      <c r="D128" s="289" t="s">
        <v>5339</v>
      </c>
      <c r="E128" s="289" t="s">
        <v>159</v>
      </c>
      <c r="F128" s="289" t="s">
        <v>5340</v>
      </c>
      <c r="G128" s="289" t="s">
        <v>12</v>
      </c>
      <c r="H128" s="289" t="s">
        <v>13</v>
      </c>
      <c r="I128" s="278"/>
      <c r="J128" s="278" t="s">
        <v>5341</v>
      </c>
      <c r="K128" s="278"/>
      <c r="L128" s="278"/>
      <c r="M128" s="278"/>
      <c r="N128" s="7"/>
      <c r="O128" s="7"/>
      <c r="P128" s="7"/>
      <c r="Q128" s="7"/>
    </row>
    <row r="129" ht="15.75" customHeight="1">
      <c r="A129" s="277">
        <v>13.0</v>
      </c>
      <c r="B129" s="278"/>
      <c r="C129" s="289" t="s">
        <v>5342</v>
      </c>
      <c r="D129" s="289" t="s">
        <v>5343</v>
      </c>
      <c r="E129" s="289" t="s">
        <v>245</v>
      </c>
      <c r="F129" s="289" t="s">
        <v>5344</v>
      </c>
      <c r="G129" s="289" t="s">
        <v>12</v>
      </c>
      <c r="H129" s="289" t="s">
        <v>13</v>
      </c>
      <c r="I129" s="278"/>
      <c r="J129" s="278" t="s">
        <v>5345</v>
      </c>
      <c r="K129" s="278"/>
      <c r="L129" s="278"/>
      <c r="M129" s="278"/>
      <c r="N129" s="7"/>
      <c r="O129" s="7"/>
      <c r="P129" s="7"/>
      <c r="Q129" s="7"/>
    </row>
    <row r="130" ht="15.75" customHeight="1">
      <c r="A130" s="277">
        <v>14.0</v>
      </c>
      <c r="B130" s="278"/>
      <c r="C130" s="289" t="s">
        <v>5346</v>
      </c>
      <c r="D130" s="289" t="s">
        <v>5347</v>
      </c>
      <c r="E130" s="289" t="s">
        <v>153</v>
      </c>
      <c r="F130" s="289" t="s">
        <v>5348</v>
      </c>
      <c r="G130" s="289" t="s">
        <v>12</v>
      </c>
      <c r="H130" s="289" t="s">
        <v>13</v>
      </c>
      <c r="I130" s="278"/>
      <c r="J130" s="278" t="s">
        <v>5349</v>
      </c>
      <c r="K130" s="278"/>
      <c r="L130" s="278"/>
      <c r="M130" s="278"/>
      <c r="N130" s="7"/>
      <c r="O130" s="7"/>
      <c r="P130" s="7"/>
      <c r="Q130" s="7"/>
    </row>
    <row r="131" ht="15.75" customHeight="1">
      <c r="A131" s="277">
        <v>15.0</v>
      </c>
      <c r="B131" s="278"/>
      <c r="C131" s="289" t="s">
        <v>5350</v>
      </c>
      <c r="D131" s="289" t="s">
        <v>5351</v>
      </c>
      <c r="E131" s="289" t="s">
        <v>233</v>
      </c>
      <c r="F131" s="289" t="s">
        <v>5352</v>
      </c>
      <c r="G131" s="289" t="s">
        <v>12</v>
      </c>
      <c r="H131" s="289" t="s">
        <v>13</v>
      </c>
      <c r="I131" s="278"/>
      <c r="J131" s="144" t="s">
        <v>5353</v>
      </c>
      <c r="K131" s="278"/>
      <c r="L131" s="278"/>
      <c r="M131" s="278"/>
      <c r="N131" s="7"/>
      <c r="O131" s="7"/>
      <c r="P131" s="7"/>
      <c r="Q131" s="7"/>
    </row>
    <row r="132" ht="15.75" customHeight="1">
      <c r="A132" s="277">
        <v>16.0</v>
      </c>
      <c r="B132" s="278"/>
      <c r="C132" s="289" t="s">
        <v>5354</v>
      </c>
      <c r="D132" s="289" t="s">
        <v>5355</v>
      </c>
      <c r="E132" s="289" t="s">
        <v>192</v>
      </c>
      <c r="F132" s="289" t="s">
        <v>5356</v>
      </c>
      <c r="G132" s="289" t="s">
        <v>12</v>
      </c>
      <c r="H132" s="289" t="s">
        <v>13</v>
      </c>
      <c r="I132" s="278"/>
      <c r="J132" s="278" t="s">
        <v>5357</v>
      </c>
      <c r="K132" s="278"/>
      <c r="L132" s="278"/>
      <c r="M132" s="278"/>
      <c r="N132" s="7"/>
      <c r="O132" s="7"/>
      <c r="P132" s="7"/>
      <c r="Q132" s="7"/>
    </row>
    <row r="133" ht="15.75" customHeight="1">
      <c r="A133" s="277">
        <v>17.0</v>
      </c>
      <c r="B133" s="278"/>
      <c r="C133" s="289" t="s">
        <v>5358</v>
      </c>
      <c r="D133" s="289" t="s">
        <v>5359</v>
      </c>
      <c r="E133" s="289" t="s">
        <v>138</v>
      </c>
      <c r="F133" s="289" t="s">
        <v>5360</v>
      </c>
      <c r="G133" s="289" t="s">
        <v>12</v>
      </c>
      <c r="H133" s="289" t="s">
        <v>13</v>
      </c>
      <c r="I133" s="278"/>
      <c r="J133" s="278" t="s">
        <v>5361</v>
      </c>
      <c r="K133" s="278"/>
      <c r="L133" s="278"/>
      <c r="M133" s="278"/>
      <c r="N133" s="7"/>
      <c r="O133" s="7"/>
      <c r="P133" s="7"/>
      <c r="Q133" s="7"/>
    </row>
    <row r="134" ht="15.75" customHeight="1">
      <c r="A134" s="277">
        <v>18.0</v>
      </c>
      <c r="B134" s="278"/>
      <c r="C134" s="289" t="s">
        <v>5362</v>
      </c>
      <c r="D134" s="289" t="s">
        <v>5363</v>
      </c>
      <c r="E134" s="289" t="s">
        <v>264</v>
      </c>
      <c r="F134" s="289" t="s">
        <v>5364</v>
      </c>
      <c r="G134" s="289" t="s">
        <v>12</v>
      </c>
      <c r="H134" s="289" t="s">
        <v>13</v>
      </c>
      <c r="I134" s="278"/>
      <c r="J134" s="278" t="s">
        <v>5365</v>
      </c>
      <c r="K134" s="278"/>
      <c r="L134" s="278"/>
      <c r="M134" s="278"/>
      <c r="N134" s="7"/>
      <c r="O134" s="7"/>
      <c r="P134" s="7"/>
      <c r="Q134" s="7"/>
    </row>
    <row r="135" ht="15.75" customHeight="1">
      <c r="A135" s="277">
        <v>19.0</v>
      </c>
      <c r="B135" s="78"/>
      <c r="C135" s="289" t="s">
        <v>5366</v>
      </c>
      <c r="D135" s="289" t="s">
        <v>5367</v>
      </c>
      <c r="E135" s="289" t="s">
        <v>478</v>
      </c>
      <c r="F135" s="289" t="s">
        <v>5368</v>
      </c>
      <c r="G135" s="289" t="s">
        <v>12</v>
      </c>
      <c r="H135" s="289" t="s">
        <v>13</v>
      </c>
      <c r="I135" s="278"/>
      <c r="J135" s="278" t="s">
        <v>5369</v>
      </c>
      <c r="K135" s="278"/>
      <c r="L135" s="278"/>
      <c r="M135" s="278"/>
      <c r="N135" s="7"/>
      <c r="O135" s="7"/>
      <c r="P135" s="7"/>
      <c r="Q135" s="7"/>
    </row>
    <row r="136" ht="15.75" customHeight="1">
      <c r="A136" s="277">
        <v>20.0</v>
      </c>
      <c r="B136" s="78"/>
      <c r="C136" s="289" t="s">
        <v>5370</v>
      </c>
      <c r="D136" s="289" t="s">
        <v>5371</v>
      </c>
      <c r="E136" s="289" t="s">
        <v>159</v>
      </c>
      <c r="F136" s="289" t="s">
        <v>5372</v>
      </c>
      <c r="G136" s="289" t="s">
        <v>12</v>
      </c>
      <c r="H136" s="289" t="s">
        <v>13</v>
      </c>
      <c r="I136" s="278"/>
      <c r="J136" s="144" t="s">
        <v>5373</v>
      </c>
      <c r="K136" s="278"/>
      <c r="L136" s="278"/>
      <c r="M136" s="278"/>
      <c r="N136" s="7"/>
      <c r="O136" s="7"/>
      <c r="P136" s="7"/>
      <c r="Q136" s="7"/>
    </row>
    <row r="137" ht="15.75" customHeight="1">
      <c r="A137" s="277">
        <v>21.0</v>
      </c>
      <c r="B137" s="78"/>
      <c r="C137" s="289" t="s">
        <v>5374</v>
      </c>
      <c r="D137" s="289" t="s">
        <v>5375</v>
      </c>
      <c r="E137" s="289" t="s">
        <v>233</v>
      </c>
      <c r="F137" s="289" t="s">
        <v>5376</v>
      </c>
      <c r="G137" s="289" t="s">
        <v>12</v>
      </c>
      <c r="H137" s="289" t="s">
        <v>13</v>
      </c>
      <c r="I137" s="278"/>
      <c r="J137" s="278" t="s">
        <v>5377</v>
      </c>
      <c r="K137" s="278"/>
      <c r="L137" s="278"/>
      <c r="M137" s="278"/>
      <c r="N137" s="7"/>
      <c r="O137" s="7"/>
      <c r="P137" s="7"/>
      <c r="Q137" s="7"/>
    </row>
    <row r="138" ht="15.75" customHeight="1">
      <c r="A138" s="277">
        <v>22.0</v>
      </c>
      <c r="B138" s="302">
        <v>1.0</v>
      </c>
      <c r="C138" s="289" t="s">
        <v>5378</v>
      </c>
      <c r="D138" s="289" t="s">
        <v>5379</v>
      </c>
      <c r="E138" s="289" t="s">
        <v>159</v>
      </c>
      <c r="F138" s="289" t="s">
        <v>5380</v>
      </c>
      <c r="G138" s="289" t="s">
        <v>12</v>
      </c>
      <c r="H138" s="289" t="s">
        <v>13</v>
      </c>
      <c r="I138" s="278"/>
      <c r="J138" s="144" t="s">
        <v>5381</v>
      </c>
      <c r="K138" s="278"/>
      <c r="L138" s="278"/>
      <c r="M138" s="278"/>
      <c r="N138" s="7"/>
      <c r="O138" s="7"/>
      <c r="P138" s="7"/>
      <c r="Q138" s="7"/>
    </row>
    <row r="139" ht="15.75" customHeight="1">
      <c r="A139" s="277">
        <v>23.0</v>
      </c>
      <c r="B139" s="302">
        <v>1.0</v>
      </c>
      <c r="C139" s="289" t="s">
        <v>5382</v>
      </c>
      <c r="D139" s="289" t="s">
        <v>5383</v>
      </c>
      <c r="E139" s="289" t="s">
        <v>603</v>
      </c>
      <c r="F139" s="289" t="s">
        <v>5384</v>
      </c>
      <c r="G139" s="289" t="s">
        <v>12</v>
      </c>
      <c r="H139" s="289" t="s">
        <v>13</v>
      </c>
      <c r="I139" s="278"/>
      <c r="J139" s="278" t="s">
        <v>5385</v>
      </c>
      <c r="K139" s="278"/>
      <c r="L139" s="278"/>
      <c r="M139" s="278"/>
      <c r="N139" s="7"/>
      <c r="O139" s="7"/>
      <c r="P139" s="7"/>
      <c r="Q139" s="7"/>
    </row>
    <row r="140" ht="26.25" customHeight="1">
      <c r="A140" s="297"/>
      <c r="B140" s="302">
        <v>1.0</v>
      </c>
      <c r="C140" s="298" t="s">
        <v>5386</v>
      </c>
      <c r="D140" s="297" t="s">
        <v>5387</v>
      </c>
      <c r="E140" s="297" t="s">
        <v>159</v>
      </c>
      <c r="F140" s="297" t="s">
        <v>5388</v>
      </c>
      <c r="G140" s="297" t="s">
        <v>12</v>
      </c>
      <c r="H140" s="297" t="s">
        <v>143</v>
      </c>
      <c r="I140" s="299" t="s">
        <v>5389</v>
      </c>
      <c r="J140" s="299" t="s">
        <v>5390</v>
      </c>
      <c r="K140" s="299"/>
      <c r="L140" s="299"/>
      <c r="M140" s="300" t="str">
        <f>HYPERLINK("http://www.misocc.gov.ph/","www.misocc.gov.ph")</f>
        <v>www.misocc.gov.ph</v>
      </c>
      <c r="N140" s="7"/>
      <c r="O140" s="7"/>
      <c r="P140" s="7"/>
      <c r="Q140" s="7"/>
    </row>
    <row r="141" ht="26.25" customHeight="1">
      <c r="A141" s="289">
        <v>1.0</v>
      </c>
      <c r="B141" s="78"/>
      <c r="C141" s="277" t="s">
        <v>5391</v>
      </c>
      <c r="D141" s="277" t="s">
        <v>5392</v>
      </c>
      <c r="E141" s="277" t="s">
        <v>138</v>
      </c>
      <c r="F141" s="277" t="s">
        <v>5393</v>
      </c>
      <c r="G141" s="289" t="s">
        <v>12</v>
      </c>
      <c r="H141" s="289" t="s">
        <v>13</v>
      </c>
      <c r="I141" s="278"/>
      <c r="J141" s="278" t="s">
        <v>5394</v>
      </c>
      <c r="K141" s="278"/>
      <c r="L141" s="278"/>
      <c r="M141" s="278"/>
      <c r="N141" s="7"/>
      <c r="O141" s="7"/>
      <c r="P141" s="7"/>
      <c r="Q141" s="7"/>
    </row>
    <row r="142" ht="26.25" customHeight="1">
      <c r="A142" s="289">
        <v>2.0</v>
      </c>
      <c r="B142" s="78"/>
      <c r="C142" s="277" t="s">
        <v>5395</v>
      </c>
      <c r="D142" s="277" t="s">
        <v>5396</v>
      </c>
      <c r="E142" s="277" t="s">
        <v>204</v>
      </c>
      <c r="F142" s="277" t="s">
        <v>1565</v>
      </c>
      <c r="G142" s="289" t="s">
        <v>12</v>
      </c>
      <c r="H142" s="289" t="s">
        <v>13</v>
      </c>
      <c r="I142" s="278"/>
      <c r="J142" s="278" t="s">
        <v>5397</v>
      </c>
      <c r="K142" s="278"/>
      <c r="L142" s="278"/>
      <c r="M142" s="278"/>
      <c r="N142" s="7"/>
      <c r="O142" s="7"/>
      <c r="P142" s="7"/>
      <c r="Q142" s="7"/>
    </row>
    <row r="143" ht="26.25" customHeight="1">
      <c r="A143" s="289">
        <v>3.0</v>
      </c>
      <c r="B143" s="78"/>
      <c r="C143" s="277" t="s">
        <v>5398</v>
      </c>
      <c r="D143" s="277" t="s">
        <v>5399</v>
      </c>
      <c r="E143" s="277" t="s">
        <v>153</v>
      </c>
      <c r="F143" s="277" t="s">
        <v>5400</v>
      </c>
      <c r="G143" s="289" t="s">
        <v>12</v>
      </c>
      <c r="H143" s="289" t="s">
        <v>13</v>
      </c>
      <c r="I143" s="278"/>
      <c r="J143" s="278" t="s">
        <v>5401</v>
      </c>
      <c r="K143" s="278"/>
      <c r="L143" s="278"/>
      <c r="M143" s="278" t="s">
        <v>5402</v>
      </c>
      <c r="N143" s="7"/>
      <c r="O143" s="7"/>
      <c r="P143" s="7"/>
      <c r="Q143" s="7"/>
    </row>
    <row r="144" ht="26.25" customHeight="1">
      <c r="A144" s="289">
        <v>4.0</v>
      </c>
      <c r="B144" s="78"/>
      <c r="C144" s="277" t="s">
        <v>5403</v>
      </c>
      <c r="D144" s="277" t="s">
        <v>5404</v>
      </c>
      <c r="E144" s="277" t="s">
        <v>3195</v>
      </c>
      <c r="F144" s="277" t="s">
        <v>1762</v>
      </c>
      <c r="G144" s="289" t="s">
        <v>12</v>
      </c>
      <c r="H144" s="289" t="s">
        <v>13</v>
      </c>
      <c r="I144" s="278"/>
      <c r="J144" s="278" t="s">
        <v>5405</v>
      </c>
      <c r="K144" s="278"/>
      <c r="L144" s="278"/>
      <c r="M144" s="278"/>
      <c r="N144" s="7"/>
      <c r="O144" s="7"/>
      <c r="P144" s="7"/>
      <c r="Q144" s="7"/>
    </row>
    <row r="145" ht="26.25" customHeight="1">
      <c r="A145" s="289">
        <v>5.0</v>
      </c>
      <c r="B145" s="78"/>
      <c r="C145" s="277" t="s">
        <v>4002</v>
      </c>
      <c r="D145" s="277" t="s">
        <v>5406</v>
      </c>
      <c r="E145" s="277" t="s">
        <v>402</v>
      </c>
      <c r="F145" s="277" t="s">
        <v>5407</v>
      </c>
      <c r="G145" s="289" t="s">
        <v>12</v>
      </c>
      <c r="H145" s="289" t="s">
        <v>13</v>
      </c>
      <c r="I145" s="278"/>
      <c r="J145" s="144" t="s">
        <v>5408</v>
      </c>
      <c r="K145" s="278"/>
      <c r="L145" s="278"/>
      <c r="M145" s="278"/>
      <c r="N145" s="7"/>
      <c r="O145" s="7"/>
      <c r="P145" s="7"/>
      <c r="Q145" s="7"/>
    </row>
    <row r="146" ht="26.25" customHeight="1">
      <c r="A146" s="289">
        <v>6.0</v>
      </c>
      <c r="B146" s="78"/>
      <c r="C146" s="277" t="s">
        <v>1581</v>
      </c>
      <c r="D146" s="277" t="s">
        <v>5409</v>
      </c>
      <c r="E146" s="277" t="s">
        <v>159</v>
      </c>
      <c r="F146" s="196" t="s">
        <v>5410</v>
      </c>
      <c r="G146" s="289" t="s">
        <v>12</v>
      </c>
      <c r="H146" s="289" t="s">
        <v>13</v>
      </c>
      <c r="I146" s="278"/>
      <c r="J146" s="144" t="s">
        <v>5411</v>
      </c>
      <c r="K146" s="278"/>
      <c r="L146" s="278"/>
      <c r="M146" s="278"/>
      <c r="N146" s="7"/>
      <c r="O146" s="7"/>
      <c r="P146" s="7"/>
      <c r="Q146" s="7"/>
    </row>
    <row r="147" ht="26.25" customHeight="1">
      <c r="A147" s="289">
        <v>7.0</v>
      </c>
      <c r="B147" s="78"/>
      <c r="C147" s="277" t="s">
        <v>5412</v>
      </c>
      <c r="D147" s="277" t="s">
        <v>914</v>
      </c>
      <c r="E147" s="277" t="s">
        <v>233</v>
      </c>
      <c r="F147" s="277" t="s">
        <v>5413</v>
      </c>
      <c r="G147" s="289" t="s">
        <v>12</v>
      </c>
      <c r="H147" s="289" t="s">
        <v>13</v>
      </c>
      <c r="I147" s="278"/>
      <c r="J147" s="278" t="s">
        <v>5414</v>
      </c>
      <c r="K147" s="278"/>
      <c r="L147" s="278"/>
      <c r="M147" s="278"/>
      <c r="N147" s="7"/>
      <c r="O147" s="7"/>
      <c r="P147" s="7"/>
      <c r="Q147" s="7"/>
    </row>
    <row r="148" ht="26.25" customHeight="1">
      <c r="A148" s="289">
        <v>8.0</v>
      </c>
      <c r="B148" s="78"/>
      <c r="C148" s="277" t="s">
        <v>5415</v>
      </c>
      <c r="D148" s="277" t="s">
        <v>590</v>
      </c>
      <c r="E148" s="277" t="s">
        <v>5416</v>
      </c>
      <c r="F148" s="277" t="s">
        <v>5417</v>
      </c>
      <c r="G148" s="289" t="s">
        <v>12</v>
      </c>
      <c r="H148" s="289" t="s">
        <v>13</v>
      </c>
      <c r="I148" s="278"/>
      <c r="J148" s="278" t="s">
        <v>5418</v>
      </c>
      <c r="K148" s="278"/>
      <c r="L148" s="278"/>
      <c r="M148" s="7"/>
      <c r="N148" s="7"/>
      <c r="O148" s="7"/>
      <c r="P148" s="7"/>
      <c r="Q148" s="7"/>
    </row>
    <row r="149" ht="26.25" customHeight="1">
      <c r="A149" s="289">
        <v>9.0</v>
      </c>
      <c r="B149" s="278"/>
      <c r="C149" s="277" t="s">
        <v>5419</v>
      </c>
      <c r="D149" s="277" t="s">
        <v>1589</v>
      </c>
      <c r="E149" s="277" t="s">
        <v>251</v>
      </c>
      <c r="F149" s="277" t="s">
        <v>1777</v>
      </c>
      <c r="G149" s="289" t="s">
        <v>12</v>
      </c>
      <c r="H149" s="289" t="s">
        <v>13</v>
      </c>
      <c r="I149" s="278"/>
      <c r="J149" s="278" t="s">
        <v>5420</v>
      </c>
      <c r="K149" s="278"/>
      <c r="L149" s="146" t="s">
        <v>5421</v>
      </c>
      <c r="M149" s="7"/>
      <c r="N149" s="7"/>
      <c r="O149" s="7"/>
      <c r="P149" s="7"/>
      <c r="Q149" s="7"/>
    </row>
    <row r="150" ht="26.25" customHeight="1">
      <c r="A150" s="289">
        <v>10.0</v>
      </c>
      <c r="B150" s="278"/>
      <c r="C150" s="287" t="s">
        <v>5422</v>
      </c>
      <c r="D150" s="277" t="s">
        <v>5423</v>
      </c>
      <c r="E150" s="277" t="s">
        <v>251</v>
      </c>
      <c r="F150" s="277" t="s">
        <v>5424</v>
      </c>
      <c r="G150" s="289" t="s">
        <v>12</v>
      </c>
      <c r="H150" s="289" t="s">
        <v>13</v>
      </c>
      <c r="I150" s="278"/>
      <c r="J150" s="278" t="s">
        <v>5425</v>
      </c>
      <c r="K150" s="278"/>
      <c r="L150" s="278"/>
      <c r="M150" s="175"/>
      <c r="N150" s="7"/>
      <c r="O150" s="7"/>
      <c r="P150" s="7"/>
      <c r="Q150" s="7"/>
    </row>
    <row r="151" ht="26.25" customHeight="1">
      <c r="A151" s="289">
        <v>11.0</v>
      </c>
      <c r="B151" s="283" t="s">
        <v>5102</v>
      </c>
      <c r="C151" s="277" t="s">
        <v>5426</v>
      </c>
      <c r="D151" s="277" t="s">
        <v>482</v>
      </c>
      <c r="E151" s="277" t="s">
        <v>445</v>
      </c>
      <c r="F151" s="277" t="s">
        <v>5427</v>
      </c>
      <c r="G151" s="289" t="s">
        <v>12</v>
      </c>
      <c r="H151" s="289" t="s">
        <v>13</v>
      </c>
      <c r="I151" s="278"/>
      <c r="J151" s="278" t="s">
        <v>5428</v>
      </c>
      <c r="K151" s="278"/>
      <c r="L151" s="146" t="s">
        <v>5429</v>
      </c>
      <c r="M151" s="7"/>
      <c r="N151" s="7"/>
      <c r="O151" s="7"/>
      <c r="P151" s="7"/>
      <c r="Q151" s="7"/>
    </row>
    <row r="152" ht="26.25" customHeight="1">
      <c r="A152" s="289">
        <v>12.0</v>
      </c>
      <c r="B152" s="278"/>
      <c r="C152" s="277" t="s">
        <v>5430</v>
      </c>
      <c r="D152" s="277" t="s">
        <v>5431</v>
      </c>
      <c r="E152" s="277" t="s">
        <v>745</v>
      </c>
      <c r="F152" s="277" t="s">
        <v>5432</v>
      </c>
      <c r="G152" s="289" t="s">
        <v>12</v>
      </c>
      <c r="H152" s="289" t="s">
        <v>13</v>
      </c>
      <c r="I152" s="278"/>
      <c r="J152" s="278" t="s">
        <v>5433</v>
      </c>
      <c r="K152" s="278"/>
      <c r="L152" s="278" t="s">
        <v>5434</v>
      </c>
      <c r="M152" s="278"/>
      <c r="N152" s="7"/>
      <c r="O152" s="7"/>
      <c r="P152" s="7"/>
      <c r="Q152" s="7"/>
    </row>
    <row r="153" ht="26.25" customHeight="1">
      <c r="A153" s="289">
        <v>13.0</v>
      </c>
      <c r="B153" s="278"/>
      <c r="C153" s="277" t="s">
        <v>1323</v>
      </c>
      <c r="D153" s="277" t="s">
        <v>5435</v>
      </c>
      <c r="E153" s="277" t="s">
        <v>153</v>
      </c>
      <c r="F153" s="277" t="s">
        <v>5436</v>
      </c>
      <c r="G153" s="289" t="s">
        <v>12</v>
      </c>
      <c r="H153" s="289" t="s">
        <v>13</v>
      </c>
      <c r="I153" s="278"/>
      <c r="J153" s="144" t="s">
        <v>5437</v>
      </c>
      <c r="K153" s="278"/>
      <c r="L153" s="278"/>
      <c r="M153" s="17" t="str">
        <f>HYPERLINK("http://www.plaridelmisocc.gov.ph/","www.plaridelmisocc.gov.ph")</f>
        <v>www.plaridelmisocc.gov.ph</v>
      </c>
      <c r="N153" s="7"/>
      <c r="O153" s="7"/>
      <c r="P153" s="7"/>
      <c r="Q153" s="7"/>
    </row>
    <row r="154" ht="26.25" customHeight="1">
      <c r="A154" s="289">
        <v>14.0</v>
      </c>
      <c r="B154" s="278"/>
      <c r="C154" s="277" t="s">
        <v>5438</v>
      </c>
      <c r="D154" s="277" t="s">
        <v>433</v>
      </c>
      <c r="E154" s="277" t="s">
        <v>192</v>
      </c>
      <c r="F154" s="277" t="s">
        <v>5439</v>
      </c>
      <c r="G154" s="289" t="s">
        <v>12</v>
      </c>
      <c r="H154" s="289" t="s">
        <v>13</v>
      </c>
      <c r="I154" s="278"/>
      <c r="J154" s="278" t="s">
        <v>5440</v>
      </c>
      <c r="K154" s="278"/>
      <c r="L154" s="146" t="s">
        <v>5441</v>
      </c>
      <c r="M154" s="278"/>
      <c r="N154" s="7"/>
      <c r="O154" s="7"/>
      <c r="P154" s="7"/>
      <c r="Q154" s="7"/>
    </row>
    <row r="155" ht="26.25" customHeight="1">
      <c r="A155" s="289">
        <v>15.0</v>
      </c>
      <c r="B155" s="278"/>
      <c r="C155" s="277" t="s">
        <v>5442</v>
      </c>
      <c r="D155" s="277" t="s">
        <v>5443</v>
      </c>
      <c r="E155" s="277" t="s">
        <v>198</v>
      </c>
      <c r="F155" s="277" t="s">
        <v>5444</v>
      </c>
      <c r="G155" s="289" t="s">
        <v>12</v>
      </c>
      <c r="H155" s="289" t="s">
        <v>13</v>
      </c>
      <c r="I155" s="278"/>
      <c r="J155" s="278" t="s">
        <v>5445</v>
      </c>
      <c r="K155" s="278"/>
      <c r="L155" s="175" t="s">
        <v>5446</v>
      </c>
      <c r="M155" s="278"/>
      <c r="N155" s="7"/>
      <c r="O155" s="7"/>
      <c r="P155" s="7"/>
      <c r="Q155" s="7"/>
    </row>
    <row r="156" ht="26.25" customHeight="1">
      <c r="A156" s="289">
        <v>16.0</v>
      </c>
      <c r="B156" s="278"/>
      <c r="C156" s="277" t="s">
        <v>5447</v>
      </c>
      <c r="D156" s="277" t="s">
        <v>1098</v>
      </c>
      <c r="E156" s="277" t="s">
        <v>745</v>
      </c>
      <c r="F156" s="277" t="s">
        <v>1023</v>
      </c>
      <c r="G156" s="289" t="s">
        <v>12</v>
      </c>
      <c r="H156" s="289" t="s">
        <v>13</v>
      </c>
      <c r="I156" s="278"/>
      <c r="J156" s="144" t="s">
        <v>5448</v>
      </c>
      <c r="K156" s="278"/>
      <c r="L156" s="175"/>
      <c r="M156" s="17" t="str">
        <f>HYPERLINK("http://www.tangubcity.gov.ph/","www.tangubcity.gov.ph")</f>
        <v>www.tangubcity.gov.ph</v>
      </c>
      <c r="N156" s="7"/>
      <c r="O156" s="7"/>
      <c r="P156" s="7"/>
      <c r="Q156" s="7"/>
    </row>
    <row r="157" ht="26.25" customHeight="1">
      <c r="A157" s="289">
        <v>17.0</v>
      </c>
      <c r="B157" s="278"/>
      <c r="C157" s="277" t="s">
        <v>5449</v>
      </c>
      <c r="D157" s="277" t="s">
        <v>5450</v>
      </c>
      <c r="E157" s="277" t="s">
        <v>445</v>
      </c>
      <c r="F157" s="277" t="s">
        <v>5451</v>
      </c>
      <c r="G157" s="289" t="s">
        <v>12</v>
      </c>
      <c r="H157" s="289" t="s">
        <v>13</v>
      </c>
      <c r="I157" s="278"/>
      <c r="J157" s="278" t="s">
        <v>5452</v>
      </c>
      <c r="K157" s="278"/>
      <c r="L157" s="175"/>
      <c r="M157" s="278"/>
      <c r="N157" s="7"/>
      <c r="O157" s="7"/>
      <c r="P157" s="7"/>
      <c r="Q157" s="7"/>
    </row>
    <row r="158" ht="26.25" customHeight="1">
      <c r="A158" s="297"/>
      <c r="B158" s="278"/>
      <c r="C158" s="298" t="s">
        <v>5453</v>
      </c>
      <c r="D158" s="297" t="s">
        <v>5454</v>
      </c>
      <c r="E158" s="297" t="s">
        <v>320</v>
      </c>
      <c r="F158" s="297" t="s">
        <v>5455</v>
      </c>
      <c r="G158" s="297" t="s">
        <v>12</v>
      </c>
      <c r="H158" s="297" t="s">
        <v>143</v>
      </c>
      <c r="I158" s="299" t="s">
        <v>5456</v>
      </c>
      <c r="J158" s="299" t="s">
        <v>5457</v>
      </c>
      <c r="K158" s="299" t="s">
        <v>5458</v>
      </c>
      <c r="L158" s="299"/>
      <c r="M158" s="299"/>
      <c r="N158" s="7"/>
      <c r="O158" s="7"/>
      <c r="P158" s="7"/>
      <c r="Q158" s="7"/>
    </row>
    <row r="159" ht="26.25" customHeight="1">
      <c r="A159" s="289">
        <v>1.0</v>
      </c>
      <c r="B159" s="278"/>
      <c r="C159" s="289" t="s">
        <v>5459</v>
      </c>
      <c r="D159" s="289" t="s">
        <v>5460</v>
      </c>
      <c r="E159" s="289" t="s">
        <v>212</v>
      </c>
      <c r="F159" s="289" t="s">
        <v>5461</v>
      </c>
      <c r="G159" s="289" t="s">
        <v>12</v>
      </c>
      <c r="H159" s="289" t="s">
        <v>13</v>
      </c>
      <c r="I159" s="78"/>
      <c r="J159" s="78" t="s">
        <v>5462</v>
      </c>
      <c r="K159" s="78"/>
      <c r="L159" s="78"/>
      <c r="M159" s="278"/>
      <c r="N159" s="7"/>
      <c r="O159" s="7"/>
      <c r="P159" s="7"/>
      <c r="Q159" s="7"/>
    </row>
    <row r="160" ht="26.25" customHeight="1">
      <c r="A160" s="289">
        <v>2.0</v>
      </c>
      <c r="B160" s="278"/>
      <c r="C160" s="289" t="s">
        <v>5463</v>
      </c>
      <c r="D160" s="289" t="s">
        <v>5464</v>
      </c>
      <c r="E160" s="289" t="s">
        <v>245</v>
      </c>
      <c r="F160" s="289" t="s">
        <v>5465</v>
      </c>
      <c r="G160" s="289" t="s">
        <v>12</v>
      </c>
      <c r="H160" s="289" t="s">
        <v>13</v>
      </c>
      <c r="I160" s="78"/>
      <c r="J160" s="78" t="s">
        <v>5466</v>
      </c>
      <c r="K160" s="78"/>
      <c r="L160" s="78"/>
      <c r="M160" s="278"/>
      <c r="N160" s="7"/>
      <c r="O160" s="7"/>
      <c r="P160" s="7"/>
      <c r="Q160" s="7"/>
    </row>
    <row r="161" ht="26.25" customHeight="1">
      <c r="A161" s="289">
        <v>3.0</v>
      </c>
      <c r="B161" s="278"/>
      <c r="C161" s="289" t="s">
        <v>5467</v>
      </c>
      <c r="D161" s="289" t="s">
        <v>964</v>
      </c>
      <c r="E161" s="289" t="s">
        <v>5468</v>
      </c>
      <c r="F161" s="289" t="s">
        <v>5469</v>
      </c>
      <c r="G161" s="289" t="s">
        <v>12</v>
      </c>
      <c r="H161" s="289" t="s">
        <v>13</v>
      </c>
      <c r="I161" s="78"/>
      <c r="J161" s="78" t="s">
        <v>5470</v>
      </c>
      <c r="K161" s="78"/>
      <c r="L161" s="78"/>
      <c r="M161" s="278"/>
      <c r="N161" s="7"/>
      <c r="O161" s="7"/>
      <c r="P161" s="7"/>
      <c r="Q161" s="7"/>
    </row>
    <row r="162" ht="26.25" customHeight="1">
      <c r="A162" s="289">
        <v>4.0</v>
      </c>
      <c r="B162" s="278"/>
      <c r="C162" s="289" t="s">
        <v>5471</v>
      </c>
      <c r="D162" s="289" t="s">
        <v>5472</v>
      </c>
      <c r="E162" s="289" t="s">
        <v>138</v>
      </c>
      <c r="F162" s="289" t="s">
        <v>5473</v>
      </c>
      <c r="G162" s="289" t="s">
        <v>12</v>
      </c>
      <c r="H162" s="289" t="s">
        <v>13</v>
      </c>
      <c r="I162" s="78"/>
      <c r="J162" s="78" t="s">
        <v>5474</v>
      </c>
      <c r="K162" s="78"/>
      <c r="L162" s="78"/>
      <c r="M162" s="278"/>
      <c r="N162" s="7"/>
      <c r="O162" s="7"/>
      <c r="P162" s="7"/>
      <c r="Q162" s="7"/>
    </row>
    <row r="163" ht="26.25" customHeight="1">
      <c r="A163" s="289">
        <v>5.0</v>
      </c>
      <c r="B163" s="278"/>
      <c r="C163" s="301" t="s">
        <v>5475</v>
      </c>
      <c r="D163" s="289" t="s">
        <v>1485</v>
      </c>
      <c r="E163" s="289" t="s">
        <v>245</v>
      </c>
      <c r="F163" s="289" t="s">
        <v>2666</v>
      </c>
      <c r="G163" s="289" t="s">
        <v>12</v>
      </c>
      <c r="H163" s="289" t="s">
        <v>13</v>
      </c>
      <c r="I163" s="78"/>
      <c r="J163" s="78" t="s">
        <v>5476</v>
      </c>
      <c r="K163" s="78"/>
      <c r="L163" s="78"/>
      <c r="M163" s="17" t="str">
        <f>HYPERLINK("http://www.cagayandeoro.gov.ph/","www.cagayandeoro.gov.ph")</f>
        <v>www.cagayandeoro.gov.ph</v>
      </c>
      <c r="N163" s="7"/>
      <c r="O163" s="7"/>
      <c r="P163" s="7"/>
      <c r="Q163" s="7"/>
    </row>
    <row r="164" ht="26.25" customHeight="1">
      <c r="A164" s="289">
        <v>6.0</v>
      </c>
      <c r="B164" s="278"/>
      <c r="C164" s="289" t="s">
        <v>786</v>
      </c>
      <c r="D164" s="289" t="s">
        <v>5477</v>
      </c>
      <c r="E164" s="289" t="s">
        <v>5478</v>
      </c>
      <c r="F164" s="289" t="s">
        <v>5479</v>
      </c>
      <c r="G164" s="289" t="s">
        <v>12</v>
      </c>
      <c r="H164" s="289" t="s">
        <v>13</v>
      </c>
      <c r="I164" s="78"/>
      <c r="J164" s="78" t="s">
        <v>5480</v>
      </c>
      <c r="K164" s="78"/>
      <c r="L164" s="78"/>
      <c r="M164" s="278"/>
      <c r="N164" s="7"/>
      <c r="O164" s="7"/>
      <c r="P164" s="7"/>
      <c r="Q164" s="7"/>
    </row>
    <row r="165" ht="26.25" customHeight="1">
      <c r="A165" s="289">
        <v>7.0</v>
      </c>
      <c r="B165" s="278"/>
      <c r="C165" s="289" t="s">
        <v>5481</v>
      </c>
      <c r="D165" s="289" t="s">
        <v>5482</v>
      </c>
      <c r="E165" s="289" t="s">
        <v>5483</v>
      </c>
      <c r="F165" s="289" t="s">
        <v>1023</v>
      </c>
      <c r="G165" s="289" t="s">
        <v>12</v>
      </c>
      <c r="H165" s="289" t="s">
        <v>13</v>
      </c>
      <c r="I165" s="78"/>
      <c r="J165" s="78" t="s">
        <v>5484</v>
      </c>
      <c r="K165" s="78"/>
      <c r="L165" s="78"/>
      <c r="M165" s="278"/>
      <c r="N165" s="7"/>
      <c r="O165" s="7"/>
      <c r="P165" s="7"/>
      <c r="Q165" s="7"/>
    </row>
    <row r="166" ht="26.25" customHeight="1">
      <c r="A166" s="289">
        <v>8.0</v>
      </c>
      <c r="B166" s="278"/>
      <c r="C166" s="289" t="s">
        <v>5485</v>
      </c>
      <c r="D166" s="289" t="s">
        <v>5486</v>
      </c>
      <c r="E166" s="289" t="s">
        <v>233</v>
      </c>
      <c r="F166" s="289" t="s">
        <v>5487</v>
      </c>
      <c r="G166" s="289" t="s">
        <v>12</v>
      </c>
      <c r="H166" s="289" t="s">
        <v>13</v>
      </c>
      <c r="I166" s="78"/>
      <c r="J166" s="78" t="s">
        <v>5488</v>
      </c>
      <c r="K166" s="78"/>
      <c r="L166" s="78"/>
      <c r="M166" s="278"/>
      <c r="N166" s="7"/>
      <c r="O166" s="7"/>
      <c r="P166" s="7"/>
      <c r="Q166" s="7"/>
    </row>
    <row r="167" ht="26.25" customHeight="1">
      <c r="A167" s="289">
        <v>9.0</v>
      </c>
      <c r="B167" s="278"/>
      <c r="C167" s="289" t="s">
        <v>5489</v>
      </c>
      <c r="D167" s="289" t="s">
        <v>914</v>
      </c>
      <c r="E167" s="289" t="s">
        <v>445</v>
      </c>
      <c r="F167" s="289" t="s">
        <v>5490</v>
      </c>
      <c r="G167" s="289" t="s">
        <v>12</v>
      </c>
      <c r="H167" s="289" t="s">
        <v>13</v>
      </c>
      <c r="I167" s="78"/>
      <c r="J167" s="78" t="s">
        <v>5491</v>
      </c>
      <c r="K167" s="78"/>
      <c r="L167" s="78"/>
      <c r="M167" s="278"/>
      <c r="N167" s="7"/>
      <c r="O167" s="7"/>
      <c r="P167" s="7"/>
      <c r="Q167" s="7"/>
    </row>
    <row r="168" ht="26.25" customHeight="1">
      <c r="A168" s="289">
        <v>10.0</v>
      </c>
      <c r="B168" s="278"/>
      <c r="C168" s="289" t="s">
        <v>5492</v>
      </c>
      <c r="D168" s="289" t="s">
        <v>5493</v>
      </c>
      <c r="E168" s="289" t="s">
        <v>5494</v>
      </c>
      <c r="F168" s="289" t="s">
        <v>5495</v>
      </c>
      <c r="G168" s="289" t="s">
        <v>12</v>
      </c>
      <c r="H168" s="289" t="s">
        <v>13</v>
      </c>
      <c r="I168" s="78"/>
      <c r="J168" s="78" t="s">
        <v>5496</v>
      </c>
      <c r="K168" s="78"/>
      <c r="L168" s="78"/>
      <c r="M168" s="278"/>
      <c r="N168" s="7"/>
      <c r="O168" s="7"/>
      <c r="P168" s="7"/>
      <c r="Q168" s="7"/>
    </row>
    <row r="169" ht="26.25" customHeight="1">
      <c r="A169" s="289">
        <v>11.0</v>
      </c>
      <c r="B169" s="278"/>
      <c r="C169" s="289" t="s">
        <v>5497</v>
      </c>
      <c r="D169" s="289" t="s">
        <v>5498</v>
      </c>
      <c r="E169" s="289" t="s">
        <v>212</v>
      </c>
      <c r="F169" s="289" t="s">
        <v>5499</v>
      </c>
      <c r="G169" s="289" t="s">
        <v>12</v>
      </c>
      <c r="H169" s="289" t="s">
        <v>13</v>
      </c>
      <c r="I169" s="78"/>
      <c r="J169" s="78" t="s">
        <v>5500</v>
      </c>
      <c r="K169" s="78"/>
      <c r="L169" s="78"/>
      <c r="M169" s="278"/>
      <c r="N169" s="7"/>
      <c r="O169" s="7"/>
      <c r="P169" s="7"/>
      <c r="Q169" s="7"/>
    </row>
    <row r="170" ht="26.25" customHeight="1">
      <c r="A170" s="289">
        <v>12.0</v>
      </c>
      <c r="B170" s="278"/>
      <c r="C170" s="289" t="s">
        <v>5501</v>
      </c>
      <c r="D170" s="289" t="s">
        <v>1200</v>
      </c>
      <c r="E170" s="289" t="s">
        <v>212</v>
      </c>
      <c r="F170" s="289" t="s">
        <v>5502</v>
      </c>
      <c r="G170" s="289" t="s">
        <v>12</v>
      </c>
      <c r="H170" s="289" t="s">
        <v>13</v>
      </c>
      <c r="I170" s="78"/>
      <c r="J170" s="78" t="s">
        <v>5503</v>
      </c>
      <c r="K170" s="78"/>
      <c r="L170" s="78"/>
      <c r="M170" s="278"/>
      <c r="N170" s="7"/>
      <c r="O170" s="7"/>
      <c r="P170" s="7"/>
      <c r="Q170" s="7"/>
    </row>
    <row r="171" ht="26.25" customHeight="1">
      <c r="A171" s="289">
        <v>13.0</v>
      </c>
      <c r="B171" s="278"/>
      <c r="C171" s="289" t="s">
        <v>5504</v>
      </c>
      <c r="D171" s="289" t="s">
        <v>433</v>
      </c>
      <c r="E171" s="289" t="s">
        <v>245</v>
      </c>
      <c r="F171" s="289" t="s">
        <v>5505</v>
      </c>
      <c r="G171" s="289" t="s">
        <v>12</v>
      </c>
      <c r="H171" s="289" t="s">
        <v>13</v>
      </c>
      <c r="I171" s="78"/>
      <c r="J171" s="78" t="s">
        <v>5506</v>
      </c>
      <c r="K171" s="78"/>
      <c r="L171" s="78"/>
      <c r="M171" s="278"/>
      <c r="N171" s="7"/>
      <c r="O171" s="7"/>
      <c r="P171" s="7"/>
      <c r="Q171" s="7"/>
    </row>
    <row r="172" ht="26.25" customHeight="1">
      <c r="A172" s="289">
        <v>14.0</v>
      </c>
      <c r="B172" s="278"/>
      <c r="C172" s="277" t="s">
        <v>5507</v>
      </c>
      <c r="D172" s="277" t="s">
        <v>5508</v>
      </c>
      <c r="E172" s="277" t="s">
        <v>264</v>
      </c>
      <c r="F172" s="277" t="s">
        <v>5509</v>
      </c>
      <c r="G172" s="289" t="s">
        <v>12</v>
      </c>
      <c r="H172" s="289" t="s">
        <v>13</v>
      </c>
      <c r="I172" s="278"/>
      <c r="J172" s="278" t="s">
        <v>5510</v>
      </c>
      <c r="K172" s="278"/>
      <c r="L172" s="278"/>
      <c r="M172" s="278"/>
      <c r="N172" s="7"/>
      <c r="O172" s="7"/>
      <c r="P172" s="7"/>
      <c r="Q172" s="7"/>
    </row>
    <row r="173" ht="26.25" customHeight="1">
      <c r="A173" s="289">
        <v>15.0</v>
      </c>
      <c r="B173" s="278"/>
      <c r="C173" s="277" t="s">
        <v>3515</v>
      </c>
      <c r="D173" s="277" t="s">
        <v>5198</v>
      </c>
      <c r="E173" s="277" t="s">
        <v>159</v>
      </c>
      <c r="F173" s="277" t="s">
        <v>5511</v>
      </c>
      <c r="G173" s="289" t="s">
        <v>12</v>
      </c>
      <c r="H173" s="289" t="s">
        <v>13</v>
      </c>
      <c r="I173" s="278"/>
      <c r="J173" s="144" t="s">
        <v>5512</v>
      </c>
      <c r="K173" s="278"/>
      <c r="L173" s="278"/>
      <c r="M173" s="278"/>
      <c r="N173" s="7"/>
      <c r="O173" s="7"/>
      <c r="P173" s="7"/>
      <c r="Q173" s="7"/>
    </row>
    <row r="174" ht="26.25" customHeight="1">
      <c r="A174" s="289">
        <v>16.0</v>
      </c>
      <c r="B174" s="278"/>
      <c r="C174" s="277" t="s">
        <v>5513</v>
      </c>
      <c r="D174" s="277" t="s">
        <v>5514</v>
      </c>
      <c r="E174" s="277" t="s">
        <v>192</v>
      </c>
      <c r="F174" s="277" t="s">
        <v>1683</v>
      </c>
      <c r="G174" s="289" t="s">
        <v>12</v>
      </c>
      <c r="H174" s="289" t="s">
        <v>13</v>
      </c>
      <c r="I174" s="278"/>
      <c r="J174" s="278" t="s">
        <v>5515</v>
      </c>
      <c r="K174" s="278"/>
      <c r="L174" s="278"/>
      <c r="M174" s="278"/>
      <c r="N174" s="7"/>
      <c r="O174" s="7"/>
      <c r="P174" s="7"/>
      <c r="Q174" s="7"/>
    </row>
    <row r="175" ht="26.25" customHeight="1">
      <c r="A175" s="289">
        <v>17.0</v>
      </c>
      <c r="B175" s="278"/>
      <c r="C175" s="277" t="s">
        <v>2441</v>
      </c>
      <c r="D175" s="277" t="s">
        <v>5260</v>
      </c>
      <c r="E175" s="277" t="s">
        <v>320</v>
      </c>
      <c r="F175" s="277" t="s">
        <v>5516</v>
      </c>
      <c r="G175" s="289" t="s">
        <v>12</v>
      </c>
      <c r="H175" s="289" t="s">
        <v>13</v>
      </c>
      <c r="I175" s="278"/>
      <c r="J175" s="278" t="s">
        <v>5517</v>
      </c>
      <c r="K175" s="278"/>
      <c r="L175" s="278"/>
      <c r="M175" s="278"/>
      <c r="N175" s="7"/>
      <c r="O175" s="7"/>
      <c r="P175" s="7"/>
      <c r="Q175" s="7"/>
    </row>
    <row r="176" ht="26.25" customHeight="1">
      <c r="A176" s="289">
        <v>18.0</v>
      </c>
      <c r="B176" s="278"/>
      <c r="C176" s="289" t="s">
        <v>5518</v>
      </c>
      <c r="D176" s="289" t="s">
        <v>1784</v>
      </c>
      <c r="E176" s="289" t="s">
        <v>159</v>
      </c>
      <c r="F176" s="289" t="s">
        <v>5519</v>
      </c>
      <c r="G176" s="289" t="s">
        <v>12</v>
      </c>
      <c r="H176" s="289" t="s">
        <v>13</v>
      </c>
      <c r="I176" s="278"/>
      <c r="J176" s="278" t="s">
        <v>5520</v>
      </c>
      <c r="K176" s="278"/>
      <c r="L176" s="278"/>
      <c r="M176" s="278"/>
      <c r="N176" s="7"/>
      <c r="O176" s="7"/>
      <c r="P176" s="7"/>
      <c r="Q176" s="7"/>
    </row>
    <row r="177" ht="26.25" customHeight="1">
      <c r="A177" s="289">
        <v>19.0</v>
      </c>
      <c r="B177" s="293"/>
      <c r="C177" s="292" t="s">
        <v>5521</v>
      </c>
      <c r="D177" s="292" t="s">
        <v>5522</v>
      </c>
      <c r="E177" s="292" t="s">
        <v>745</v>
      </c>
      <c r="F177" s="292" t="s">
        <v>5523</v>
      </c>
      <c r="G177" s="289" t="s">
        <v>12</v>
      </c>
      <c r="H177" s="289" t="s">
        <v>13</v>
      </c>
      <c r="I177" s="278"/>
      <c r="J177" s="144" t="s">
        <v>5524</v>
      </c>
      <c r="K177" s="278"/>
      <c r="L177" s="278"/>
      <c r="M177" s="278"/>
      <c r="N177" s="7"/>
      <c r="O177" s="7"/>
      <c r="P177" s="7"/>
      <c r="Q177" s="7"/>
    </row>
    <row r="178" ht="26.25" customHeight="1">
      <c r="A178" s="289">
        <v>20.0</v>
      </c>
      <c r="B178" s="293"/>
      <c r="C178" s="292" t="s">
        <v>5525</v>
      </c>
      <c r="D178" s="292" t="s">
        <v>5526</v>
      </c>
      <c r="E178" s="292" t="s">
        <v>153</v>
      </c>
      <c r="F178" s="292" t="s">
        <v>5527</v>
      </c>
      <c r="G178" s="289" t="s">
        <v>12</v>
      </c>
      <c r="H178" s="289" t="s">
        <v>13</v>
      </c>
      <c r="I178" s="278"/>
      <c r="J178" s="278" t="s">
        <v>5528</v>
      </c>
      <c r="K178" s="278"/>
      <c r="L178" s="278"/>
      <c r="M178" s="295" t="str">
        <f>HYPERLINK("http://www.friendlynaawan.com/","www.friendlynaawan.com")</f>
        <v>www.friendlynaawan.com</v>
      </c>
      <c r="N178" s="7"/>
      <c r="O178" s="7"/>
      <c r="P178" s="7"/>
      <c r="Q178" s="7"/>
    </row>
    <row r="179" ht="26.25" customHeight="1">
      <c r="A179" s="289">
        <v>21.0</v>
      </c>
      <c r="B179" s="293"/>
      <c r="C179" s="292" t="s">
        <v>5529</v>
      </c>
      <c r="D179" s="292" t="s">
        <v>5530</v>
      </c>
      <c r="E179" s="292" t="s">
        <v>320</v>
      </c>
      <c r="F179" s="292" t="s">
        <v>5531</v>
      </c>
      <c r="G179" s="289" t="s">
        <v>12</v>
      </c>
      <c r="H179" s="289" t="s">
        <v>13</v>
      </c>
      <c r="I179" s="278"/>
      <c r="J179" s="278" t="s">
        <v>5532</v>
      </c>
      <c r="K179" s="278"/>
      <c r="L179" s="278"/>
      <c r="M179" s="295" t="str">
        <f>HYPERLINK("http://www.opolmisor.gov.ph/","www.opolmisor.gov.ph")</f>
        <v>www.opolmisor.gov.ph</v>
      </c>
      <c r="N179" s="7"/>
      <c r="O179" s="7"/>
      <c r="P179" s="7"/>
      <c r="Q179" s="7"/>
    </row>
    <row r="180" ht="26.25" customHeight="1">
      <c r="A180" s="289">
        <v>22.0</v>
      </c>
      <c r="B180" s="293"/>
      <c r="C180" s="292" t="s">
        <v>5533</v>
      </c>
      <c r="D180" s="292" t="s">
        <v>1246</v>
      </c>
      <c r="E180" s="292" t="s">
        <v>264</v>
      </c>
      <c r="F180" s="292" t="s">
        <v>5534</v>
      </c>
      <c r="G180" s="289" t="s">
        <v>12</v>
      </c>
      <c r="H180" s="289" t="s">
        <v>13</v>
      </c>
      <c r="I180" s="278"/>
      <c r="J180" s="278" t="s">
        <v>5535</v>
      </c>
      <c r="K180" s="278"/>
      <c r="L180" s="278"/>
      <c r="M180" s="278"/>
      <c r="N180" s="7"/>
      <c r="O180" s="7"/>
      <c r="P180" s="7"/>
      <c r="Q180" s="7"/>
    </row>
    <row r="181" ht="26.25" customHeight="1">
      <c r="A181" s="289">
        <v>23.0</v>
      </c>
      <c r="B181" s="293"/>
      <c r="C181" s="292" t="s">
        <v>5536</v>
      </c>
      <c r="D181" s="292" t="s">
        <v>5537</v>
      </c>
      <c r="E181" s="292" t="s">
        <v>251</v>
      </c>
      <c r="F181" s="292" t="s">
        <v>5538</v>
      </c>
      <c r="G181" s="289" t="s">
        <v>12</v>
      </c>
      <c r="H181" s="289" t="s">
        <v>13</v>
      </c>
      <c r="I181" s="278"/>
      <c r="J181" s="278" t="s">
        <v>5539</v>
      </c>
      <c r="K181" s="278"/>
      <c r="L181" s="278"/>
      <c r="M181" s="278"/>
      <c r="N181" s="7"/>
      <c r="O181" s="7"/>
      <c r="P181" s="7"/>
      <c r="Q181" s="7"/>
    </row>
    <row r="182" ht="26.25" customHeight="1">
      <c r="A182" s="289">
        <v>24.0</v>
      </c>
      <c r="B182" s="293"/>
      <c r="C182" s="292" t="s">
        <v>5374</v>
      </c>
      <c r="D182" s="292" t="s">
        <v>1665</v>
      </c>
      <c r="E182" s="292" t="s">
        <v>441</v>
      </c>
      <c r="F182" s="292" t="s">
        <v>5540</v>
      </c>
      <c r="G182" s="289" t="s">
        <v>12</v>
      </c>
      <c r="H182" s="289" t="s">
        <v>13</v>
      </c>
      <c r="I182" s="278"/>
      <c r="J182" s="278" t="s">
        <v>5541</v>
      </c>
      <c r="K182" s="278"/>
      <c r="L182" s="278"/>
      <c r="M182" s="278"/>
      <c r="N182" s="7"/>
      <c r="O182" s="7"/>
      <c r="P182" s="7"/>
      <c r="Q182" s="7"/>
    </row>
    <row r="183" ht="26.25" customHeight="1">
      <c r="A183" s="289">
        <v>25.0</v>
      </c>
      <c r="B183" s="293"/>
      <c r="C183" s="292" t="s">
        <v>5542</v>
      </c>
      <c r="D183" s="292" t="s">
        <v>1189</v>
      </c>
      <c r="E183" s="292" t="s">
        <v>153</v>
      </c>
      <c r="F183" s="292" t="s">
        <v>5543</v>
      </c>
      <c r="G183" s="289" t="s">
        <v>12</v>
      </c>
      <c r="H183" s="289" t="s">
        <v>13</v>
      </c>
      <c r="I183" s="278"/>
      <c r="J183" s="278" t="s">
        <v>5544</v>
      </c>
      <c r="K183" s="278"/>
      <c r="L183" s="278"/>
      <c r="M183" s="278"/>
      <c r="N183" s="7"/>
      <c r="O183" s="7"/>
      <c r="P183" s="7"/>
      <c r="Q183" s="7"/>
    </row>
    <row r="184" ht="26.25" customHeight="1">
      <c r="A184" s="289">
        <v>26.0</v>
      </c>
      <c r="B184" s="293"/>
      <c r="C184" s="292" t="s">
        <v>5545</v>
      </c>
      <c r="D184" s="292" t="s">
        <v>5546</v>
      </c>
      <c r="E184" s="292" t="s">
        <v>147</v>
      </c>
      <c r="F184" s="292" t="s">
        <v>905</v>
      </c>
      <c r="G184" s="289" t="s">
        <v>12</v>
      </c>
      <c r="H184" s="289" t="s">
        <v>13</v>
      </c>
      <c r="I184" s="278"/>
      <c r="J184" s="278" t="s">
        <v>5547</v>
      </c>
      <c r="K184" s="278"/>
      <c r="L184" s="278"/>
      <c r="M184" s="17" t="str">
        <f>HYPERLINK("http://www.villanuevamisor.gov.ph/","www.villanuevamisor.gov.ph")</f>
        <v>www.villanuevamisor.gov.ph</v>
      </c>
      <c r="N184" s="7"/>
      <c r="O184" s="7"/>
      <c r="P184" s="7"/>
      <c r="Q184" s="7"/>
    </row>
    <row r="185" ht="12.75" customHeight="1">
      <c r="A185" s="296" t="s">
        <v>5548</v>
      </c>
      <c r="B185" s="149"/>
      <c r="C185" s="149"/>
      <c r="D185" s="149"/>
      <c r="E185" s="149"/>
      <c r="F185" s="150"/>
      <c r="G185" s="276"/>
      <c r="H185" s="303"/>
      <c r="I185" s="276"/>
      <c r="J185" s="276"/>
      <c r="K185" s="276"/>
      <c r="L185" s="276"/>
      <c r="M185" s="276"/>
      <c r="N185" s="7"/>
      <c r="O185" s="7"/>
      <c r="P185" s="7"/>
      <c r="Q185" s="7"/>
    </row>
    <row r="186" ht="26.25" customHeight="1">
      <c r="A186" s="297"/>
      <c r="B186" s="278"/>
      <c r="C186" s="298" t="s">
        <v>5549</v>
      </c>
      <c r="D186" s="297" t="s">
        <v>5550</v>
      </c>
      <c r="E186" s="297" t="s">
        <v>745</v>
      </c>
      <c r="F186" s="297" t="s">
        <v>4882</v>
      </c>
      <c r="G186" s="297" t="s">
        <v>12</v>
      </c>
      <c r="H186" s="297" t="s">
        <v>143</v>
      </c>
      <c r="I186" s="299" t="s">
        <v>5551</v>
      </c>
      <c r="J186" s="299" t="s">
        <v>5552</v>
      </c>
      <c r="K186" s="299"/>
      <c r="L186" s="299" t="s">
        <v>5553</v>
      </c>
      <c r="M186" s="300" t="str">
        <f>HYPERLINK("http://www.ecomval.gov.ph/","www.ecomval.gov.ph")</f>
        <v>www.ecomval.gov.ph</v>
      </c>
      <c r="N186" s="7"/>
      <c r="O186" s="7"/>
      <c r="P186" s="7"/>
      <c r="Q186" s="7"/>
    </row>
    <row r="187" ht="12.75" customHeight="1">
      <c r="A187" s="81">
        <v>1.0</v>
      </c>
      <c r="B187" s="246"/>
      <c r="C187" s="81" t="s">
        <v>4168</v>
      </c>
      <c r="D187" s="81" t="s">
        <v>5554</v>
      </c>
      <c r="E187" s="81" t="s">
        <v>251</v>
      </c>
      <c r="F187" s="81" t="s">
        <v>5555</v>
      </c>
      <c r="G187" s="81" t="s">
        <v>12</v>
      </c>
      <c r="H187" s="81" t="s">
        <v>13</v>
      </c>
      <c r="I187" s="7"/>
      <c r="J187" s="144" t="s">
        <v>5556</v>
      </c>
      <c r="K187" s="7"/>
      <c r="L187" s="146" t="s">
        <v>5557</v>
      </c>
      <c r="M187" s="7"/>
      <c r="N187" s="7"/>
      <c r="O187" s="7"/>
      <c r="P187" s="7"/>
      <c r="Q187" s="7"/>
    </row>
    <row r="188" ht="12.75" customHeight="1">
      <c r="A188" s="81">
        <v>2.0</v>
      </c>
      <c r="B188" s="246"/>
      <c r="C188" s="81" t="s">
        <v>5558</v>
      </c>
      <c r="D188" s="81" t="s">
        <v>482</v>
      </c>
      <c r="E188" s="81" t="s">
        <v>320</v>
      </c>
      <c r="F188" s="81" t="s">
        <v>5407</v>
      </c>
      <c r="G188" s="81" t="s">
        <v>12</v>
      </c>
      <c r="H188" s="81" t="s">
        <v>13</v>
      </c>
      <c r="I188" s="7"/>
      <c r="J188" s="81" t="s">
        <v>5559</v>
      </c>
      <c r="K188" s="7"/>
      <c r="L188" s="146" t="s">
        <v>5560</v>
      </c>
      <c r="M188" s="7"/>
      <c r="N188" s="7"/>
      <c r="O188" s="7"/>
      <c r="P188" s="7"/>
      <c r="Q188" s="7"/>
    </row>
    <row r="189" ht="12.75" customHeight="1">
      <c r="A189" s="81">
        <v>3.0</v>
      </c>
      <c r="B189" s="246"/>
      <c r="C189" s="81" t="s">
        <v>632</v>
      </c>
      <c r="D189" s="81" t="s">
        <v>5561</v>
      </c>
      <c r="E189" s="81" t="s">
        <v>320</v>
      </c>
      <c r="F189" s="81" t="s">
        <v>5562</v>
      </c>
      <c r="G189" s="81" t="s">
        <v>12</v>
      </c>
      <c r="H189" s="81" t="s">
        <v>13</v>
      </c>
      <c r="I189" s="7"/>
      <c r="J189" s="81" t="s">
        <v>5563</v>
      </c>
      <c r="K189" s="7"/>
      <c r="L189" s="81" t="s">
        <v>5564</v>
      </c>
      <c r="M189" s="7"/>
      <c r="N189" s="7"/>
      <c r="O189" s="7"/>
      <c r="P189" s="7"/>
      <c r="Q189" s="7"/>
    </row>
    <row r="190" ht="12.75" customHeight="1">
      <c r="A190" s="81">
        <v>4.0</v>
      </c>
      <c r="B190" s="246"/>
      <c r="C190" s="81" t="s">
        <v>5565</v>
      </c>
      <c r="D190" s="81" t="s">
        <v>5566</v>
      </c>
      <c r="E190" s="81" t="s">
        <v>264</v>
      </c>
      <c r="F190" s="81" t="s">
        <v>5567</v>
      </c>
      <c r="G190" s="81" t="s">
        <v>12</v>
      </c>
      <c r="H190" s="81" t="s">
        <v>13</v>
      </c>
      <c r="I190" s="7"/>
      <c r="J190" s="81" t="s">
        <v>5568</v>
      </c>
      <c r="K190" s="7"/>
      <c r="L190" s="146" t="s">
        <v>5569</v>
      </c>
      <c r="M190" s="7"/>
      <c r="N190" s="7"/>
      <c r="O190" s="7"/>
      <c r="P190" s="7"/>
      <c r="Q190" s="7"/>
    </row>
    <row r="191" ht="12.75" customHeight="1">
      <c r="A191" s="81">
        <v>5.0</v>
      </c>
      <c r="B191" s="246"/>
      <c r="C191" s="81" t="s">
        <v>5570</v>
      </c>
      <c r="D191" s="81" t="s">
        <v>2065</v>
      </c>
      <c r="E191" s="81" t="s">
        <v>153</v>
      </c>
      <c r="F191" s="81" t="s">
        <v>5571</v>
      </c>
      <c r="G191" s="81" t="s">
        <v>12</v>
      </c>
      <c r="H191" s="81" t="s">
        <v>13</v>
      </c>
      <c r="I191" s="7"/>
      <c r="J191" s="81" t="s">
        <v>5572</v>
      </c>
      <c r="K191" s="7"/>
      <c r="L191" s="146" t="s">
        <v>5573</v>
      </c>
      <c r="M191" s="7"/>
      <c r="N191" s="7"/>
      <c r="O191" s="7"/>
      <c r="P191" s="7"/>
      <c r="Q191" s="7"/>
    </row>
    <row r="192" ht="12.75" customHeight="1">
      <c r="A192" s="81">
        <v>6.0</v>
      </c>
      <c r="B192" s="246"/>
      <c r="C192" s="81" t="s">
        <v>5574</v>
      </c>
      <c r="D192" s="81" t="s">
        <v>5575</v>
      </c>
      <c r="E192" s="81" t="s">
        <v>5494</v>
      </c>
      <c r="F192" s="81" t="s">
        <v>5576</v>
      </c>
      <c r="G192" s="81" t="s">
        <v>12</v>
      </c>
      <c r="H192" s="81" t="s">
        <v>13</v>
      </c>
      <c r="I192" s="7"/>
      <c r="J192" s="144" t="s">
        <v>5577</v>
      </c>
      <c r="K192" s="7"/>
      <c r="L192" s="146" t="s">
        <v>5578</v>
      </c>
      <c r="M192" s="7"/>
      <c r="N192" s="7"/>
      <c r="O192" s="7"/>
      <c r="P192" s="7"/>
      <c r="Q192" s="7"/>
    </row>
    <row r="193" ht="12.75" customHeight="1">
      <c r="A193" s="81">
        <v>7.0</v>
      </c>
      <c r="B193" s="246"/>
      <c r="C193" s="81" t="s">
        <v>5579</v>
      </c>
      <c r="D193" s="81" t="s">
        <v>1557</v>
      </c>
      <c r="E193" s="81" t="s">
        <v>320</v>
      </c>
      <c r="F193" s="81" t="s">
        <v>5580</v>
      </c>
      <c r="G193" s="81" t="s">
        <v>12</v>
      </c>
      <c r="H193" s="81" t="s">
        <v>13</v>
      </c>
      <c r="I193" s="7"/>
      <c r="J193" s="81" t="s">
        <v>5581</v>
      </c>
      <c r="K193" s="7"/>
      <c r="L193" s="146" t="s">
        <v>5582</v>
      </c>
      <c r="M193" s="7"/>
      <c r="N193" s="7"/>
      <c r="O193" s="7"/>
      <c r="P193" s="7"/>
      <c r="Q193" s="7"/>
    </row>
    <row r="194" ht="12.75" customHeight="1">
      <c r="A194" s="81">
        <v>8.0</v>
      </c>
      <c r="B194" s="246"/>
      <c r="C194" s="81" t="s">
        <v>5583</v>
      </c>
      <c r="D194" s="81" t="s">
        <v>5584</v>
      </c>
      <c r="E194" s="81" t="s">
        <v>2005</v>
      </c>
      <c r="F194" s="81" t="s">
        <v>5585</v>
      </c>
      <c r="G194" s="81" t="s">
        <v>12</v>
      </c>
      <c r="H194" s="81" t="s">
        <v>13</v>
      </c>
      <c r="I194" s="7"/>
      <c r="J194" s="144" t="s">
        <v>5586</v>
      </c>
      <c r="K194" s="7"/>
      <c r="L194" s="146" t="s">
        <v>5587</v>
      </c>
      <c r="M194" s="7"/>
      <c r="N194" s="7"/>
      <c r="O194" s="7"/>
      <c r="P194" s="7"/>
      <c r="Q194" s="7"/>
    </row>
    <row r="195">
      <c r="A195" s="81">
        <v>9.0</v>
      </c>
      <c r="B195" s="278"/>
      <c r="C195" s="304" t="s">
        <v>5588</v>
      </c>
      <c r="D195" s="81" t="s">
        <v>1246</v>
      </c>
      <c r="E195" s="81" t="s">
        <v>153</v>
      </c>
      <c r="F195" s="81" t="s">
        <v>5589</v>
      </c>
      <c r="G195" s="81" t="s">
        <v>12</v>
      </c>
      <c r="H195" s="81" t="s">
        <v>13</v>
      </c>
      <c r="I195" s="7"/>
      <c r="J195" s="81" t="s">
        <v>5590</v>
      </c>
      <c r="K195" s="7"/>
      <c r="L195" s="146" t="s">
        <v>5591</v>
      </c>
      <c r="M195" s="7"/>
      <c r="N195" s="7"/>
      <c r="O195" s="7"/>
      <c r="P195" s="7"/>
      <c r="Q195" s="7"/>
    </row>
    <row r="196" ht="12.75" customHeight="1">
      <c r="A196" s="81">
        <v>10.0</v>
      </c>
      <c r="B196" s="246"/>
      <c r="C196" s="81" t="s">
        <v>5592</v>
      </c>
      <c r="D196" s="81" t="s">
        <v>5218</v>
      </c>
      <c r="E196" s="81" t="s">
        <v>264</v>
      </c>
      <c r="F196" s="81" t="s">
        <v>5593</v>
      </c>
      <c r="G196" s="81" t="s">
        <v>12</v>
      </c>
      <c r="H196" s="81" t="s">
        <v>13</v>
      </c>
      <c r="I196" s="7"/>
      <c r="J196" s="81" t="s">
        <v>5594</v>
      </c>
      <c r="K196" s="7"/>
      <c r="L196" s="146" t="s">
        <v>5595</v>
      </c>
      <c r="M196" s="7"/>
      <c r="N196" s="7"/>
      <c r="O196" s="7"/>
      <c r="P196" s="7"/>
      <c r="Q196" s="7"/>
    </row>
    <row r="197" ht="12.75" customHeight="1">
      <c r="A197" s="81">
        <v>11.0</v>
      </c>
      <c r="B197" s="81"/>
      <c r="C197" s="81" t="s">
        <v>5596</v>
      </c>
      <c r="D197" s="81" t="s">
        <v>1784</v>
      </c>
      <c r="E197" s="81" t="s">
        <v>159</v>
      </c>
      <c r="F197" s="81" t="s">
        <v>5597</v>
      </c>
      <c r="G197" s="81" t="s">
        <v>12</v>
      </c>
      <c r="H197" s="81" t="s">
        <v>13</v>
      </c>
      <c r="I197" s="7"/>
      <c r="J197" s="81" t="s">
        <v>5598</v>
      </c>
      <c r="K197" s="7"/>
      <c r="L197" s="81" t="s">
        <v>5599</v>
      </c>
      <c r="M197" s="7"/>
      <c r="N197" s="7"/>
      <c r="O197" s="7"/>
      <c r="P197" s="7"/>
      <c r="Q197" s="7"/>
    </row>
    <row r="198" ht="26.25" customHeight="1">
      <c r="A198" s="297"/>
      <c r="B198" s="278"/>
      <c r="C198" s="305" t="s">
        <v>5600</v>
      </c>
      <c r="D198" s="297" t="s">
        <v>5601</v>
      </c>
      <c r="E198" s="297" t="s">
        <v>251</v>
      </c>
      <c r="F198" s="297" t="s">
        <v>5602</v>
      </c>
      <c r="G198" s="297" t="s">
        <v>12</v>
      </c>
      <c r="H198" s="297" t="s">
        <v>143</v>
      </c>
      <c r="I198" s="299" t="s">
        <v>5603</v>
      </c>
      <c r="J198" s="299" t="s">
        <v>5604</v>
      </c>
      <c r="K198" s="299" t="s">
        <v>5605</v>
      </c>
      <c r="L198" s="299"/>
      <c r="M198" s="187" t="str">
        <f>HYPERLINK("http://www.davaodelnorte.gov.ph/","www.davaodelnorte.gov.ph")</f>
        <v>www.davaodelnorte.gov.ph</v>
      </c>
      <c r="N198" s="7"/>
      <c r="O198" s="7"/>
      <c r="P198" s="7"/>
      <c r="Q198" s="7"/>
    </row>
    <row r="199" ht="26.25" customHeight="1">
      <c r="A199" s="306">
        <v>1.0</v>
      </c>
      <c r="B199" s="278"/>
      <c r="C199" s="289" t="s">
        <v>5606</v>
      </c>
      <c r="D199" s="289" t="s">
        <v>5607</v>
      </c>
      <c r="E199" s="289" t="s">
        <v>402</v>
      </c>
      <c r="F199" s="289" t="s">
        <v>5608</v>
      </c>
      <c r="G199" s="289" t="s">
        <v>12</v>
      </c>
      <c r="H199" s="289" t="s">
        <v>13</v>
      </c>
      <c r="I199" s="278"/>
      <c r="J199" s="278" t="s">
        <v>5609</v>
      </c>
      <c r="K199" s="278"/>
      <c r="L199" s="146" t="s">
        <v>5610</v>
      </c>
      <c r="M199" s="278"/>
      <c r="N199" s="7"/>
      <c r="O199" s="7"/>
      <c r="P199" s="7"/>
      <c r="Q199" s="7"/>
    </row>
    <row r="200" ht="12.75" customHeight="1">
      <c r="A200" s="307">
        <v>2.0</v>
      </c>
      <c r="B200" s="278"/>
      <c r="C200" s="81" t="s">
        <v>5611</v>
      </c>
      <c r="D200" s="81" t="s">
        <v>849</v>
      </c>
      <c r="E200" s="81" t="s">
        <v>363</v>
      </c>
      <c r="F200" s="81" t="s">
        <v>5612</v>
      </c>
      <c r="G200" s="289" t="s">
        <v>12</v>
      </c>
      <c r="H200" s="289" t="s">
        <v>13</v>
      </c>
      <c r="I200" s="7"/>
      <c r="J200" s="81" t="s">
        <v>5613</v>
      </c>
      <c r="K200" s="7"/>
      <c r="L200" s="146" t="s">
        <v>5614</v>
      </c>
      <c r="M200" s="7"/>
      <c r="N200" s="7"/>
      <c r="O200" s="7"/>
      <c r="P200" s="7"/>
      <c r="Q200" s="7"/>
    </row>
    <row r="201" ht="12.75" customHeight="1">
      <c r="A201" s="307">
        <v>3.0</v>
      </c>
      <c r="B201" s="278"/>
      <c r="C201" s="81" t="s">
        <v>3995</v>
      </c>
      <c r="D201" s="81" t="s">
        <v>5615</v>
      </c>
      <c r="E201" s="81" t="s">
        <v>363</v>
      </c>
      <c r="F201" s="81" t="s">
        <v>5616</v>
      </c>
      <c r="G201" s="289" t="s">
        <v>12</v>
      </c>
      <c r="H201" s="289" t="s">
        <v>13</v>
      </c>
      <c r="I201" s="7"/>
      <c r="J201" s="81" t="s">
        <v>5617</v>
      </c>
      <c r="K201" s="81" t="s">
        <v>5618</v>
      </c>
      <c r="L201" s="146" t="s">
        <v>5619</v>
      </c>
      <c r="M201" s="7"/>
      <c r="N201" s="7"/>
      <c r="O201" s="7"/>
      <c r="P201" s="7"/>
      <c r="Q201" s="7"/>
    </row>
    <row r="202" ht="26.25" customHeight="1">
      <c r="A202" s="306">
        <v>4.0</v>
      </c>
      <c r="B202" s="278"/>
      <c r="C202" s="289" t="s">
        <v>5620</v>
      </c>
      <c r="D202" s="289" t="s">
        <v>5621</v>
      </c>
      <c r="E202" s="289" t="s">
        <v>251</v>
      </c>
      <c r="F202" s="289" t="s">
        <v>5622</v>
      </c>
      <c r="G202" s="289" t="s">
        <v>12</v>
      </c>
      <c r="H202" s="289" t="s">
        <v>13</v>
      </c>
      <c r="I202" s="278"/>
      <c r="J202" s="278" t="s">
        <v>5623</v>
      </c>
      <c r="K202" s="278"/>
      <c r="L202" s="278" t="s">
        <v>5624</v>
      </c>
      <c r="M202" s="295" t="str">
        <f>HYPERLINK("http://www.samalcity.gov.ph/","www.samalcity.gov.ph")</f>
        <v>www.samalcity.gov.ph</v>
      </c>
      <c r="N202" s="7"/>
      <c r="O202" s="7"/>
      <c r="P202" s="7"/>
      <c r="Q202" s="7"/>
    </row>
    <row r="203" ht="26.25" customHeight="1">
      <c r="A203" s="307">
        <v>5.0</v>
      </c>
      <c r="B203" s="278"/>
      <c r="C203" s="289" t="s">
        <v>5625</v>
      </c>
      <c r="D203" s="289" t="s">
        <v>1480</v>
      </c>
      <c r="E203" s="289" t="s">
        <v>264</v>
      </c>
      <c r="F203" s="289" t="s">
        <v>5626</v>
      </c>
      <c r="G203" s="289" t="s">
        <v>12</v>
      </c>
      <c r="H203" s="289" t="s">
        <v>13</v>
      </c>
      <c r="I203" s="278"/>
      <c r="J203" s="144" t="s">
        <v>5627</v>
      </c>
      <c r="K203" s="278"/>
      <c r="L203" s="146" t="s">
        <v>5628</v>
      </c>
      <c r="M203" s="278"/>
      <c r="N203" s="7"/>
      <c r="O203" s="7"/>
      <c r="P203" s="7"/>
      <c r="Q203" s="7"/>
    </row>
    <row r="204" ht="26.25" customHeight="1">
      <c r="A204" s="307">
        <v>6.0</v>
      </c>
      <c r="B204" s="278"/>
      <c r="C204" s="289" t="s">
        <v>5629</v>
      </c>
      <c r="D204" s="289" t="s">
        <v>1450</v>
      </c>
      <c r="E204" s="289" t="s">
        <v>264</v>
      </c>
      <c r="F204" s="289" t="s">
        <v>5630</v>
      </c>
      <c r="G204" s="289" t="s">
        <v>12</v>
      </c>
      <c r="H204" s="289" t="s">
        <v>13</v>
      </c>
      <c r="I204" s="278"/>
      <c r="J204" s="278" t="s">
        <v>5631</v>
      </c>
      <c r="K204" s="278"/>
      <c r="L204" s="146" t="s">
        <v>5632</v>
      </c>
      <c r="M204" s="278"/>
      <c r="N204" s="7"/>
      <c r="O204" s="7"/>
      <c r="P204" s="7"/>
      <c r="Q204" s="7"/>
    </row>
    <row r="205" ht="26.25" customHeight="1">
      <c r="A205" s="306">
        <v>7.0</v>
      </c>
      <c r="B205" s="278"/>
      <c r="C205" s="289" t="s">
        <v>5633</v>
      </c>
      <c r="D205" s="289" t="s">
        <v>269</v>
      </c>
      <c r="E205" s="289" t="s">
        <v>264</v>
      </c>
      <c r="F205" s="289" t="s">
        <v>5634</v>
      </c>
      <c r="G205" s="289" t="s">
        <v>12</v>
      </c>
      <c r="H205" s="289" t="s">
        <v>13</v>
      </c>
      <c r="I205" s="278"/>
      <c r="J205" s="144" t="s">
        <v>5635</v>
      </c>
      <c r="K205" s="278"/>
      <c r="L205" s="278" t="s">
        <v>5636</v>
      </c>
      <c r="M205" s="295" t="str">
        <f>HYPERLINK("http://www.panabocity.gov.ph/","www.panabocity.gov.ph")</f>
        <v>www.panabocity.gov.ph</v>
      </c>
      <c r="N205" s="7"/>
      <c r="O205" s="7"/>
      <c r="P205" s="7"/>
      <c r="Q205" s="7"/>
    </row>
    <row r="206" ht="26.25" customHeight="1">
      <c r="A206" s="307">
        <v>8.0</v>
      </c>
      <c r="B206" s="278"/>
      <c r="C206" s="289" t="s">
        <v>1003</v>
      </c>
      <c r="D206" s="289" t="s">
        <v>1265</v>
      </c>
      <c r="E206" s="289" t="s">
        <v>1782</v>
      </c>
      <c r="F206" s="289" t="s">
        <v>5637</v>
      </c>
      <c r="G206" s="289" t="s">
        <v>12</v>
      </c>
      <c r="H206" s="289" t="s">
        <v>13</v>
      </c>
      <c r="I206" s="278"/>
      <c r="J206" s="278" t="s">
        <v>5638</v>
      </c>
      <c r="K206" s="278"/>
      <c r="L206" s="146" t="s">
        <v>5639</v>
      </c>
      <c r="M206" s="278"/>
      <c r="N206" s="7"/>
      <c r="O206" s="7"/>
      <c r="P206" s="7"/>
      <c r="Q206" s="7"/>
    </row>
    <row r="207" ht="26.25" customHeight="1">
      <c r="A207" s="307">
        <v>9.0</v>
      </c>
      <c r="B207" s="278"/>
      <c r="C207" s="289" t="s">
        <v>507</v>
      </c>
      <c r="D207" s="289" t="s">
        <v>5640</v>
      </c>
      <c r="E207" s="289" t="s">
        <v>138</v>
      </c>
      <c r="F207" s="289" t="s">
        <v>5641</v>
      </c>
      <c r="G207" s="289" t="s">
        <v>12</v>
      </c>
      <c r="H207" s="289" t="s">
        <v>13</v>
      </c>
      <c r="I207" s="278"/>
      <c r="J207" s="278" t="s">
        <v>5642</v>
      </c>
      <c r="K207" s="278"/>
      <c r="L207" s="278" t="s">
        <v>5643</v>
      </c>
      <c r="M207" s="278"/>
      <c r="N207" s="7"/>
      <c r="O207" s="7"/>
      <c r="P207" s="7"/>
      <c r="Q207" s="7"/>
    </row>
    <row r="208" ht="26.25" customHeight="1">
      <c r="A208" s="306">
        <v>10.0</v>
      </c>
      <c r="B208" s="278"/>
      <c r="C208" s="301" t="s">
        <v>5644</v>
      </c>
      <c r="D208" s="289" t="s">
        <v>5645</v>
      </c>
      <c r="E208" s="289" t="s">
        <v>264</v>
      </c>
      <c r="F208" s="289" t="s">
        <v>5646</v>
      </c>
      <c r="G208" s="289" t="s">
        <v>12</v>
      </c>
      <c r="H208" s="289" t="s">
        <v>13</v>
      </c>
      <c r="I208" s="278"/>
      <c r="J208" s="278" t="s">
        <v>5647</v>
      </c>
      <c r="K208" s="278"/>
      <c r="L208" s="278" t="s">
        <v>5648</v>
      </c>
      <c r="M208" s="17" t="str">
        <f>HYPERLINK("http://www.tagumcity.gov.ph/","www.tagumcity.gov.ph")</f>
        <v>www.tagumcity.gov.ph</v>
      </c>
      <c r="N208" s="7"/>
      <c r="O208" s="7"/>
      <c r="P208" s="7"/>
      <c r="Q208" s="7"/>
    </row>
    <row r="209" ht="26.25" customHeight="1">
      <c r="A209" s="307">
        <v>11.0</v>
      </c>
      <c r="B209" s="278"/>
      <c r="C209" s="289" t="s">
        <v>5649</v>
      </c>
      <c r="D209" s="289" t="s">
        <v>5650</v>
      </c>
      <c r="E209" s="289" t="s">
        <v>363</v>
      </c>
      <c r="F209" s="289" t="s">
        <v>5651</v>
      </c>
      <c r="G209" s="289" t="s">
        <v>12</v>
      </c>
      <c r="H209" s="289" t="s">
        <v>13</v>
      </c>
      <c r="I209" s="278"/>
      <c r="J209" s="278" t="s">
        <v>5652</v>
      </c>
      <c r="K209" s="278"/>
      <c r="L209" s="146" t="s">
        <v>5653</v>
      </c>
      <c r="M209" s="278"/>
      <c r="N209" s="7"/>
      <c r="O209" s="7"/>
      <c r="P209" s="7"/>
      <c r="Q209" s="7"/>
    </row>
    <row r="210" ht="26.25" customHeight="1">
      <c r="A210" s="297"/>
      <c r="B210" s="278"/>
      <c r="C210" s="298" t="s">
        <v>5654</v>
      </c>
      <c r="D210" s="297" t="s">
        <v>5655</v>
      </c>
      <c r="E210" s="297" t="s">
        <v>251</v>
      </c>
      <c r="F210" s="297" t="s">
        <v>5656</v>
      </c>
      <c r="G210" s="297" t="s">
        <v>12</v>
      </c>
      <c r="H210" s="297" t="s">
        <v>143</v>
      </c>
      <c r="I210" s="299" t="s">
        <v>5657</v>
      </c>
      <c r="J210" s="299" t="s">
        <v>5658</v>
      </c>
      <c r="K210" s="299" t="s">
        <v>5659</v>
      </c>
      <c r="L210" s="299"/>
      <c r="M210" s="299"/>
      <c r="N210" s="7"/>
      <c r="O210" s="7"/>
      <c r="P210" s="7"/>
      <c r="Q210" s="7"/>
    </row>
    <row r="211" ht="26.25" customHeight="1">
      <c r="A211" s="277">
        <v>1.0</v>
      </c>
      <c r="B211" s="278"/>
      <c r="C211" s="289" t="s">
        <v>5660</v>
      </c>
      <c r="D211" s="289" t="s">
        <v>1312</v>
      </c>
      <c r="E211" s="278" t="s">
        <v>192</v>
      </c>
      <c r="F211" s="289" t="s">
        <v>633</v>
      </c>
      <c r="G211" s="289" t="s">
        <v>12</v>
      </c>
      <c r="H211" s="289" t="s">
        <v>13</v>
      </c>
      <c r="I211" s="278"/>
      <c r="J211" s="278" t="s">
        <v>5661</v>
      </c>
      <c r="K211" s="278" t="s">
        <v>5662</v>
      </c>
      <c r="L211" s="278"/>
      <c r="M211" s="295" t="str">
        <f>HYPERLINK("http://www.bansalan.com/","www.bansalan.com")</f>
        <v>www.bansalan.com</v>
      </c>
      <c r="N211" s="7"/>
      <c r="O211" s="7"/>
      <c r="P211" s="7"/>
      <c r="Q211" s="7"/>
    </row>
    <row r="212" ht="26.25" customHeight="1">
      <c r="A212" s="289">
        <v>2.0</v>
      </c>
      <c r="B212" s="278"/>
      <c r="C212" s="289" t="s">
        <v>5663</v>
      </c>
      <c r="D212" s="289" t="s">
        <v>660</v>
      </c>
      <c r="E212" s="289" t="s">
        <v>138</v>
      </c>
      <c r="F212" s="289" t="s">
        <v>5664</v>
      </c>
      <c r="G212" s="289" t="s">
        <v>12</v>
      </c>
      <c r="H212" s="289" t="s">
        <v>13</v>
      </c>
      <c r="I212" s="278"/>
      <c r="J212" s="278" t="s">
        <v>5665</v>
      </c>
      <c r="K212" s="278" t="s">
        <v>5666</v>
      </c>
      <c r="L212" s="278"/>
      <c r="M212" s="17" t="str">
        <f>HYPERLINK("http://www.davaocity.gov.ph/","www.davaocity.gov.ph")</f>
        <v>www.davaocity.gov.ph</v>
      </c>
      <c r="N212" s="7"/>
      <c r="O212" s="7"/>
      <c r="P212" s="7"/>
      <c r="Q212" s="7"/>
    </row>
    <row r="213" ht="26.25" customHeight="1">
      <c r="A213" s="289">
        <v>3.0</v>
      </c>
      <c r="B213" s="278"/>
      <c r="C213" s="301" t="s">
        <v>5667</v>
      </c>
      <c r="D213" s="289" t="s">
        <v>5668</v>
      </c>
      <c r="E213" s="289" t="s">
        <v>138</v>
      </c>
      <c r="F213" s="289" t="s">
        <v>5669</v>
      </c>
      <c r="G213" s="289" t="s">
        <v>12</v>
      </c>
      <c r="H213" s="289" t="s">
        <v>13</v>
      </c>
      <c r="I213" s="278"/>
      <c r="J213" s="278" t="s">
        <v>5670</v>
      </c>
      <c r="K213" s="278"/>
      <c r="L213" s="278"/>
      <c r="M213" s="295" t="str">
        <f>HYPERLINK("http://www.digoscity.com/","www.digoscity.com")</f>
        <v>www.digoscity.com</v>
      </c>
      <c r="N213" s="7"/>
      <c r="O213" s="7"/>
      <c r="P213" s="7"/>
      <c r="Q213" s="7"/>
    </row>
    <row r="214" ht="26.25" customHeight="1">
      <c r="A214" s="277">
        <v>4.0</v>
      </c>
      <c r="B214" s="78"/>
      <c r="C214" s="289" t="s">
        <v>5671</v>
      </c>
      <c r="D214" s="289" t="s">
        <v>1084</v>
      </c>
      <c r="E214" s="289" t="s">
        <v>1782</v>
      </c>
      <c r="F214" s="289" t="s">
        <v>5672</v>
      </c>
      <c r="G214" s="289" t="s">
        <v>12</v>
      </c>
      <c r="H214" s="289" t="s">
        <v>13</v>
      </c>
      <c r="I214" s="278"/>
      <c r="J214" s="278" t="s">
        <v>5673</v>
      </c>
      <c r="K214" s="278"/>
      <c r="L214" s="278"/>
      <c r="M214" s="278"/>
      <c r="N214" s="7"/>
      <c r="O214" s="7"/>
      <c r="P214" s="7"/>
      <c r="Q214" s="7"/>
    </row>
    <row r="215" ht="26.25" customHeight="1">
      <c r="A215" s="289">
        <v>5.0</v>
      </c>
      <c r="B215" s="278"/>
      <c r="C215" s="289" t="s">
        <v>1284</v>
      </c>
      <c r="D215" s="289" t="s">
        <v>5674</v>
      </c>
      <c r="E215" s="289" t="s">
        <v>159</v>
      </c>
      <c r="F215" s="289" t="s">
        <v>5675</v>
      </c>
      <c r="G215" s="289" t="s">
        <v>12</v>
      </c>
      <c r="H215" s="289" t="s">
        <v>13</v>
      </c>
      <c r="I215" s="278"/>
      <c r="J215" s="144" t="s">
        <v>5676</v>
      </c>
      <c r="K215" s="278"/>
      <c r="L215" s="278" t="s">
        <v>5677</v>
      </c>
      <c r="M215" s="278"/>
      <c r="N215" s="7"/>
      <c r="O215" s="7"/>
      <c r="P215" s="7"/>
      <c r="Q215" s="7"/>
    </row>
    <row r="216" ht="26.25" customHeight="1">
      <c r="A216" s="289">
        <v>6.0</v>
      </c>
      <c r="B216" s="278"/>
      <c r="C216" s="289" t="s">
        <v>5678</v>
      </c>
      <c r="D216" s="289" t="s">
        <v>5679</v>
      </c>
      <c r="E216" s="289" t="s">
        <v>441</v>
      </c>
      <c r="F216" s="289" t="s">
        <v>5680</v>
      </c>
      <c r="G216" s="289" t="s">
        <v>12</v>
      </c>
      <c r="H216" s="289" t="s">
        <v>13</v>
      </c>
      <c r="I216" s="278"/>
      <c r="J216" s="278" t="s">
        <v>5681</v>
      </c>
      <c r="K216" s="278"/>
      <c r="L216" s="146" t="s">
        <v>5682</v>
      </c>
      <c r="M216" s="278"/>
      <c r="N216" s="7"/>
      <c r="O216" s="7"/>
      <c r="P216" s="7"/>
      <c r="Q216" s="7"/>
    </row>
    <row r="217" ht="26.25" customHeight="1">
      <c r="A217" s="277">
        <v>7.0</v>
      </c>
      <c r="B217" s="278"/>
      <c r="C217" s="289" t="s">
        <v>5683</v>
      </c>
      <c r="D217" s="289" t="s">
        <v>5526</v>
      </c>
      <c r="E217" s="289" t="s">
        <v>402</v>
      </c>
      <c r="F217" s="289" t="s">
        <v>5684</v>
      </c>
      <c r="G217" s="289" t="s">
        <v>12</v>
      </c>
      <c r="H217" s="289" t="s">
        <v>13</v>
      </c>
      <c r="I217" s="278"/>
      <c r="J217" s="278" t="s">
        <v>5685</v>
      </c>
      <c r="K217" s="278"/>
      <c r="L217" s="278" t="s">
        <v>5686</v>
      </c>
      <c r="M217" s="278"/>
      <c r="N217" s="7"/>
      <c r="O217" s="7"/>
      <c r="P217" s="7"/>
      <c r="Q217" s="7"/>
    </row>
    <row r="218" ht="26.25" customHeight="1">
      <c r="A218" s="289">
        <v>8.0</v>
      </c>
      <c r="B218" s="278"/>
      <c r="C218" s="289" t="s">
        <v>2441</v>
      </c>
      <c r="D218" s="289" t="s">
        <v>541</v>
      </c>
      <c r="E218" s="289" t="s">
        <v>233</v>
      </c>
      <c r="F218" s="289" t="s">
        <v>5687</v>
      </c>
      <c r="G218" s="289" t="s">
        <v>12</v>
      </c>
      <c r="H218" s="289" t="s">
        <v>13</v>
      </c>
      <c r="I218" s="278"/>
      <c r="J218" s="278"/>
      <c r="K218" s="278"/>
      <c r="L218" s="278"/>
      <c r="M218" s="278"/>
      <c r="N218" s="7"/>
      <c r="O218" s="7"/>
      <c r="P218" s="7"/>
      <c r="Q218" s="7"/>
    </row>
    <row r="219" ht="26.25" customHeight="1">
      <c r="A219" s="289">
        <v>9.0</v>
      </c>
      <c r="B219" s="278"/>
      <c r="C219" s="289" t="s">
        <v>5688</v>
      </c>
      <c r="D219" s="289" t="s">
        <v>5689</v>
      </c>
      <c r="E219" s="289" t="s">
        <v>445</v>
      </c>
      <c r="F219" s="289" t="s">
        <v>5690</v>
      </c>
      <c r="G219" s="289" t="s">
        <v>12</v>
      </c>
      <c r="H219" s="289" t="s">
        <v>13</v>
      </c>
      <c r="I219" s="278"/>
      <c r="J219" s="144" t="s">
        <v>5691</v>
      </c>
      <c r="K219" s="278"/>
      <c r="L219" s="278"/>
      <c r="M219" s="278"/>
      <c r="N219" s="7"/>
      <c r="O219" s="7"/>
      <c r="P219" s="7"/>
      <c r="Q219" s="7"/>
    </row>
    <row r="220" ht="26.25" customHeight="1">
      <c r="A220" s="277">
        <v>10.0</v>
      </c>
      <c r="B220" s="278"/>
      <c r="C220" s="289" t="s">
        <v>5692</v>
      </c>
      <c r="D220" s="289" t="s">
        <v>314</v>
      </c>
      <c r="E220" s="289" t="s">
        <v>251</v>
      </c>
      <c r="F220" s="289" t="s">
        <v>5693</v>
      </c>
      <c r="G220" s="289" t="s">
        <v>12</v>
      </c>
      <c r="H220" s="289" t="s">
        <v>13</v>
      </c>
      <c r="I220" s="278"/>
      <c r="J220" s="278" t="s">
        <v>5694</v>
      </c>
      <c r="K220" s="278"/>
      <c r="L220" s="278"/>
      <c r="M220" s="278"/>
      <c r="N220" s="7"/>
      <c r="O220" s="7"/>
      <c r="P220" s="7"/>
      <c r="Q220" s="7"/>
    </row>
    <row r="221" ht="26.25" customHeight="1">
      <c r="A221" s="289">
        <v>11.0</v>
      </c>
      <c r="B221" s="278"/>
      <c r="C221" s="289" t="s">
        <v>5695</v>
      </c>
      <c r="D221" s="289" t="s">
        <v>1328</v>
      </c>
      <c r="E221" s="289" t="s">
        <v>363</v>
      </c>
      <c r="F221" s="289" t="s">
        <v>608</v>
      </c>
      <c r="G221" s="289" t="s">
        <v>12</v>
      </c>
      <c r="H221" s="289" t="s">
        <v>13</v>
      </c>
      <c r="I221" s="278"/>
      <c r="J221" s="278"/>
      <c r="K221" s="278"/>
      <c r="L221" s="278" t="s">
        <v>5696</v>
      </c>
      <c r="M221" s="278"/>
      <c r="N221" s="7"/>
      <c r="O221" s="7"/>
      <c r="P221" s="7"/>
      <c r="Q221" s="7"/>
    </row>
    <row r="222" ht="26.25" customHeight="1">
      <c r="A222" s="289">
        <v>12.0</v>
      </c>
      <c r="B222" s="278"/>
      <c r="C222" s="289" t="s">
        <v>5697</v>
      </c>
      <c r="D222" s="289" t="s">
        <v>191</v>
      </c>
      <c r="E222" s="289" t="s">
        <v>363</v>
      </c>
      <c r="F222" s="289" t="s">
        <v>5698</v>
      </c>
      <c r="G222" s="289" t="s">
        <v>12</v>
      </c>
      <c r="H222" s="289" t="s">
        <v>13</v>
      </c>
      <c r="I222" s="278"/>
      <c r="J222" s="278" t="s">
        <v>5699</v>
      </c>
      <c r="K222" s="278"/>
      <c r="L222" s="278"/>
      <c r="M222" s="278"/>
      <c r="N222" s="7"/>
      <c r="O222" s="7"/>
      <c r="P222" s="7"/>
      <c r="Q222" s="7"/>
    </row>
    <row r="223" ht="26.25" customHeight="1">
      <c r="A223" s="277">
        <v>13.0</v>
      </c>
      <c r="B223" s="278"/>
      <c r="C223" s="289" t="s">
        <v>5700</v>
      </c>
      <c r="D223" s="289" t="s">
        <v>5701</v>
      </c>
      <c r="E223" s="289" t="s">
        <v>745</v>
      </c>
      <c r="F223" s="289" t="s">
        <v>5702</v>
      </c>
      <c r="G223" s="289" t="s">
        <v>12</v>
      </c>
      <c r="H223" s="289" t="s">
        <v>13</v>
      </c>
      <c r="I223" s="278"/>
      <c r="J223" s="278" t="s">
        <v>5703</v>
      </c>
      <c r="K223" s="278"/>
      <c r="L223" s="278" t="s">
        <v>5704</v>
      </c>
      <c r="M223" s="278"/>
      <c r="N223" s="7"/>
      <c r="O223" s="7"/>
      <c r="P223" s="7"/>
      <c r="Q223" s="7"/>
    </row>
    <row r="224" ht="26.25" customHeight="1">
      <c r="A224" s="289">
        <v>14.0</v>
      </c>
      <c r="B224" s="78"/>
      <c r="C224" s="289" t="s">
        <v>395</v>
      </c>
      <c r="D224" s="289" t="s">
        <v>5705</v>
      </c>
      <c r="E224" s="289" t="s">
        <v>264</v>
      </c>
      <c r="F224" s="289" t="s">
        <v>5706</v>
      </c>
      <c r="G224" s="289" t="s">
        <v>12</v>
      </c>
      <c r="H224" s="289" t="s">
        <v>13</v>
      </c>
      <c r="I224" s="278"/>
      <c r="J224" s="278" t="s">
        <v>5707</v>
      </c>
      <c r="K224" s="278"/>
      <c r="L224" s="146" t="s">
        <v>5708</v>
      </c>
      <c r="M224" s="278"/>
      <c r="N224" s="7"/>
      <c r="O224" s="7"/>
      <c r="P224" s="7"/>
      <c r="Q224" s="7"/>
    </row>
    <row r="225" ht="26.25" customHeight="1">
      <c r="A225" s="289">
        <v>15.0</v>
      </c>
      <c r="B225" s="78"/>
      <c r="C225" s="289" t="s">
        <v>405</v>
      </c>
      <c r="D225" s="289" t="s">
        <v>5709</v>
      </c>
      <c r="E225" s="289" t="s">
        <v>251</v>
      </c>
      <c r="F225" s="289" t="s">
        <v>5710</v>
      </c>
      <c r="G225" s="289" t="s">
        <v>12</v>
      </c>
      <c r="H225" s="289" t="s">
        <v>13</v>
      </c>
      <c r="I225" s="278"/>
      <c r="J225" s="278" t="s">
        <v>5711</v>
      </c>
      <c r="K225" s="278"/>
      <c r="L225" s="278"/>
      <c r="M225" s="278"/>
      <c r="N225" s="7"/>
      <c r="O225" s="7"/>
      <c r="P225" s="7"/>
      <c r="Q225" s="7"/>
    </row>
    <row r="226" ht="26.25" customHeight="1">
      <c r="A226" s="277">
        <v>16.0</v>
      </c>
      <c r="B226" s="78"/>
      <c r="C226" s="289" t="s">
        <v>5712</v>
      </c>
      <c r="D226" s="289" t="s">
        <v>5713</v>
      </c>
      <c r="E226" s="289" t="s">
        <v>245</v>
      </c>
      <c r="F226" s="289" t="s">
        <v>5714</v>
      </c>
      <c r="G226" s="289" t="s">
        <v>12</v>
      </c>
      <c r="H226" s="289" t="s">
        <v>13</v>
      </c>
      <c r="I226" s="278"/>
      <c r="J226" s="278" t="s">
        <v>5715</v>
      </c>
      <c r="K226" s="278"/>
      <c r="L226" s="278"/>
      <c r="M226" s="278"/>
      <c r="N226" s="7"/>
      <c r="O226" s="7"/>
      <c r="P226" s="7"/>
      <c r="Q226" s="7"/>
    </row>
    <row r="227" ht="26.25" customHeight="1">
      <c r="A227" s="299"/>
      <c r="B227" s="278"/>
      <c r="C227" s="305" t="s">
        <v>5716</v>
      </c>
      <c r="D227" s="297" t="s">
        <v>5717</v>
      </c>
      <c r="E227" s="297" t="s">
        <v>170</v>
      </c>
      <c r="F227" s="297" t="s">
        <v>5718</v>
      </c>
      <c r="G227" s="297" t="s">
        <v>12</v>
      </c>
      <c r="H227" s="297" t="s">
        <v>5719</v>
      </c>
      <c r="I227" s="299" t="s">
        <v>5720</v>
      </c>
      <c r="J227" s="299" t="s">
        <v>5721</v>
      </c>
      <c r="K227" s="299" t="s">
        <v>5722</v>
      </c>
      <c r="L227" s="308" t="s">
        <v>5723</v>
      </c>
      <c r="M227" s="299"/>
      <c r="N227" s="7"/>
      <c r="O227" s="7"/>
      <c r="P227" s="7"/>
      <c r="Q227" s="7"/>
    </row>
    <row r="228" ht="26.25" customHeight="1">
      <c r="A228" s="309">
        <v>1.0</v>
      </c>
      <c r="B228" s="309"/>
      <c r="C228" s="293" t="s">
        <v>5724</v>
      </c>
      <c r="D228" s="292" t="s">
        <v>5725</v>
      </c>
      <c r="E228" s="293" t="s">
        <v>153</v>
      </c>
      <c r="F228" s="292" t="s">
        <v>5726</v>
      </c>
      <c r="G228" s="289" t="s">
        <v>12</v>
      </c>
      <c r="H228" s="289" t="s">
        <v>13</v>
      </c>
      <c r="I228" s="278"/>
      <c r="J228" s="278" t="s">
        <v>5727</v>
      </c>
      <c r="K228" s="278"/>
      <c r="L228" s="211" t="s">
        <v>5728</v>
      </c>
      <c r="M228" s="278"/>
      <c r="N228" s="7"/>
      <c r="O228" s="7"/>
      <c r="P228" s="7"/>
      <c r="Q228" s="7"/>
    </row>
    <row r="229" ht="26.25" customHeight="1">
      <c r="A229" s="309">
        <v>2.0</v>
      </c>
      <c r="B229" s="309"/>
      <c r="C229" s="293" t="s">
        <v>5729</v>
      </c>
      <c r="D229" s="292" t="s">
        <v>5730</v>
      </c>
      <c r="E229" s="293" t="s">
        <v>264</v>
      </c>
      <c r="F229" s="292" t="s">
        <v>5731</v>
      </c>
      <c r="G229" s="289" t="s">
        <v>12</v>
      </c>
      <c r="H229" s="289" t="s">
        <v>13</v>
      </c>
      <c r="I229" s="278"/>
      <c r="J229" s="278" t="s">
        <v>5732</v>
      </c>
      <c r="K229" s="278"/>
      <c r="L229" s="211" t="s">
        <v>5733</v>
      </c>
      <c r="M229" s="278"/>
      <c r="N229" s="7"/>
      <c r="O229" s="7"/>
      <c r="P229" s="7"/>
      <c r="Q229" s="7"/>
    </row>
    <row r="230" ht="26.25" customHeight="1">
      <c r="A230" s="309">
        <v>3.0</v>
      </c>
      <c r="B230" s="309"/>
      <c r="C230" s="293" t="s">
        <v>5734</v>
      </c>
      <c r="D230" s="292" t="s">
        <v>5735</v>
      </c>
      <c r="E230" s="293" t="s">
        <v>320</v>
      </c>
      <c r="F230" s="292" t="s">
        <v>5736</v>
      </c>
      <c r="G230" s="289" t="s">
        <v>12</v>
      </c>
      <c r="H230" s="289" t="s">
        <v>13</v>
      </c>
      <c r="I230" s="278"/>
      <c r="J230" s="278" t="s">
        <v>5737</v>
      </c>
      <c r="K230" s="278"/>
      <c r="L230" s="211" t="s">
        <v>5738</v>
      </c>
      <c r="M230" s="278"/>
      <c r="N230" s="7"/>
      <c r="O230" s="7"/>
      <c r="P230" s="7"/>
      <c r="Q230" s="7"/>
    </row>
    <row r="231" ht="26.25" customHeight="1">
      <c r="A231" s="309">
        <v>4.0</v>
      </c>
      <c r="B231" s="309"/>
      <c r="C231" s="293" t="s">
        <v>5739</v>
      </c>
      <c r="D231" s="292" t="s">
        <v>5243</v>
      </c>
      <c r="E231" s="293" t="s">
        <v>320</v>
      </c>
      <c r="F231" s="292" t="s">
        <v>5740</v>
      </c>
      <c r="G231" s="289" t="s">
        <v>12</v>
      </c>
      <c r="H231" s="289" t="s">
        <v>13</v>
      </c>
      <c r="I231" s="278"/>
      <c r="J231" s="278" t="s">
        <v>5741</v>
      </c>
      <c r="K231" s="278"/>
      <c r="L231" s="211" t="s">
        <v>5742</v>
      </c>
      <c r="M231" s="278"/>
      <c r="N231" s="7"/>
      <c r="O231" s="7"/>
      <c r="P231" s="7"/>
      <c r="Q231" s="7"/>
    </row>
    <row r="232" ht="26.25" customHeight="1">
      <c r="A232" s="309">
        <v>5.0</v>
      </c>
      <c r="B232" s="309"/>
      <c r="C232" s="293" t="s">
        <v>5743</v>
      </c>
      <c r="D232" s="292" t="s">
        <v>5744</v>
      </c>
      <c r="E232" s="293" t="s">
        <v>3195</v>
      </c>
      <c r="F232" s="292" t="s">
        <v>5745</v>
      </c>
      <c r="G232" s="289" t="s">
        <v>12</v>
      </c>
      <c r="H232" s="289" t="s">
        <v>13</v>
      </c>
      <c r="I232" s="278"/>
      <c r="J232" s="278" t="s">
        <v>5746</v>
      </c>
      <c r="K232" s="278"/>
      <c r="L232" s="211" t="s">
        <v>5747</v>
      </c>
      <c r="M232" s="278"/>
      <c r="N232" s="7"/>
      <c r="O232" s="7"/>
      <c r="P232" s="7"/>
      <c r="Q232" s="7"/>
    </row>
    <row r="233" ht="26.25" customHeight="1">
      <c r="A233" s="309">
        <v>6.0</v>
      </c>
      <c r="B233" s="78"/>
      <c r="C233" s="278" t="s">
        <v>5748</v>
      </c>
      <c r="D233" s="289" t="s">
        <v>1328</v>
      </c>
      <c r="E233" s="278" t="s">
        <v>233</v>
      </c>
      <c r="F233" s="289" t="s">
        <v>5749</v>
      </c>
      <c r="G233" s="289" t="s">
        <v>12</v>
      </c>
      <c r="H233" s="289" t="s">
        <v>13</v>
      </c>
      <c r="I233" s="278"/>
      <c r="J233" s="278" t="s">
        <v>5750</v>
      </c>
      <c r="K233" s="278"/>
      <c r="L233" s="278" t="s">
        <v>5751</v>
      </c>
      <c r="M233" s="278"/>
      <c r="N233" s="7"/>
      <c r="O233" s="7"/>
      <c r="P233" s="7"/>
      <c r="Q233" s="7"/>
    </row>
    <row r="234" ht="26.25" customHeight="1">
      <c r="A234" s="309">
        <v>7.0</v>
      </c>
      <c r="B234" s="309"/>
      <c r="C234" s="293" t="s">
        <v>5752</v>
      </c>
      <c r="D234" s="292" t="s">
        <v>961</v>
      </c>
      <c r="E234" s="293" t="s">
        <v>212</v>
      </c>
      <c r="F234" s="292" t="s">
        <v>1683</v>
      </c>
      <c r="G234" s="289" t="s">
        <v>12</v>
      </c>
      <c r="H234" s="289" t="s">
        <v>13</v>
      </c>
      <c r="I234" s="278"/>
      <c r="J234" s="278" t="s">
        <v>5753</v>
      </c>
      <c r="K234" s="278"/>
      <c r="L234" s="278" t="s">
        <v>5754</v>
      </c>
      <c r="M234" s="278"/>
      <c r="N234" s="7"/>
      <c r="O234" s="7"/>
      <c r="P234" s="7"/>
      <c r="Q234" s="7"/>
    </row>
    <row r="235" ht="26.25" customHeight="1">
      <c r="A235" s="309">
        <v>8.0</v>
      </c>
      <c r="B235" s="309"/>
      <c r="C235" s="293" t="s">
        <v>5755</v>
      </c>
      <c r="D235" s="292" t="s">
        <v>5756</v>
      </c>
      <c r="E235" s="293" t="s">
        <v>363</v>
      </c>
      <c r="F235" s="292" t="s">
        <v>5757</v>
      </c>
      <c r="G235" s="289" t="s">
        <v>12</v>
      </c>
      <c r="H235" s="289" t="s">
        <v>13</v>
      </c>
      <c r="I235" s="278"/>
      <c r="J235" s="278" t="s">
        <v>5758</v>
      </c>
      <c r="K235" s="278" t="s">
        <v>5759</v>
      </c>
      <c r="L235" s="278" t="s">
        <v>5760</v>
      </c>
      <c r="M235" s="278"/>
      <c r="N235" s="7"/>
      <c r="O235" s="7"/>
      <c r="P235" s="7"/>
      <c r="Q235" s="7"/>
    </row>
    <row r="236" ht="26.25" customHeight="1">
      <c r="A236" s="309">
        <v>9.0</v>
      </c>
      <c r="B236" s="309"/>
      <c r="C236" s="310" t="s">
        <v>5761</v>
      </c>
      <c r="D236" s="292" t="s">
        <v>5762</v>
      </c>
      <c r="E236" s="293" t="s">
        <v>251</v>
      </c>
      <c r="F236" s="292" t="s">
        <v>5763</v>
      </c>
      <c r="G236" s="289" t="s">
        <v>12</v>
      </c>
      <c r="H236" s="289" t="s">
        <v>13</v>
      </c>
      <c r="I236" s="278"/>
      <c r="J236" s="278" t="s">
        <v>5764</v>
      </c>
      <c r="K236" s="278"/>
      <c r="L236" s="211" t="s">
        <v>5765</v>
      </c>
      <c r="M236" s="278"/>
      <c r="N236" s="7"/>
      <c r="O236" s="7"/>
      <c r="P236" s="7"/>
      <c r="Q236" s="7"/>
    </row>
    <row r="237" ht="26.25" customHeight="1">
      <c r="A237" s="309">
        <v>10.0</v>
      </c>
      <c r="B237" s="309"/>
      <c r="C237" s="293" t="s">
        <v>1003</v>
      </c>
      <c r="D237" s="292" t="s">
        <v>5766</v>
      </c>
      <c r="E237" s="293" t="s">
        <v>320</v>
      </c>
      <c r="F237" s="292" t="s">
        <v>5767</v>
      </c>
      <c r="G237" s="289" t="s">
        <v>12</v>
      </c>
      <c r="H237" s="289" t="s">
        <v>13</v>
      </c>
      <c r="I237" s="278"/>
      <c r="J237" s="278" t="s">
        <v>5768</v>
      </c>
      <c r="K237" s="278"/>
      <c r="L237" s="211" t="s">
        <v>5769</v>
      </c>
      <c r="M237" s="278"/>
      <c r="N237" s="7"/>
      <c r="O237" s="7"/>
      <c r="P237" s="7"/>
      <c r="Q237" s="7"/>
    </row>
    <row r="238" ht="26.25" customHeight="1">
      <c r="A238" s="309">
        <v>11.0</v>
      </c>
      <c r="B238" s="309"/>
      <c r="C238" s="293" t="s">
        <v>5770</v>
      </c>
      <c r="D238" s="292" t="s">
        <v>1450</v>
      </c>
      <c r="E238" s="293" t="s">
        <v>264</v>
      </c>
      <c r="F238" s="292" t="s">
        <v>905</v>
      </c>
      <c r="G238" s="289" t="s">
        <v>12</v>
      </c>
      <c r="H238" s="289" t="s">
        <v>13</v>
      </c>
      <c r="I238" s="278"/>
      <c r="J238" s="278" t="s">
        <v>5771</v>
      </c>
      <c r="K238" s="278"/>
      <c r="L238" s="211" t="s">
        <v>5772</v>
      </c>
      <c r="M238" s="278"/>
      <c r="N238" s="7"/>
      <c r="O238" s="7"/>
      <c r="P238" s="7"/>
      <c r="Q238" s="7"/>
    </row>
    <row r="239" ht="12.75" customHeight="1">
      <c r="A239" s="296" t="s">
        <v>5773</v>
      </c>
      <c r="B239" s="149"/>
      <c r="C239" s="150"/>
      <c r="D239" s="311"/>
      <c r="E239" s="311"/>
      <c r="F239" s="311"/>
      <c r="G239" s="276"/>
      <c r="H239" s="303"/>
      <c r="I239" s="276"/>
      <c r="J239" s="276"/>
      <c r="K239" s="276"/>
      <c r="L239" s="276"/>
      <c r="M239" s="276"/>
      <c r="N239" s="7"/>
      <c r="O239" s="7"/>
      <c r="P239" s="7"/>
      <c r="Q239" s="7"/>
    </row>
    <row r="240" ht="26.25" customHeight="1">
      <c r="A240" s="297"/>
      <c r="B240" s="278"/>
      <c r="C240" s="298" t="s">
        <v>5774</v>
      </c>
      <c r="D240" s="297" t="s">
        <v>5775</v>
      </c>
      <c r="E240" s="299"/>
      <c r="F240" s="297" t="s">
        <v>5776</v>
      </c>
      <c r="G240" s="297" t="s">
        <v>12</v>
      </c>
      <c r="H240" s="297" t="s">
        <v>143</v>
      </c>
      <c r="I240" s="299" t="s">
        <v>5777</v>
      </c>
      <c r="J240" s="299" t="s">
        <v>5778</v>
      </c>
      <c r="K240" s="299" t="s">
        <v>5779</v>
      </c>
      <c r="L240" s="299"/>
      <c r="M240" s="187" t="str">
        <f>HYPERLINK("http://www.cotabato.gov.ph/","www.cotabato.gov.ph")</f>
        <v>www.cotabato.gov.ph</v>
      </c>
      <c r="N240" s="7"/>
      <c r="O240" s="7"/>
      <c r="P240" s="7"/>
      <c r="Q240" s="7"/>
    </row>
    <row r="241" ht="26.25" customHeight="1">
      <c r="A241" s="277">
        <v>1.0</v>
      </c>
      <c r="B241" s="78"/>
      <c r="C241" s="289" t="s">
        <v>5780</v>
      </c>
      <c r="D241" s="289" t="s">
        <v>5781</v>
      </c>
      <c r="E241" s="278" t="s">
        <v>153</v>
      </c>
      <c r="F241" s="289" t="s">
        <v>5782</v>
      </c>
      <c r="G241" s="289" t="s">
        <v>12</v>
      </c>
      <c r="H241" s="289" t="s">
        <v>13</v>
      </c>
      <c r="I241" s="278"/>
      <c r="J241" s="278" t="s">
        <v>5783</v>
      </c>
      <c r="K241" s="278"/>
      <c r="L241" s="278"/>
      <c r="M241" s="17" t="str">
        <f>HYPERLINK("http://www.alamada.gov.ph/","www.alamada.gov.ph")</f>
        <v>www.alamada.gov.ph</v>
      </c>
      <c r="N241" s="7"/>
      <c r="O241" s="7"/>
      <c r="P241" s="7"/>
      <c r="Q241" s="7"/>
    </row>
    <row r="242" ht="26.25" customHeight="1">
      <c r="A242" s="277">
        <v>2.0</v>
      </c>
      <c r="B242" s="78"/>
      <c r="C242" s="289" t="s">
        <v>5784</v>
      </c>
      <c r="D242" s="289" t="s">
        <v>5785</v>
      </c>
      <c r="E242" s="289" t="s">
        <v>153</v>
      </c>
      <c r="F242" s="289" t="s">
        <v>5786</v>
      </c>
      <c r="G242" s="289" t="s">
        <v>12</v>
      </c>
      <c r="H242" s="289" t="s">
        <v>13</v>
      </c>
      <c r="I242" s="278"/>
      <c r="J242" s="278" t="s">
        <v>5787</v>
      </c>
      <c r="K242" s="278"/>
      <c r="L242" s="278"/>
      <c r="M242" s="17" t="str">
        <f>HYPERLINK("http://www.aleosan.gov.ph/","www.aleosan.gov.ph")</f>
        <v>www.aleosan.gov.ph</v>
      </c>
      <c r="N242" s="7"/>
      <c r="O242" s="7"/>
      <c r="P242" s="7"/>
      <c r="Q242" s="7"/>
    </row>
    <row r="243" ht="26.25" customHeight="1">
      <c r="A243" s="277">
        <v>3.0</v>
      </c>
      <c r="B243" s="78"/>
      <c r="C243" s="289" t="s">
        <v>5788</v>
      </c>
      <c r="D243" s="289" t="s">
        <v>5789</v>
      </c>
      <c r="E243" s="289" t="s">
        <v>233</v>
      </c>
      <c r="F243" s="289" t="s">
        <v>5790</v>
      </c>
      <c r="G243" s="289" t="s">
        <v>12</v>
      </c>
      <c r="H243" s="289" t="s">
        <v>13</v>
      </c>
      <c r="I243" s="278"/>
      <c r="J243" s="144" t="s">
        <v>5791</v>
      </c>
      <c r="K243" s="278"/>
      <c r="L243" s="278"/>
      <c r="M243" s="17" t="str">
        <f>HYPERLINK("http://www.antipas.gov.ph/","www.antipas.gov.ph")</f>
        <v>www.antipas.gov.ph</v>
      </c>
      <c r="N243" s="7"/>
      <c r="O243" s="7"/>
      <c r="P243" s="7"/>
      <c r="Q243" s="7"/>
    </row>
    <row r="244" ht="26.25" customHeight="1">
      <c r="A244" s="277">
        <v>4.0</v>
      </c>
      <c r="B244" s="78"/>
      <c r="C244" s="289" t="s">
        <v>5792</v>
      </c>
      <c r="D244" s="289" t="s">
        <v>5793</v>
      </c>
      <c r="E244" s="289" t="s">
        <v>204</v>
      </c>
      <c r="F244" s="289" t="s">
        <v>5794</v>
      </c>
      <c r="G244" s="289" t="s">
        <v>12</v>
      </c>
      <c r="H244" s="289" t="s">
        <v>13</v>
      </c>
      <c r="I244" s="278"/>
      <c r="J244" s="278"/>
      <c r="K244" s="278"/>
      <c r="L244" s="278"/>
      <c r="M244" s="146"/>
      <c r="N244" s="7"/>
      <c r="O244" s="7"/>
      <c r="P244" s="7"/>
      <c r="Q244" s="7"/>
    </row>
    <row r="245" ht="26.25" customHeight="1">
      <c r="A245" s="277">
        <v>5.0</v>
      </c>
      <c r="B245" s="78"/>
      <c r="C245" s="289" t="s">
        <v>5795</v>
      </c>
      <c r="D245" s="289" t="s">
        <v>5796</v>
      </c>
      <c r="E245" s="289" t="s">
        <v>212</v>
      </c>
      <c r="F245" s="289" t="s">
        <v>5797</v>
      </c>
      <c r="G245" s="289" t="s">
        <v>12</v>
      </c>
      <c r="H245" s="289" t="s">
        <v>13</v>
      </c>
      <c r="I245" s="278"/>
      <c r="J245" s="278"/>
      <c r="K245" s="278"/>
      <c r="L245" s="278"/>
      <c r="M245" s="146"/>
      <c r="N245" s="7"/>
      <c r="O245" s="7"/>
      <c r="P245" s="7"/>
      <c r="Q245" s="7"/>
    </row>
    <row r="246" ht="26.25" customHeight="1">
      <c r="A246" s="277">
        <v>6.0</v>
      </c>
      <c r="B246" s="78"/>
      <c r="C246" s="289" t="s">
        <v>3995</v>
      </c>
      <c r="D246" s="289" t="s">
        <v>5798</v>
      </c>
      <c r="E246" s="289" t="s">
        <v>745</v>
      </c>
      <c r="F246" s="289" t="s">
        <v>5799</v>
      </c>
      <c r="G246" s="289" t="s">
        <v>12</v>
      </c>
      <c r="H246" s="289" t="s">
        <v>13</v>
      </c>
      <c r="I246" s="278"/>
      <c r="J246" s="278"/>
      <c r="K246" s="278"/>
      <c r="L246" s="278"/>
      <c r="M246" s="146"/>
      <c r="N246" s="7"/>
      <c r="O246" s="7"/>
      <c r="P246" s="7"/>
      <c r="Q246" s="7"/>
    </row>
    <row r="247" ht="26.25" customHeight="1">
      <c r="A247" s="277">
        <v>7.0</v>
      </c>
      <c r="B247" s="78"/>
      <c r="C247" s="289" t="s">
        <v>5800</v>
      </c>
      <c r="D247" s="289" t="s">
        <v>5801</v>
      </c>
      <c r="E247" s="289" t="s">
        <v>251</v>
      </c>
      <c r="F247" s="289" t="s">
        <v>5802</v>
      </c>
      <c r="G247" s="289" t="s">
        <v>12</v>
      </c>
      <c r="H247" s="289" t="s">
        <v>13</v>
      </c>
      <c r="I247" s="278"/>
      <c r="J247" s="278" t="s">
        <v>5803</v>
      </c>
      <c r="K247" s="278"/>
      <c r="L247" s="278"/>
      <c r="M247" s="17" t="str">
        <f>HYPERLINK("http://www.kabacan.gov.ph/","www.kabacan.gov.ph")</f>
        <v>www.kabacan.gov.ph</v>
      </c>
      <c r="N247" s="7"/>
      <c r="O247" s="7"/>
      <c r="P247" s="7"/>
      <c r="Q247" s="7"/>
    </row>
    <row r="248" ht="26.25" customHeight="1">
      <c r="A248" s="277">
        <v>8.0</v>
      </c>
      <c r="B248" s="278"/>
      <c r="C248" s="301" t="s">
        <v>5804</v>
      </c>
      <c r="D248" s="289" t="s">
        <v>5805</v>
      </c>
      <c r="E248" s="289" t="s">
        <v>212</v>
      </c>
      <c r="F248" s="289" t="s">
        <v>5806</v>
      </c>
      <c r="G248" s="289" t="s">
        <v>12</v>
      </c>
      <c r="H248" s="289" t="s">
        <v>13</v>
      </c>
      <c r="I248" s="278"/>
      <c r="J248" s="278" t="s">
        <v>5807</v>
      </c>
      <c r="K248" s="278"/>
      <c r="L248" s="278"/>
      <c r="M248" s="17" t="str">
        <f>HYPERLINK("http://www.kidpawan.gov.ph/","www.kidpawan.gov.ph")</f>
        <v>www.kidpawan.gov.ph</v>
      </c>
      <c r="N248" s="7"/>
      <c r="O248" s="7"/>
      <c r="P248" s="7"/>
      <c r="Q248" s="7"/>
    </row>
    <row r="249" ht="26.25" customHeight="1">
      <c r="A249" s="277">
        <v>9.0</v>
      </c>
      <c r="B249" s="78"/>
      <c r="C249" s="289" t="s">
        <v>5808</v>
      </c>
      <c r="D249" s="289" t="s">
        <v>5809</v>
      </c>
      <c r="E249" s="289" t="s">
        <v>745</v>
      </c>
      <c r="F249" s="289" t="s">
        <v>5810</v>
      </c>
      <c r="G249" s="289" t="s">
        <v>12</v>
      </c>
      <c r="H249" s="289" t="s">
        <v>13</v>
      </c>
      <c r="I249" s="278"/>
      <c r="J249" s="278" t="s">
        <v>5811</v>
      </c>
      <c r="K249" s="278"/>
      <c r="L249" s="278"/>
      <c r="M249" s="17" t="str">
        <f>HYPERLINK("http://www.libungan.gov.ph/","www.libungan.gov.ph")</f>
        <v>www.libungan.gov.ph</v>
      </c>
      <c r="N249" s="7"/>
      <c r="O249" s="7"/>
      <c r="P249" s="7"/>
      <c r="Q249" s="7"/>
    </row>
    <row r="250" ht="26.25" customHeight="1">
      <c r="A250" s="277">
        <v>10.0</v>
      </c>
      <c r="B250" s="78"/>
      <c r="C250" s="289" t="s">
        <v>5812</v>
      </c>
      <c r="D250" s="289" t="s">
        <v>5813</v>
      </c>
      <c r="E250" s="289" t="s">
        <v>402</v>
      </c>
      <c r="F250" s="289" t="s">
        <v>5814</v>
      </c>
      <c r="G250" s="289" t="s">
        <v>12</v>
      </c>
      <c r="H250" s="289" t="s">
        <v>13</v>
      </c>
      <c r="I250" s="278"/>
      <c r="J250" s="144" t="s">
        <v>5815</v>
      </c>
      <c r="K250" s="278"/>
      <c r="L250" s="278"/>
      <c r="M250" s="17" t="str">
        <f>HYPERLINK("http://www.mlang.gov.ph/","www.mlang.gov.ph")</f>
        <v>www.mlang.gov.ph</v>
      </c>
      <c r="N250" s="7"/>
      <c r="O250" s="7"/>
      <c r="P250" s="7"/>
      <c r="Q250" s="7"/>
    </row>
    <row r="251" ht="26.25" customHeight="1">
      <c r="A251" s="277">
        <v>11.0</v>
      </c>
      <c r="B251" s="78"/>
      <c r="C251" s="289" t="s">
        <v>5816</v>
      </c>
      <c r="D251" s="289" t="s">
        <v>5817</v>
      </c>
      <c r="E251" s="289" t="s">
        <v>745</v>
      </c>
      <c r="F251" s="289" t="s">
        <v>5818</v>
      </c>
      <c r="G251" s="289" t="s">
        <v>12</v>
      </c>
      <c r="H251" s="289" t="s">
        <v>13</v>
      </c>
      <c r="I251" s="278"/>
      <c r="J251" s="278" t="s">
        <v>5819</v>
      </c>
      <c r="K251" s="278"/>
      <c r="L251" s="278"/>
      <c r="M251" s="17" t="str">
        <f>HYPERLINK("http://www.magpet.gov.ph/","www.magpet.gov.ph")</f>
        <v>www.magpet.gov.ph</v>
      </c>
      <c r="N251" s="7"/>
      <c r="O251" s="7"/>
      <c r="P251" s="7"/>
      <c r="Q251" s="7"/>
    </row>
    <row r="252" ht="26.25" customHeight="1">
      <c r="A252" s="277">
        <v>12.0</v>
      </c>
      <c r="B252" s="78"/>
      <c r="C252" s="289" t="s">
        <v>5820</v>
      </c>
      <c r="D252" s="289" t="s">
        <v>5821</v>
      </c>
      <c r="E252" s="289" t="s">
        <v>245</v>
      </c>
      <c r="F252" s="289" t="s">
        <v>5822</v>
      </c>
      <c r="G252" s="289" t="s">
        <v>12</v>
      </c>
      <c r="H252" s="289" t="s">
        <v>13</v>
      </c>
      <c r="I252" s="278"/>
      <c r="J252" s="278" t="s">
        <v>5823</v>
      </c>
      <c r="K252" s="278"/>
      <c r="L252" s="278"/>
      <c r="M252" s="17" t="str">
        <f>HYPERLINK("http://www.makilala.gov.ph/","www.makilala.gov.ph")</f>
        <v>www.makilala.gov.ph</v>
      </c>
      <c r="N252" s="7"/>
      <c r="O252" s="7"/>
      <c r="P252" s="7"/>
      <c r="Q252" s="7"/>
    </row>
    <row r="253" ht="26.25" customHeight="1">
      <c r="A253" s="277">
        <v>13.0</v>
      </c>
      <c r="B253" s="78"/>
      <c r="C253" s="289" t="s">
        <v>5824</v>
      </c>
      <c r="D253" s="289" t="s">
        <v>5825</v>
      </c>
      <c r="E253" s="289" t="s">
        <v>159</v>
      </c>
      <c r="F253" s="289" t="s">
        <v>5826</v>
      </c>
      <c r="G253" s="289" t="s">
        <v>12</v>
      </c>
      <c r="H253" s="289" t="s">
        <v>13</v>
      </c>
      <c r="I253" s="278"/>
      <c r="J253" s="278" t="s">
        <v>5827</v>
      </c>
      <c r="K253" s="278"/>
      <c r="L253" s="278"/>
      <c r="M253" s="146"/>
      <c r="N253" s="7"/>
      <c r="O253" s="7"/>
      <c r="P253" s="7"/>
      <c r="Q253" s="7"/>
    </row>
    <row r="254" ht="26.25" customHeight="1">
      <c r="A254" s="277">
        <v>14.0</v>
      </c>
      <c r="B254" s="78"/>
      <c r="C254" s="289" t="s">
        <v>5828</v>
      </c>
      <c r="D254" s="289" t="s">
        <v>5829</v>
      </c>
      <c r="E254" s="289" t="s">
        <v>233</v>
      </c>
      <c r="F254" s="289" t="s">
        <v>5830</v>
      </c>
      <c r="G254" s="289" t="s">
        <v>12</v>
      </c>
      <c r="H254" s="289" t="s">
        <v>13</v>
      </c>
      <c r="I254" s="278"/>
      <c r="J254" s="144" t="s">
        <v>5831</v>
      </c>
      <c r="K254" s="278"/>
      <c r="L254" s="278"/>
      <c r="M254" s="17" t="str">
        <f>HYPERLINK("http://www.midsayap.gov.ph/","www.midsayap.gov.ph")</f>
        <v>www.midsayap.gov.ph</v>
      </c>
      <c r="N254" s="7"/>
      <c r="O254" s="7"/>
      <c r="P254" s="7"/>
      <c r="Q254" s="7"/>
    </row>
    <row r="255" ht="26.25" customHeight="1">
      <c r="A255" s="277">
        <v>15.0</v>
      </c>
      <c r="B255" s="78"/>
      <c r="C255" s="289" t="s">
        <v>5832</v>
      </c>
      <c r="D255" s="289" t="s">
        <v>5833</v>
      </c>
      <c r="E255" s="289" t="s">
        <v>245</v>
      </c>
      <c r="F255" s="289" t="s">
        <v>5834</v>
      </c>
      <c r="G255" s="289" t="s">
        <v>12</v>
      </c>
      <c r="H255" s="289" t="s">
        <v>13</v>
      </c>
      <c r="I255" s="278"/>
      <c r="J255" s="278" t="s">
        <v>5835</v>
      </c>
      <c r="K255" s="278"/>
      <c r="L255" s="278"/>
      <c r="M255" s="146"/>
      <c r="N255" s="7"/>
      <c r="O255" s="7"/>
      <c r="P255" s="7"/>
      <c r="Q255" s="7"/>
    </row>
    <row r="256" ht="26.25" customHeight="1">
      <c r="A256" s="277">
        <v>16.0</v>
      </c>
      <c r="B256" s="78"/>
      <c r="C256" s="289" t="s">
        <v>5836</v>
      </c>
      <c r="D256" s="289" t="s">
        <v>5837</v>
      </c>
      <c r="E256" s="289" t="s">
        <v>233</v>
      </c>
      <c r="F256" s="289" t="s">
        <v>5838</v>
      </c>
      <c r="G256" s="289" t="s">
        <v>12</v>
      </c>
      <c r="H256" s="289" t="s">
        <v>13</v>
      </c>
      <c r="I256" s="278"/>
      <c r="J256" s="144" t="s">
        <v>5839</v>
      </c>
      <c r="K256" s="278"/>
      <c r="L256" s="278"/>
      <c r="M256" s="17" t="str">
        <f>HYPERLINK("http://www.pikit.gov.ph/","www.pikit.gov.ph")</f>
        <v>www.pikit.gov.ph</v>
      </c>
      <c r="N256" s="7"/>
      <c r="O256" s="7"/>
      <c r="P256" s="7"/>
      <c r="Q256" s="7"/>
    </row>
    <row r="257" ht="26.25" customHeight="1">
      <c r="A257" s="277">
        <v>17.0</v>
      </c>
      <c r="B257" s="78"/>
      <c r="C257" s="289" t="s">
        <v>3611</v>
      </c>
      <c r="D257" s="289" t="s">
        <v>5840</v>
      </c>
      <c r="E257" s="289" t="s">
        <v>1782</v>
      </c>
      <c r="F257" s="289" t="s">
        <v>5841</v>
      </c>
      <c r="G257" s="289" t="s">
        <v>12</v>
      </c>
      <c r="H257" s="289" t="s">
        <v>13</v>
      </c>
      <c r="I257" s="278"/>
      <c r="J257" s="144" t="s">
        <v>5842</v>
      </c>
      <c r="K257" s="278"/>
      <c r="L257" s="278"/>
      <c r="M257" s="146"/>
      <c r="N257" s="7"/>
      <c r="O257" s="7"/>
      <c r="P257" s="7"/>
      <c r="Q257" s="7"/>
    </row>
    <row r="258" ht="26.25" customHeight="1">
      <c r="A258" s="277">
        <v>18.0</v>
      </c>
      <c r="B258" s="78"/>
      <c r="C258" s="289" t="s">
        <v>5843</v>
      </c>
      <c r="D258" s="289" t="s">
        <v>5844</v>
      </c>
      <c r="E258" s="289" t="s">
        <v>245</v>
      </c>
      <c r="F258" s="289" t="s">
        <v>5845</v>
      </c>
      <c r="G258" s="289" t="s">
        <v>12</v>
      </c>
      <c r="H258" s="289" t="s">
        <v>13</v>
      </c>
      <c r="I258" s="278"/>
      <c r="J258" s="144" t="s">
        <v>5846</v>
      </c>
      <c r="K258" s="278"/>
      <c r="L258" s="278"/>
      <c r="M258" s="17" t="str">
        <f>HYPERLINK("http://www.tulunan.cotabatoprov.gov.ph/","www.tulunan.cotabatoprov.gov.ph")</f>
        <v>www.tulunan.cotabatoprov.gov.ph</v>
      </c>
      <c r="N258" s="7"/>
      <c r="O258" s="7"/>
      <c r="P258" s="7"/>
      <c r="Q258" s="7"/>
    </row>
    <row r="259" ht="26.25" customHeight="1">
      <c r="A259" s="297"/>
      <c r="B259" s="278"/>
      <c r="C259" s="298" t="s">
        <v>5847</v>
      </c>
      <c r="D259" s="297" t="s">
        <v>5848</v>
      </c>
      <c r="E259" s="297" t="s">
        <v>153</v>
      </c>
      <c r="F259" s="297" t="s">
        <v>5849</v>
      </c>
      <c r="G259" s="297" t="s">
        <v>12</v>
      </c>
      <c r="H259" s="297" t="s">
        <v>143</v>
      </c>
      <c r="I259" s="299" t="s">
        <v>5850</v>
      </c>
      <c r="J259" s="190" t="s">
        <v>5851</v>
      </c>
      <c r="K259" s="299"/>
      <c r="L259" s="299"/>
      <c r="M259" s="187" t="str">
        <f>HYPERLINK("http://www.sarangani.gov.ph/","www.sarangani.gov.ph")</f>
        <v>www.sarangani.gov.ph</v>
      </c>
      <c r="N259" s="7"/>
      <c r="O259" s="7"/>
      <c r="P259" s="7"/>
      <c r="Q259" s="7"/>
    </row>
    <row r="260" ht="26.25" customHeight="1">
      <c r="A260" s="277">
        <v>1.0</v>
      </c>
      <c r="B260" s="278"/>
      <c r="C260" s="301" t="s">
        <v>5852</v>
      </c>
      <c r="D260" s="289" t="s">
        <v>5717</v>
      </c>
      <c r="E260" s="278" t="s">
        <v>245</v>
      </c>
      <c r="F260" s="289" t="s">
        <v>5853</v>
      </c>
      <c r="G260" s="289" t="s">
        <v>12</v>
      </c>
      <c r="H260" s="289" t="s">
        <v>13</v>
      </c>
      <c r="I260" s="278"/>
      <c r="J260" s="278" t="s">
        <v>5854</v>
      </c>
      <c r="K260" s="278"/>
      <c r="L260" s="278"/>
      <c r="M260" s="17" t="str">
        <f>HYPERLINK("http://www.alabel-sarangani.gov.ph/","www.alabel-sarangani.gov.ph")</f>
        <v>www.alabel-sarangani.gov.ph</v>
      </c>
      <c r="N260" s="7"/>
      <c r="O260" s="7"/>
      <c r="P260" s="7"/>
      <c r="Q260" s="7"/>
    </row>
    <row r="261" ht="26.25" customHeight="1">
      <c r="A261" s="277">
        <v>2.0</v>
      </c>
      <c r="B261" s="278"/>
      <c r="C261" s="289" t="s">
        <v>5855</v>
      </c>
      <c r="D261" s="289" t="s">
        <v>5856</v>
      </c>
      <c r="E261" s="278" t="s">
        <v>320</v>
      </c>
      <c r="F261" s="289" t="s">
        <v>5857</v>
      </c>
      <c r="G261" s="289" t="s">
        <v>12</v>
      </c>
      <c r="H261" s="289" t="s">
        <v>13</v>
      </c>
      <c r="I261" s="278"/>
      <c r="J261" s="278" t="s">
        <v>5858</v>
      </c>
      <c r="K261" s="278"/>
      <c r="L261" s="278"/>
      <c r="M261" s="17" t="str">
        <f>HYPERLINK("http://www.glan.gov.ph/","www.glan.gov.ph")</f>
        <v>www.glan.gov.ph</v>
      </c>
      <c r="N261" s="7"/>
      <c r="O261" s="7"/>
      <c r="P261" s="7"/>
      <c r="Q261" s="7"/>
    </row>
    <row r="262" ht="26.25" customHeight="1">
      <c r="A262" s="277">
        <v>3.0</v>
      </c>
      <c r="B262" s="278"/>
      <c r="C262" s="289" t="s">
        <v>5859</v>
      </c>
      <c r="D262" s="289" t="s">
        <v>5860</v>
      </c>
      <c r="E262" s="278" t="s">
        <v>153</v>
      </c>
      <c r="F262" s="289" t="s">
        <v>5861</v>
      </c>
      <c r="G262" s="289" t="s">
        <v>12</v>
      </c>
      <c r="H262" s="289" t="s">
        <v>13</v>
      </c>
      <c r="I262" s="278"/>
      <c r="J262" s="278" t="s">
        <v>5862</v>
      </c>
      <c r="K262" s="278"/>
      <c r="L262" s="278"/>
      <c r="M262" s="17" t="str">
        <f>HYPERLINK("http://www.kiamba.gov.ph/","www.kiamba.gov.ph")</f>
        <v>www.kiamba.gov.ph</v>
      </c>
      <c r="N262" s="7"/>
      <c r="O262" s="7"/>
      <c r="P262" s="7"/>
      <c r="Q262" s="7"/>
    </row>
    <row r="263" ht="26.25" customHeight="1">
      <c r="A263" s="277">
        <v>4.0</v>
      </c>
      <c r="B263" s="78"/>
      <c r="C263" s="289" t="s">
        <v>5863</v>
      </c>
      <c r="D263" s="289" t="s">
        <v>5864</v>
      </c>
      <c r="E263" s="278" t="s">
        <v>251</v>
      </c>
      <c r="F263" s="289" t="s">
        <v>5865</v>
      </c>
      <c r="G263" s="289" t="s">
        <v>12</v>
      </c>
      <c r="H263" s="289" t="s">
        <v>13</v>
      </c>
      <c r="I263" s="278"/>
      <c r="J263" s="144" t="s">
        <v>5866</v>
      </c>
      <c r="K263" s="278"/>
      <c r="L263" s="278"/>
      <c r="M263" s="17" t="str">
        <f>HYPERLINK("http://www.maasim.gov.ph/","www.maasim.gov.ph")</f>
        <v>www.maasim.gov.ph</v>
      </c>
      <c r="N263" s="7"/>
      <c r="O263" s="7"/>
      <c r="P263" s="7"/>
      <c r="Q263" s="7"/>
    </row>
    <row r="264" ht="26.25" customHeight="1">
      <c r="A264" s="277">
        <v>5.0</v>
      </c>
      <c r="B264" s="78"/>
      <c r="C264" s="289" t="s">
        <v>5867</v>
      </c>
      <c r="D264" s="289" t="s">
        <v>5868</v>
      </c>
      <c r="E264" s="278" t="s">
        <v>153</v>
      </c>
      <c r="F264" s="289" t="s">
        <v>5869</v>
      </c>
      <c r="G264" s="289" t="s">
        <v>12</v>
      </c>
      <c r="H264" s="289" t="s">
        <v>13</v>
      </c>
      <c r="I264" s="278"/>
      <c r="J264" s="144" t="s">
        <v>5870</v>
      </c>
      <c r="K264" s="278"/>
      <c r="L264" s="278"/>
      <c r="M264" s="17" t="str">
        <f>HYPERLINK("http://www.maitum.gov.ph/","www.maitum.gov.ph")</f>
        <v>www.maitum.gov.ph</v>
      </c>
      <c r="N264" s="7"/>
      <c r="O264" s="7"/>
      <c r="P264" s="7"/>
      <c r="Q264" s="7"/>
    </row>
    <row r="265" ht="26.25" customHeight="1">
      <c r="A265" s="277">
        <v>6.0</v>
      </c>
      <c r="B265" s="78"/>
      <c r="C265" s="289" t="s">
        <v>5871</v>
      </c>
      <c r="D265" s="289" t="s">
        <v>5872</v>
      </c>
      <c r="E265" s="278" t="s">
        <v>159</v>
      </c>
      <c r="F265" s="289" t="s">
        <v>5873</v>
      </c>
      <c r="G265" s="289" t="s">
        <v>12</v>
      </c>
      <c r="H265" s="289" t="s">
        <v>13</v>
      </c>
      <c r="I265" s="278"/>
      <c r="J265" s="144" t="s">
        <v>5874</v>
      </c>
      <c r="K265" s="278"/>
      <c r="L265" s="278"/>
      <c r="M265" s="17" t="str">
        <f>HYPERLINK("http://www.malapatan.gov.ph/","www.malapatan.gov.ph")</f>
        <v>www.malapatan.gov.ph</v>
      </c>
      <c r="N265" s="7"/>
      <c r="O265" s="7"/>
      <c r="P265" s="7"/>
      <c r="Q265" s="7"/>
    </row>
    <row r="266" ht="26.25" customHeight="1">
      <c r="A266" s="277">
        <v>7.0</v>
      </c>
      <c r="B266" s="78"/>
      <c r="C266" s="289" t="s">
        <v>5875</v>
      </c>
      <c r="D266" s="289" t="s">
        <v>5876</v>
      </c>
      <c r="E266" s="278" t="s">
        <v>402</v>
      </c>
      <c r="F266" s="289" t="s">
        <v>5877</v>
      </c>
      <c r="G266" s="289" t="s">
        <v>12</v>
      </c>
      <c r="H266" s="289" t="s">
        <v>13</v>
      </c>
      <c r="I266" s="278"/>
      <c r="J266" s="278" t="s">
        <v>5878</v>
      </c>
      <c r="K266" s="278"/>
      <c r="L266" s="278"/>
      <c r="M266" s="17" t="str">
        <f>HYPERLINK("http://www.malungon.gov.ph/","www.malungon.gov.ph")</f>
        <v>www.malungon.gov.ph</v>
      </c>
      <c r="N266" s="7"/>
      <c r="O266" s="7"/>
      <c r="P266" s="7"/>
      <c r="Q266" s="7"/>
    </row>
    <row r="267" ht="26.25" customHeight="1">
      <c r="A267" s="297"/>
      <c r="B267" s="278"/>
      <c r="C267" s="298" t="s">
        <v>5879</v>
      </c>
      <c r="D267" s="297" t="s">
        <v>5880</v>
      </c>
      <c r="E267" s="299" t="s">
        <v>251</v>
      </c>
      <c r="F267" s="297" t="s">
        <v>5881</v>
      </c>
      <c r="G267" s="297" t="s">
        <v>12</v>
      </c>
      <c r="H267" s="297" t="s">
        <v>143</v>
      </c>
      <c r="I267" s="299" t="s">
        <v>5882</v>
      </c>
      <c r="J267" s="190" t="s">
        <v>5883</v>
      </c>
      <c r="K267" s="299"/>
      <c r="L267" s="299"/>
      <c r="M267" s="187" t="str">
        <f>HYPERLINK("http://www.southcotabato.gov.ph/","www.southcotabato.gov.ph")</f>
        <v>www.southcotabato.gov.ph</v>
      </c>
      <c r="N267" s="7"/>
      <c r="O267" s="7"/>
      <c r="P267" s="7"/>
      <c r="Q267" s="7"/>
    </row>
    <row r="268" ht="26.25" customHeight="1">
      <c r="A268" s="277">
        <v>1.0</v>
      </c>
      <c r="B268" s="278"/>
      <c r="C268" s="289" t="s">
        <v>3414</v>
      </c>
      <c r="D268" s="289" t="s">
        <v>5884</v>
      </c>
      <c r="E268" s="278" t="s">
        <v>233</v>
      </c>
      <c r="F268" s="289" t="s">
        <v>5885</v>
      </c>
      <c r="G268" s="289" t="s">
        <v>3402</v>
      </c>
      <c r="H268" s="289" t="s">
        <v>13</v>
      </c>
      <c r="I268" s="278"/>
      <c r="J268" s="175" t="s">
        <v>5886</v>
      </c>
      <c r="K268" s="278"/>
      <c r="L268" s="278"/>
      <c r="M268" s="17" t="str">
        <f>HYPERLINK("http://www.bangascot.gov.ph/","www.bangascot.gov.ph")</f>
        <v>www.bangascot.gov.ph</v>
      </c>
      <c r="N268" s="7"/>
      <c r="O268" s="7"/>
      <c r="P268" s="7"/>
      <c r="Q268" s="7"/>
    </row>
    <row r="269" ht="26.25" customHeight="1">
      <c r="A269" s="277">
        <v>2.0</v>
      </c>
      <c r="B269" s="278"/>
      <c r="C269" s="312" t="s">
        <v>5887</v>
      </c>
      <c r="D269" s="289" t="s">
        <v>5888</v>
      </c>
      <c r="E269" s="278" t="s">
        <v>153</v>
      </c>
      <c r="F269" s="289" t="s">
        <v>5889</v>
      </c>
      <c r="G269" s="289" t="s">
        <v>3402</v>
      </c>
      <c r="H269" s="289" t="s">
        <v>13</v>
      </c>
      <c r="I269" s="278"/>
      <c r="J269" s="144" t="s">
        <v>5890</v>
      </c>
      <c r="K269" s="278"/>
      <c r="L269" s="278"/>
      <c r="M269" s="17" t="str">
        <f>HYPERLINK("http://www.gensantos.gov.ph/","www.gensantos.gov.ph")</f>
        <v>www.gensantos.gov.ph</v>
      </c>
      <c r="N269" s="7"/>
      <c r="O269" s="7"/>
      <c r="P269" s="7"/>
      <c r="Q269" s="7"/>
    </row>
    <row r="270" ht="26.25" customHeight="1">
      <c r="A270" s="277">
        <v>3.0</v>
      </c>
      <c r="B270" s="278"/>
      <c r="C270" s="301" t="s">
        <v>5891</v>
      </c>
      <c r="D270" s="289" t="s">
        <v>5892</v>
      </c>
      <c r="E270" s="278" t="s">
        <v>320</v>
      </c>
      <c r="F270" s="289" t="s">
        <v>5893</v>
      </c>
      <c r="G270" s="289" t="s">
        <v>3402</v>
      </c>
      <c r="H270" s="289" t="s">
        <v>13</v>
      </c>
      <c r="I270" s="278"/>
      <c r="J270" s="175" t="s">
        <v>5894</v>
      </c>
      <c r="K270" s="278"/>
      <c r="L270" s="278"/>
      <c r="M270" s="17" t="str">
        <f>HYPERLINK("http://www.koronadal.gov.ph/","www.koronadal.gov.ph")</f>
        <v>www.koronadal.gov.ph</v>
      </c>
      <c r="N270" s="7"/>
      <c r="O270" s="7"/>
      <c r="P270" s="7"/>
      <c r="Q270" s="7"/>
    </row>
    <row r="271" ht="26.25" customHeight="1">
      <c r="A271" s="277">
        <v>4.0</v>
      </c>
      <c r="B271" s="278"/>
      <c r="C271" s="289" t="s">
        <v>5895</v>
      </c>
      <c r="D271" s="289" t="s">
        <v>5002</v>
      </c>
      <c r="E271" s="278" t="s">
        <v>320</v>
      </c>
      <c r="F271" s="289" t="s">
        <v>5896</v>
      </c>
      <c r="G271" s="289" t="s">
        <v>3402</v>
      </c>
      <c r="H271" s="289" t="s">
        <v>13</v>
      </c>
      <c r="I271" s="278"/>
      <c r="J271" s="144" t="s">
        <v>5897</v>
      </c>
      <c r="K271" s="278"/>
      <c r="L271" s="278"/>
      <c r="M271" s="175"/>
      <c r="N271" s="7"/>
      <c r="O271" s="7"/>
      <c r="P271" s="7"/>
      <c r="Q271" s="7"/>
    </row>
    <row r="272" ht="26.25" customHeight="1">
      <c r="A272" s="277">
        <v>5.0</v>
      </c>
      <c r="B272" s="78"/>
      <c r="C272" s="289" t="s">
        <v>5898</v>
      </c>
      <c r="D272" s="289" t="s">
        <v>5856</v>
      </c>
      <c r="E272" s="278" t="s">
        <v>441</v>
      </c>
      <c r="F272" s="289" t="s">
        <v>5899</v>
      </c>
      <c r="G272" s="289" t="s">
        <v>3402</v>
      </c>
      <c r="H272" s="289" t="s">
        <v>13</v>
      </c>
      <c r="I272" s="278"/>
      <c r="J272" s="175" t="s">
        <v>5900</v>
      </c>
      <c r="K272" s="278"/>
      <c r="L272" s="278"/>
      <c r="M272" s="175"/>
      <c r="N272" s="7"/>
      <c r="O272" s="7"/>
      <c r="P272" s="7"/>
      <c r="Q272" s="7"/>
    </row>
    <row r="273" ht="26.25" customHeight="1">
      <c r="A273" s="277">
        <v>6.0</v>
      </c>
      <c r="B273" s="78"/>
      <c r="C273" s="289" t="s">
        <v>5901</v>
      </c>
      <c r="D273" s="289" t="s">
        <v>5902</v>
      </c>
      <c r="E273" s="278" t="s">
        <v>264</v>
      </c>
      <c r="F273" s="289" t="s">
        <v>5903</v>
      </c>
      <c r="G273" s="289" t="s">
        <v>3402</v>
      </c>
      <c r="H273" s="289" t="s">
        <v>13</v>
      </c>
      <c r="I273" s="278"/>
      <c r="J273" s="175" t="s">
        <v>5904</v>
      </c>
      <c r="K273" s="278"/>
      <c r="L273" s="278"/>
      <c r="M273" s="175"/>
      <c r="N273" s="7"/>
      <c r="O273" s="7"/>
      <c r="P273" s="7"/>
      <c r="Q273" s="7"/>
    </row>
    <row r="274" ht="26.25" customHeight="1">
      <c r="A274" s="277">
        <v>7.0</v>
      </c>
      <c r="B274" s="78"/>
      <c r="C274" s="289" t="s">
        <v>5905</v>
      </c>
      <c r="D274" s="289" t="s">
        <v>5002</v>
      </c>
      <c r="E274" s="278" t="s">
        <v>402</v>
      </c>
      <c r="F274" s="289" t="s">
        <v>5906</v>
      </c>
      <c r="G274" s="289" t="s">
        <v>3402</v>
      </c>
      <c r="H274" s="289" t="s">
        <v>13</v>
      </c>
      <c r="I274" s="278"/>
      <c r="J274" s="175" t="s">
        <v>5907</v>
      </c>
      <c r="K274" s="278"/>
      <c r="L274" s="278"/>
      <c r="M274" s="17" t="str">
        <f>HYPERLINK("http://www.stoninoscot.gov.ph/","www.stoninoscot.gov.ph")</f>
        <v>www.stoninoscot.gov.ph</v>
      </c>
      <c r="N274" s="7"/>
      <c r="O274" s="7"/>
      <c r="P274" s="7"/>
      <c r="Q274" s="7"/>
    </row>
    <row r="275" ht="26.25" customHeight="1">
      <c r="A275" s="277">
        <v>8.0</v>
      </c>
      <c r="B275" s="78"/>
      <c r="C275" s="289" t="s">
        <v>5908</v>
      </c>
      <c r="D275" s="289" t="s">
        <v>5002</v>
      </c>
      <c r="E275" s="278" t="s">
        <v>445</v>
      </c>
      <c r="F275" s="289" t="s">
        <v>5909</v>
      </c>
      <c r="G275" s="289" t="s">
        <v>3402</v>
      </c>
      <c r="H275" s="289" t="s">
        <v>13</v>
      </c>
      <c r="I275" s="278"/>
      <c r="J275" s="144" t="s">
        <v>5910</v>
      </c>
      <c r="K275" s="278"/>
      <c r="L275" s="278"/>
      <c r="M275" s="17" t="str">
        <f>HYPERLINK("http://www.surallah.gov.ph/","www.surallah.gov.ph")</f>
        <v>www.surallah.gov.ph</v>
      </c>
      <c r="N275" s="7"/>
      <c r="O275" s="7"/>
      <c r="P275" s="7"/>
      <c r="Q275" s="7"/>
    </row>
    <row r="276" ht="26.25" customHeight="1">
      <c r="A276" s="277">
        <v>9.0</v>
      </c>
      <c r="B276" s="78"/>
      <c r="C276" s="289" t="s">
        <v>5911</v>
      </c>
      <c r="D276" s="289" t="s">
        <v>5912</v>
      </c>
      <c r="E276" s="278" t="s">
        <v>245</v>
      </c>
      <c r="F276" s="289" t="s">
        <v>5913</v>
      </c>
      <c r="G276" s="289" t="s">
        <v>3402</v>
      </c>
      <c r="H276" s="289" t="s">
        <v>13</v>
      </c>
      <c r="I276" s="278"/>
      <c r="J276" s="313" t="s">
        <v>5914</v>
      </c>
      <c r="K276" s="278"/>
      <c r="L276" s="278"/>
      <c r="M276" s="17" t="str">
        <f>HYPERLINK("http://www.tiboliscot.gov.ph/","www.tiboliscot.gov.ph")</f>
        <v>www.tiboliscot.gov.ph</v>
      </c>
      <c r="N276" s="7"/>
      <c r="O276" s="7"/>
      <c r="P276" s="7"/>
      <c r="Q276" s="7"/>
    </row>
    <row r="277" ht="26.25" customHeight="1">
      <c r="A277" s="277">
        <v>10.0</v>
      </c>
      <c r="B277" s="78"/>
      <c r="C277" s="289" t="s">
        <v>5915</v>
      </c>
      <c r="D277" s="289" t="s">
        <v>5916</v>
      </c>
      <c r="E277" s="278" t="s">
        <v>204</v>
      </c>
      <c r="F277" s="289" t="s">
        <v>5917</v>
      </c>
      <c r="G277" s="289" t="s">
        <v>3402</v>
      </c>
      <c r="H277" s="289" t="s">
        <v>13</v>
      </c>
      <c r="I277" s="278"/>
      <c r="J277" s="313" t="s">
        <v>5918</v>
      </c>
      <c r="K277" s="278"/>
      <c r="L277" s="278"/>
      <c r="M277" s="17" t="str">
        <f>HYPERLINK("http://www.tampakan.gov.ph/","www.tampakan.gov.ph")</f>
        <v>www.tampakan.gov.ph</v>
      </c>
      <c r="N277" s="7"/>
      <c r="O277" s="7"/>
      <c r="P277" s="7"/>
      <c r="Q277" s="7"/>
    </row>
    <row r="278" ht="26.25" customHeight="1">
      <c r="A278" s="277">
        <v>11.0</v>
      </c>
      <c r="B278" s="78"/>
      <c r="C278" s="289" t="s">
        <v>5919</v>
      </c>
      <c r="D278" s="289" t="s">
        <v>5920</v>
      </c>
      <c r="E278" s="278" t="s">
        <v>204</v>
      </c>
      <c r="F278" s="289" t="s">
        <v>5921</v>
      </c>
      <c r="G278" s="289" t="s">
        <v>3402</v>
      </c>
      <c r="H278" s="289" t="s">
        <v>13</v>
      </c>
      <c r="I278" s="278"/>
      <c r="J278" s="144" t="s">
        <v>5922</v>
      </c>
      <c r="K278" s="278"/>
      <c r="L278" s="7"/>
      <c r="M278" s="17" t="str">
        <f>HYPERLINK("http://www.tantanganscot.gov.ph/","www.tantanganscot.gov.ph")</f>
        <v>www.tantanganscot.gov.ph</v>
      </c>
      <c r="N278" s="7"/>
      <c r="O278" s="7"/>
      <c r="P278" s="7"/>
      <c r="Q278" s="7"/>
    </row>
    <row r="279" ht="26.25" customHeight="1">
      <c r="A279" s="277">
        <v>12.0</v>
      </c>
      <c r="B279" s="78"/>
      <c r="C279" s="289" t="s">
        <v>5923</v>
      </c>
      <c r="D279" s="289" t="s">
        <v>5876</v>
      </c>
      <c r="E279" s="278" t="s">
        <v>245</v>
      </c>
      <c r="F279" s="289" t="s">
        <v>5924</v>
      </c>
      <c r="G279" s="289" t="s">
        <v>3402</v>
      </c>
      <c r="H279" s="289" t="s">
        <v>13</v>
      </c>
      <c r="I279" s="278"/>
      <c r="J279" s="144" t="s">
        <v>5925</v>
      </c>
      <c r="K279" s="278"/>
      <c r="L279" s="7"/>
      <c r="M279" s="17" t="str">
        <f>HYPERLINK("http://www.tupi.gov.ph/","www.tupi.gov.ph")</f>
        <v>www.tupi.gov.ph</v>
      </c>
      <c r="N279" s="7"/>
      <c r="O279" s="7"/>
      <c r="P279" s="7"/>
      <c r="Q279" s="7"/>
    </row>
    <row r="280" ht="26.25" customHeight="1">
      <c r="A280" s="297"/>
      <c r="B280" s="278"/>
      <c r="C280" s="298" t="s">
        <v>5926</v>
      </c>
      <c r="D280" s="297" t="s">
        <v>5927</v>
      </c>
      <c r="E280" s="297" t="s">
        <v>745</v>
      </c>
      <c r="F280" s="297" t="s">
        <v>5928</v>
      </c>
      <c r="G280" s="297" t="s">
        <v>12</v>
      </c>
      <c r="H280" s="297" t="s">
        <v>143</v>
      </c>
      <c r="I280" s="299" t="s">
        <v>5929</v>
      </c>
      <c r="J280" s="299" t="s">
        <v>5930</v>
      </c>
      <c r="K280" s="299" t="s">
        <v>5931</v>
      </c>
      <c r="L280" s="299"/>
      <c r="M280" s="187" t="str">
        <f>HYPERLINK("http://www.sultankudaratprovince.gov.ph/","www.sultankudaratprovince.gov.ph")</f>
        <v>www.sultankudaratprovince.gov.ph</v>
      </c>
      <c r="N280" s="7"/>
      <c r="O280" s="7"/>
      <c r="P280" s="7"/>
      <c r="Q280" s="7"/>
    </row>
    <row r="281" ht="26.25" customHeight="1">
      <c r="A281" s="289">
        <v>1.0</v>
      </c>
      <c r="B281" s="278"/>
      <c r="C281" s="289" t="s">
        <v>5932</v>
      </c>
      <c r="D281" s="289" t="s">
        <v>5933</v>
      </c>
      <c r="E281" s="289" t="s">
        <v>138</v>
      </c>
      <c r="F281" s="289" t="s">
        <v>5934</v>
      </c>
      <c r="G281" s="289" t="s">
        <v>12</v>
      </c>
      <c r="H281" s="289" t="s">
        <v>13</v>
      </c>
      <c r="I281" s="278"/>
      <c r="J281" s="278" t="s">
        <v>5935</v>
      </c>
      <c r="K281" s="278"/>
      <c r="L281" s="278"/>
      <c r="M281" s="17" t="str">
        <f>HYPERLINK("http://www.bagumbayan.gov.ph/","www.bagumbayan.gov.ph")</f>
        <v>www.bagumbayan.gov.ph</v>
      </c>
      <c r="N281" s="7"/>
      <c r="O281" s="7"/>
      <c r="P281" s="7"/>
      <c r="Q281" s="7"/>
    </row>
    <row r="282" ht="26.25" customHeight="1">
      <c r="A282" s="289">
        <v>2.0</v>
      </c>
      <c r="B282" s="278"/>
      <c r="C282" s="289" t="s">
        <v>5936</v>
      </c>
      <c r="D282" s="289" t="s">
        <v>5937</v>
      </c>
      <c r="E282" s="289" t="s">
        <v>159</v>
      </c>
      <c r="F282" s="289" t="s">
        <v>5938</v>
      </c>
      <c r="G282" s="289" t="s">
        <v>12</v>
      </c>
      <c r="H282" s="289" t="s">
        <v>13</v>
      </c>
      <c r="I282" s="278"/>
      <c r="J282" s="278" t="s">
        <v>5939</v>
      </c>
      <c r="K282" s="278"/>
      <c r="L282" s="278"/>
      <c r="M282" s="17" t="str">
        <f>HYPERLINK("http://www.columbio.gov.ph/","www.columbio.gov.ph")</f>
        <v>www.columbio.gov.ph</v>
      </c>
      <c r="N282" s="7"/>
      <c r="O282" s="7"/>
      <c r="P282" s="7"/>
      <c r="Q282" s="7"/>
    </row>
    <row r="283" ht="26.25" customHeight="1">
      <c r="A283" s="289">
        <v>3.0</v>
      </c>
      <c r="B283" s="278"/>
      <c r="C283" s="289" t="s">
        <v>2929</v>
      </c>
      <c r="D283" s="289" t="s">
        <v>5940</v>
      </c>
      <c r="E283" s="278" t="s">
        <v>745</v>
      </c>
      <c r="F283" s="289" t="s">
        <v>5941</v>
      </c>
      <c r="G283" s="289" t="s">
        <v>12</v>
      </c>
      <c r="H283" s="289" t="s">
        <v>13</v>
      </c>
      <c r="I283" s="278"/>
      <c r="J283" s="278" t="s">
        <v>5942</v>
      </c>
      <c r="K283" s="278"/>
      <c r="L283" s="278"/>
      <c r="M283" s="278"/>
      <c r="N283" s="7"/>
      <c r="O283" s="7"/>
      <c r="P283" s="7"/>
      <c r="Q283" s="7"/>
    </row>
    <row r="284" ht="26.25" customHeight="1">
      <c r="A284" s="289">
        <v>4.0</v>
      </c>
      <c r="B284" s="278"/>
      <c r="C284" s="301" t="s">
        <v>5943</v>
      </c>
      <c r="D284" s="289" t="s">
        <v>5944</v>
      </c>
      <c r="E284" s="278" t="s">
        <v>192</v>
      </c>
      <c r="F284" s="278" t="s">
        <v>5945</v>
      </c>
      <c r="G284" s="289" t="s">
        <v>12</v>
      </c>
      <c r="H284" s="289" t="s">
        <v>13</v>
      </c>
      <c r="I284" s="278"/>
      <c r="J284" s="278" t="s">
        <v>5946</v>
      </c>
      <c r="K284" s="278"/>
      <c r="L284" s="278"/>
      <c r="M284" s="17" t="str">
        <f>HYPERLINK("http://www.isulan.gov.ph/","www.isulan.gov.ph")</f>
        <v>www.isulan.gov.ph</v>
      </c>
      <c r="N284" s="7"/>
      <c r="O284" s="7"/>
      <c r="P284" s="7"/>
      <c r="Q284" s="7"/>
    </row>
    <row r="285" ht="26.25" customHeight="1">
      <c r="A285" s="289">
        <v>5.0</v>
      </c>
      <c r="B285" s="278"/>
      <c r="C285" s="289" t="s">
        <v>5947</v>
      </c>
      <c r="D285" s="289" t="s">
        <v>5948</v>
      </c>
      <c r="E285" s="278" t="s">
        <v>251</v>
      </c>
      <c r="F285" s="289" t="s">
        <v>5949</v>
      </c>
      <c r="G285" s="289" t="s">
        <v>12</v>
      </c>
      <c r="H285" s="289" t="s">
        <v>13</v>
      </c>
      <c r="I285" s="278"/>
      <c r="J285" s="278" t="s">
        <v>5950</v>
      </c>
      <c r="K285" s="278"/>
      <c r="L285" s="278"/>
      <c r="M285" s="17" t="str">
        <f>HYPERLINK("http://www.kalamansig.gov.ph/","www.kalamansig.gov.ph")</f>
        <v>www.kalamansig.gov.ph</v>
      </c>
      <c r="N285" s="7"/>
      <c r="O285" s="7"/>
      <c r="P285" s="7"/>
      <c r="Q285" s="7"/>
    </row>
    <row r="286" ht="26.25" customHeight="1">
      <c r="A286" s="289">
        <v>6.0</v>
      </c>
      <c r="B286" s="278"/>
      <c r="C286" s="289" t="s">
        <v>5951</v>
      </c>
      <c r="D286" s="289" t="s">
        <v>5952</v>
      </c>
      <c r="E286" s="278" t="s">
        <v>264</v>
      </c>
      <c r="F286" s="289" t="s">
        <v>5953</v>
      </c>
      <c r="G286" s="289" t="s">
        <v>12</v>
      </c>
      <c r="H286" s="289" t="s">
        <v>13</v>
      </c>
      <c r="I286" s="278"/>
      <c r="J286" s="278"/>
      <c r="K286" s="278"/>
      <c r="L286" s="278"/>
      <c r="M286" s="17" t="str">
        <f>HYPERLINK("http://www.lambayong.com/","www.lambayong.com")</f>
        <v>www.lambayong.com</v>
      </c>
      <c r="N286" s="7"/>
      <c r="O286" s="7"/>
      <c r="P286" s="7"/>
      <c r="Q286" s="7"/>
    </row>
    <row r="287" ht="26.25" customHeight="1">
      <c r="A287" s="289">
        <v>7.0</v>
      </c>
      <c r="B287" s="278"/>
      <c r="C287" s="289" t="s">
        <v>5954</v>
      </c>
      <c r="D287" s="289" t="s">
        <v>5955</v>
      </c>
      <c r="E287" s="278" t="s">
        <v>320</v>
      </c>
      <c r="F287" s="289" t="s">
        <v>5956</v>
      </c>
      <c r="G287" s="289" t="s">
        <v>12</v>
      </c>
      <c r="H287" s="289" t="s">
        <v>13</v>
      </c>
      <c r="I287" s="278"/>
      <c r="J287" s="278" t="s">
        <v>5957</v>
      </c>
      <c r="K287" s="278"/>
      <c r="L287" s="278"/>
      <c r="M287" s="146"/>
      <c r="N287" s="7"/>
      <c r="O287" s="7"/>
      <c r="P287" s="7"/>
      <c r="Q287" s="7"/>
    </row>
    <row r="288" ht="26.25" customHeight="1">
      <c r="A288" s="289">
        <v>8.0</v>
      </c>
      <c r="B288" s="278"/>
      <c r="C288" s="289" t="s">
        <v>5958</v>
      </c>
      <c r="D288" s="289" t="s">
        <v>5959</v>
      </c>
      <c r="E288" s="278" t="s">
        <v>159</v>
      </c>
      <c r="F288" s="289" t="s">
        <v>5960</v>
      </c>
      <c r="G288" s="289" t="s">
        <v>12</v>
      </c>
      <c r="H288" s="289" t="s">
        <v>13</v>
      </c>
      <c r="I288" s="278"/>
      <c r="J288" s="278" t="s">
        <v>5961</v>
      </c>
      <c r="K288" s="278"/>
      <c r="L288" s="278"/>
      <c r="M288" s="146"/>
      <c r="N288" s="7"/>
      <c r="O288" s="7"/>
      <c r="P288" s="7"/>
      <c r="Q288" s="7"/>
    </row>
    <row r="289" ht="26.25" customHeight="1">
      <c r="A289" s="289">
        <v>9.0</v>
      </c>
      <c r="B289" s="278"/>
      <c r="C289" s="289" t="s">
        <v>5962</v>
      </c>
      <c r="D289" s="289" t="s">
        <v>5963</v>
      </c>
      <c r="E289" s="278" t="s">
        <v>251</v>
      </c>
      <c r="F289" s="289" t="s">
        <v>5964</v>
      </c>
      <c r="G289" s="289" t="s">
        <v>12</v>
      </c>
      <c r="H289" s="289" t="s">
        <v>13</v>
      </c>
      <c r="I289" s="278"/>
      <c r="J289" s="278"/>
      <c r="K289" s="278"/>
      <c r="L289" s="278"/>
      <c r="M289" s="17" t="str">
        <f>HYPERLINK("http://www.palimbang.gov.ph/","www.palimbang.gov.ph")</f>
        <v>www.palimbang.gov.ph</v>
      </c>
      <c r="N289" s="7"/>
      <c r="O289" s="7"/>
      <c r="P289" s="7"/>
      <c r="Q289" s="7"/>
    </row>
    <row r="290" ht="26.25" customHeight="1">
      <c r="A290" s="289">
        <v>10.0</v>
      </c>
      <c r="B290" s="78"/>
      <c r="C290" s="289" t="s">
        <v>5965</v>
      </c>
      <c r="D290" s="289" t="s">
        <v>5966</v>
      </c>
      <c r="E290" s="278" t="s">
        <v>204</v>
      </c>
      <c r="F290" s="289" t="s">
        <v>5928</v>
      </c>
      <c r="G290" s="289" t="s">
        <v>12</v>
      </c>
      <c r="H290" s="289" t="s">
        <v>13</v>
      </c>
      <c r="I290" s="278"/>
      <c r="J290" s="144" t="s">
        <v>5967</v>
      </c>
      <c r="K290" s="278"/>
      <c r="L290" s="278"/>
      <c r="M290" s="17" t="str">
        <f>HYPERLINK("http://www.lgu-presquirino.gov.ph/","www.lgu-presquirino.gov.ph")</f>
        <v>www.lgu-presquirino.gov.ph</v>
      </c>
      <c r="N290" s="7"/>
      <c r="O290" s="7"/>
      <c r="P290" s="7"/>
      <c r="Q290" s="7"/>
    </row>
    <row r="291" ht="26.25" customHeight="1">
      <c r="A291" s="289">
        <v>11.0</v>
      </c>
      <c r="B291" s="78"/>
      <c r="C291" s="289" t="s">
        <v>5968</v>
      </c>
      <c r="D291" s="289" t="s">
        <v>5969</v>
      </c>
      <c r="E291" s="278" t="s">
        <v>233</v>
      </c>
      <c r="F291" s="289" t="s">
        <v>5970</v>
      </c>
      <c r="G291" s="289" t="s">
        <v>12</v>
      </c>
      <c r="H291" s="289" t="s">
        <v>13</v>
      </c>
      <c r="I291" s="278"/>
      <c r="J291" s="278"/>
      <c r="K291" s="278"/>
      <c r="L291" s="278"/>
      <c r="M291" s="146"/>
      <c r="N291" s="7"/>
      <c r="O291" s="7"/>
      <c r="P291" s="7"/>
      <c r="Q291" s="7"/>
    </row>
    <row r="292" ht="26.25" customHeight="1">
      <c r="A292" s="289">
        <v>12.0</v>
      </c>
      <c r="B292" s="302">
        <v>1.0</v>
      </c>
      <c r="C292" s="289" t="s">
        <v>5971</v>
      </c>
      <c r="D292" s="289" t="s">
        <v>5972</v>
      </c>
      <c r="E292" s="278" t="s">
        <v>445</v>
      </c>
      <c r="F292" s="289" t="s">
        <v>5973</v>
      </c>
      <c r="G292" s="289" t="s">
        <v>12</v>
      </c>
      <c r="H292" s="289" t="s">
        <v>13</v>
      </c>
      <c r="I292" s="278"/>
      <c r="J292" s="278" t="s">
        <v>5974</v>
      </c>
      <c r="K292" s="278"/>
      <c r="L292" s="278"/>
      <c r="M292" s="17" t="str">
        <f>HYPERLINK("http://www.tacurong.gov.ph/","www.tacurong.gov.ph")</f>
        <v>www.tacurong.gov.ph</v>
      </c>
      <c r="N292" s="7"/>
      <c r="O292" s="7"/>
      <c r="P292" s="7"/>
      <c r="Q292" s="7"/>
    </row>
    <row r="293" ht="15.75" customHeight="1">
      <c r="A293" s="296" t="s">
        <v>5975</v>
      </c>
      <c r="B293" s="149"/>
      <c r="C293" s="150"/>
      <c r="D293" s="314"/>
      <c r="E293" s="314"/>
      <c r="F293" s="314"/>
      <c r="G293" s="184"/>
      <c r="H293" s="285"/>
      <c r="I293" s="184"/>
      <c r="J293" s="184"/>
      <c r="K293" s="184"/>
      <c r="L293" s="184"/>
      <c r="M293" s="184"/>
      <c r="N293" s="7"/>
      <c r="O293" s="7"/>
      <c r="P293" s="7"/>
      <c r="Q293" s="7"/>
    </row>
    <row r="294" ht="26.25" customHeight="1">
      <c r="A294" s="297"/>
      <c r="B294" s="278"/>
      <c r="C294" s="298" t="s">
        <v>5976</v>
      </c>
      <c r="D294" s="297" t="s">
        <v>5977</v>
      </c>
      <c r="E294" s="299" t="s">
        <v>159</v>
      </c>
      <c r="F294" s="297" t="s">
        <v>5978</v>
      </c>
      <c r="G294" s="297" t="s">
        <v>12</v>
      </c>
      <c r="H294" s="297" t="s">
        <v>143</v>
      </c>
      <c r="I294" s="299"/>
      <c r="J294" s="190" t="s">
        <v>5979</v>
      </c>
      <c r="K294" s="299"/>
      <c r="L294" s="299"/>
      <c r="M294" s="299"/>
      <c r="N294" s="7"/>
      <c r="O294" s="7"/>
      <c r="P294" s="7"/>
      <c r="Q294" s="7"/>
    </row>
    <row r="295" ht="26.25" customHeight="1">
      <c r="A295" s="277">
        <v>1.0</v>
      </c>
      <c r="B295" s="278"/>
      <c r="C295" s="289" t="s">
        <v>2233</v>
      </c>
      <c r="D295" s="289" t="s">
        <v>5980</v>
      </c>
      <c r="E295" s="289" t="s">
        <v>320</v>
      </c>
      <c r="F295" s="289" t="s">
        <v>5981</v>
      </c>
      <c r="G295" s="289" t="s">
        <v>12</v>
      </c>
      <c r="H295" s="289" t="s">
        <v>13</v>
      </c>
      <c r="I295" s="278"/>
      <c r="J295" s="278" t="s">
        <v>5982</v>
      </c>
      <c r="K295" s="278"/>
      <c r="L295" s="278"/>
      <c r="M295" s="278"/>
      <c r="N295" s="7"/>
      <c r="O295" s="7"/>
      <c r="P295" s="7"/>
      <c r="Q295" s="7"/>
    </row>
    <row r="296" ht="26.25" customHeight="1">
      <c r="A296" s="277">
        <v>2.0</v>
      </c>
      <c r="B296" s="278"/>
      <c r="C296" s="301" t="s">
        <v>5983</v>
      </c>
      <c r="D296" s="289" t="s">
        <v>5984</v>
      </c>
      <c r="E296" s="289" t="s">
        <v>159</v>
      </c>
      <c r="F296" s="289" t="s">
        <v>5985</v>
      </c>
      <c r="G296" s="289" t="s">
        <v>12</v>
      </c>
      <c r="H296" s="289" t="s">
        <v>13</v>
      </c>
      <c r="I296" s="278"/>
      <c r="J296" s="144" t="s">
        <v>5986</v>
      </c>
      <c r="K296" s="278"/>
      <c r="L296" s="278"/>
      <c r="M296" s="295" t="str">
        <f>HYPERLINK("http://www.butuan.gov.ph/","www.butuan.gov.ph")</f>
        <v>www.butuan.gov.ph</v>
      </c>
      <c r="N296" s="7"/>
      <c r="O296" s="7"/>
      <c r="P296" s="7"/>
      <c r="Q296" s="7"/>
    </row>
    <row r="297" ht="26.25" customHeight="1">
      <c r="A297" s="277">
        <v>3.0</v>
      </c>
      <c r="B297" s="278"/>
      <c r="C297" s="289" t="s">
        <v>5987</v>
      </c>
      <c r="D297" s="289" t="s">
        <v>5988</v>
      </c>
      <c r="E297" s="289" t="s">
        <v>320</v>
      </c>
      <c r="F297" s="289" t="s">
        <v>5989</v>
      </c>
      <c r="G297" s="289" t="s">
        <v>12</v>
      </c>
      <c r="H297" s="289" t="s">
        <v>13</v>
      </c>
      <c r="I297" s="278"/>
      <c r="J297" s="144" t="s">
        <v>5990</v>
      </c>
      <c r="K297" s="278"/>
      <c r="L297" s="278"/>
      <c r="M297" s="278"/>
      <c r="N297" s="7"/>
      <c r="O297" s="7"/>
      <c r="P297" s="7"/>
      <c r="Q297" s="7"/>
    </row>
    <row r="298" ht="26.25" customHeight="1">
      <c r="A298" s="277">
        <v>4.0</v>
      </c>
      <c r="B298" s="278"/>
      <c r="C298" s="289" t="s">
        <v>3995</v>
      </c>
      <c r="D298" s="289" t="s">
        <v>5991</v>
      </c>
      <c r="E298" s="289" t="s">
        <v>159</v>
      </c>
      <c r="F298" s="289" t="s">
        <v>5992</v>
      </c>
      <c r="G298" s="289" t="s">
        <v>12</v>
      </c>
      <c r="H298" s="289" t="s">
        <v>13</v>
      </c>
      <c r="I298" s="278"/>
      <c r="J298" s="278" t="s">
        <v>5993</v>
      </c>
      <c r="K298" s="278"/>
      <c r="L298" s="278"/>
      <c r="M298" s="278"/>
      <c r="N298" s="7"/>
      <c r="O298" s="7"/>
      <c r="P298" s="7"/>
      <c r="Q298" s="7"/>
    </row>
    <row r="299" ht="26.25" customHeight="1">
      <c r="A299" s="277">
        <v>5.0</v>
      </c>
      <c r="B299" s="78"/>
      <c r="C299" s="289" t="s">
        <v>5994</v>
      </c>
      <c r="D299" s="289" t="s">
        <v>5995</v>
      </c>
      <c r="E299" s="289" t="s">
        <v>402</v>
      </c>
      <c r="F299" s="289" t="s">
        <v>5996</v>
      </c>
      <c r="G299" s="289" t="s">
        <v>12</v>
      </c>
      <c r="H299" s="289" t="s">
        <v>13</v>
      </c>
      <c r="I299" s="278"/>
      <c r="J299" s="278" t="s">
        <v>5997</v>
      </c>
      <c r="K299" s="278"/>
      <c r="L299" s="278"/>
      <c r="M299" s="278"/>
      <c r="N299" s="7"/>
      <c r="O299" s="7"/>
      <c r="P299" s="7"/>
      <c r="Q299" s="7"/>
    </row>
    <row r="300" ht="26.25" customHeight="1">
      <c r="A300" s="277">
        <v>6.0</v>
      </c>
      <c r="B300" s="78"/>
      <c r="C300" s="289" t="s">
        <v>5998</v>
      </c>
      <c r="D300" s="289" t="s">
        <v>5999</v>
      </c>
      <c r="E300" s="289" t="s">
        <v>198</v>
      </c>
      <c r="F300" s="289" t="s">
        <v>6000</v>
      </c>
      <c r="G300" s="289" t="s">
        <v>12</v>
      </c>
      <c r="H300" s="289" t="s">
        <v>13</v>
      </c>
      <c r="I300" s="278"/>
      <c r="J300" s="144" t="s">
        <v>6001</v>
      </c>
      <c r="K300" s="278"/>
      <c r="L300" s="278"/>
      <c r="M300" s="278"/>
      <c r="N300" s="7"/>
      <c r="O300" s="7"/>
      <c r="P300" s="7"/>
      <c r="Q300" s="7"/>
    </row>
    <row r="301" ht="26.25" customHeight="1">
      <c r="A301" s="277">
        <v>7.0</v>
      </c>
      <c r="B301" s="78"/>
      <c r="C301" s="289" t="s">
        <v>6002</v>
      </c>
      <c r="D301" s="289" t="s">
        <v>6003</v>
      </c>
      <c r="E301" s="289" t="s">
        <v>245</v>
      </c>
      <c r="F301" s="289" t="s">
        <v>6004</v>
      </c>
      <c r="G301" s="289" t="s">
        <v>12</v>
      </c>
      <c r="H301" s="289" t="s">
        <v>13</v>
      </c>
      <c r="I301" s="278"/>
      <c r="J301" s="278" t="s">
        <v>6005</v>
      </c>
      <c r="K301" s="278"/>
      <c r="L301" s="278"/>
      <c r="M301" s="278"/>
      <c r="N301" s="7"/>
      <c r="O301" s="7"/>
      <c r="P301" s="7"/>
      <c r="Q301" s="7"/>
    </row>
    <row r="302" ht="26.25" customHeight="1">
      <c r="A302" s="277">
        <v>8.0</v>
      </c>
      <c r="B302" s="78"/>
      <c r="C302" s="289" t="s">
        <v>1869</v>
      </c>
      <c r="D302" s="289" t="s">
        <v>6006</v>
      </c>
      <c r="E302" s="289" t="s">
        <v>1782</v>
      </c>
      <c r="F302" s="289" t="s">
        <v>6007</v>
      </c>
      <c r="G302" s="289" t="s">
        <v>12</v>
      </c>
      <c r="H302" s="289" t="s">
        <v>13</v>
      </c>
      <c r="I302" s="278"/>
      <c r="J302" s="278" t="s">
        <v>6008</v>
      </c>
      <c r="K302" s="278"/>
      <c r="L302" s="278"/>
      <c r="M302" s="17" t="str">
        <f>HYPERLINK("http://www.magallanesadn.gov.ph/","www.magallanesadn.gov.ph")</f>
        <v>www.magallanesadn.gov.ph</v>
      </c>
      <c r="N302" s="7"/>
      <c r="O302" s="7"/>
      <c r="P302" s="7"/>
      <c r="Q302" s="7"/>
    </row>
    <row r="303" ht="26.25" customHeight="1">
      <c r="A303" s="277">
        <v>9.0</v>
      </c>
      <c r="B303" s="78"/>
      <c r="C303" s="289" t="s">
        <v>6009</v>
      </c>
      <c r="D303" s="289" t="s">
        <v>6010</v>
      </c>
      <c r="E303" s="289" t="s">
        <v>138</v>
      </c>
      <c r="F303" s="289" t="s">
        <v>5989</v>
      </c>
      <c r="G303" s="289" t="s">
        <v>12</v>
      </c>
      <c r="H303" s="289" t="s">
        <v>13</v>
      </c>
      <c r="I303" s="278"/>
      <c r="J303" s="278" t="s">
        <v>6011</v>
      </c>
      <c r="K303" s="278"/>
      <c r="L303" s="278"/>
      <c r="M303" s="278"/>
      <c r="N303" s="7"/>
      <c r="O303" s="7"/>
      <c r="P303" s="7"/>
      <c r="Q303" s="7"/>
    </row>
    <row r="304" ht="26.25" customHeight="1">
      <c r="A304" s="277">
        <v>10.0</v>
      </c>
      <c r="B304" s="78"/>
      <c r="C304" s="289" t="s">
        <v>6012</v>
      </c>
      <c r="D304" s="289" t="s">
        <v>6013</v>
      </c>
      <c r="E304" s="289" t="s">
        <v>159</v>
      </c>
      <c r="F304" s="289" t="s">
        <v>6014</v>
      </c>
      <c r="G304" s="289" t="s">
        <v>12</v>
      </c>
      <c r="H304" s="289" t="s">
        <v>13</v>
      </c>
      <c r="I304" s="278"/>
      <c r="J304" s="144" t="s">
        <v>6015</v>
      </c>
      <c r="K304" s="278"/>
      <c r="L304" s="278"/>
      <c r="M304" s="278"/>
      <c r="N304" s="7"/>
      <c r="O304" s="7"/>
      <c r="P304" s="7"/>
      <c r="Q304" s="7"/>
    </row>
    <row r="305" ht="26.25" customHeight="1">
      <c r="A305" s="277">
        <v>11.0</v>
      </c>
      <c r="B305" s="78"/>
      <c r="C305" s="289" t="s">
        <v>377</v>
      </c>
      <c r="D305" s="289" t="s">
        <v>6016</v>
      </c>
      <c r="E305" s="289" t="s">
        <v>153</v>
      </c>
      <c r="F305" s="289" t="s">
        <v>6017</v>
      </c>
      <c r="G305" s="289" t="s">
        <v>12</v>
      </c>
      <c r="H305" s="289" t="s">
        <v>13</v>
      </c>
      <c r="I305" s="278"/>
      <c r="J305" s="144" t="s">
        <v>6018</v>
      </c>
      <c r="K305" s="278"/>
      <c r="L305" s="278"/>
      <c r="M305" s="278"/>
      <c r="N305" s="7"/>
      <c r="O305" s="7"/>
      <c r="P305" s="7"/>
      <c r="Q305" s="7"/>
    </row>
    <row r="306" ht="26.25" customHeight="1">
      <c r="A306" s="277">
        <v>12.0</v>
      </c>
      <c r="B306" s="78"/>
      <c r="C306" s="289" t="s">
        <v>6019</v>
      </c>
      <c r="D306" s="289" t="s">
        <v>6020</v>
      </c>
      <c r="E306" s="289" t="s">
        <v>198</v>
      </c>
      <c r="F306" s="289" t="s">
        <v>5949</v>
      </c>
      <c r="G306" s="289" t="s">
        <v>12</v>
      </c>
      <c r="H306" s="289" t="s">
        <v>13</v>
      </c>
      <c r="I306" s="278"/>
      <c r="J306" s="278" t="s">
        <v>6021</v>
      </c>
      <c r="K306" s="278"/>
      <c r="L306" s="278"/>
      <c r="M306" s="278"/>
      <c r="N306" s="7"/>
      <c r="O306" s="7"/>
      <c r="P306" s="7"/>
      <c r="Q306" s="7"/>
    </row>
    <row r="307" ht="26.25" customHeight="1">
      <c r="A307" s="297"/>
      <c r="B307" s="278"/>
      <c r="C307" s="298" t="s">
        <v>6022</v>
      </c>
      <c r="D307" s="297" t="s">
        <v>6023</v>
      </c>
      <c r="E307" s="297" t="s">
        <v>192</v>
      </c>
      <c r="F307" s="297" t="s">
        <v>6024</v>
      </c>
      <c r="G307" s="297" t="s">
        <v>12</v>
      </c>
      <c r="H307" s="297" t="s">
        <v>143</v>
      </c>
      <c r="I307" s="299" t="s">
        <v>6025</v>
      </c>
      <c r="J307" s="299" t="s">
        <v>6026</v>
      </c>
      <c r="K307" s="299"/>
      <c r="L307" s="299"/>
      <c r="M307" s="299"/>
      <c r="N307" s="7"/>
      <c r="O307" s="7"/>
      <c r="P307" s="7"/>
      <c r="Q307" s="7"/>
    </row>
    <row r="308" ht="26.25" customHeight="1">
      <c r="A308" s="277">
        <v>1.0</v>
      </c>
      <c r="B308" s="278"/>
      <c r="C308" s="289" t="s">
        <v>6027</v>
      </c>
      <c r="D308" s="289" t="s">
        <v>6028</v>
      </c>
      <c r="E308" s="289" t="s">
        <v>212</v>
      </c>
      <c r="F308" s="289" t="s">
        <v>6029</v>
      </c>
      <c r="G308" s="289" t="s">
        <v>6030</v>
      </c>
      <c r="H308" s="289" t="s">
        <v>13</v>
      </c>
      <c r="I308" s="278"/>
      <c r="J308" s="144" t="s">
        <v>6031</v>
      </c>
      <c r="K308" s="278"/>
      <c r="L308" s="278"/>
      <c r="M308" s="278"/>
      <c r="N308" s="7"/>
      <c r="O308" s="7"/>
      <c r="P308" s="7"/>
      <c r="Q308" s="7"/>
    </row>
    <row r="309" ht="26.25" customHeight="1">
      <c r="A309" s="277">
        <v>2.0</v>
      </c>
      <c r="B309" s="78"/>
      <c r="C309" s="289" t="s">
        <v>6032</v>
      </c>
      <c r="D309" s="289" t="s">
        <v>6033</v>
      </c>
      <c r="E309" s="289" t="s">
        <v>192</v>
      </c>
      <c r="F309" s="289" t="s">
        <v>6034</v>
      </c>
      <c r="G309" s="289" t="s">
        <v>6030</v>
      </c>
      <c r="H309" s="289" t="s">
        <v>13</v>
      </c>
      <c r="I309" s="278"/>
      <c r="J309" s="144" t="s">
        <v>6035</v>
      </c>
      <c r="K309" s="278"/>
      <c r="L309" s="278"/>
      <c r="M309" s="278"/>
      <c r="N309" s="7"/>
      <c r="O309" s="7"/>
      <c r="P309" s="7"/>
      <c r="Q309" s="7"/>
    </row>
    <row r="310" ht="26.25" customHeight="1">
      <c r="A310" s="277">
        <v>3.0</v>
      </c>
      <c r="B310" s="78"/>
      <c r="C310" s="289" t="s">
        <v>2929</v>
      </c>
      <c r="D310" s="289" t="s">
        <v>6036</v>
      </c>
      <c r="E310" s="289" t="s">
        <v>251</v>
      </c>
      <c r="F310" s="289" t="s">
        <v>6037</v>
      </c>
      <c r="G310" s="289" t="s">
        <v>6030</v>
      </c>
      <c r="H310" s="289" t="s">
        <v>13</v>
      </c>
      <c r="I310" s="278"/>
      <c r="J310" s="278" t="s">
        <v>6038</v>
      </c>
      <c r="K310" s="278"/>
      <c r="L310" s="278"/>
      <c r="M310" s="278"/>
      <c r="N310" s="7"/>
      <c r="O310" s="7"/>
      <c r="P310" s="7"/>
      <c r="Q310" s="7"/>
    </row>
    <row r="311" ht="26.25" customHeight="1">
      <c r="A311" s="277">
        <v>4.0</v>
      </c>
      <c r="B311" s="78"/>
      <c r="C311" s="289" t="s">
        <v>1588</v>
      </c>
      <c r="D311" s="289" t="s">
        <v>6039</v>
      </c>
      <c r="E311" s="289" t="s">
        <v>445</v>
      </c>
      <c r="F311" s="289" t="s">
        <v>6017</v>
      </c>
      <c r="G311" s="289" t="s">
        <v>6030</v>
      </c>
      <c r="H311" s="289" t="s">
        <v>13</v>
      </c>
      <c r="I311" s="278"/>
      <c r="J311" s="144" t="s">
        <v>6038</v>
      </c>
      <c r="K311" s="278"/>
      <c r="L311" s="278"/>
      <c r="M311" s="278"/>
      <c r="N311" s="7"/>
      <c r="O311" s="7"/>
      <c r="P311" s="7"/>
      <c r="Q311" s="7"/>
    </row>
    <row r="312" ht="26.25" customHeight="1">
      <c r="A312" s="277">
        <v>5.0</v>
      </c>
      <c r="B312" s="78"/>
      <c r="C312" s="289" t="s">
        <v>6040</v>
      </c>
      <c r="D312" s="289" t="s">
        <v>6041</v>
      </c>
      <c r="E312" s="289" t="s">
        <v>198</v>
      </c>
      <c r="F312" s="289" t="s">
        <v>6042</v>
      </c>
      <c r="G312" s="289" t="s">
        <v>6030</v>
      </c>
      <c r="H312" s="289" t="s">
        <v>13</v>
      </c>
      <c r="I312" s="278"/>
      <c r="J312" s="144" t="s">
        <v>6043</v>
      </c>
      <c r="K312" s="278"/>
      <c r="L312" s="278"/>
      <c r="M312" s="278"/>
      <c r="N312" s="7"/>
      <c r="O312" s="7"/>
      <c r="P312" s="7"/>
      <c r="Q312" s="7"/>
    </row>
    <row r="313" ht="26.25" customHeight="1">
      <c r="A313" s="277">
        <v>6.0</v>
      </c>
      <c r="B313" s="278"/>
      <c r="C313" s="301" t="s">
        <v>6044</v>
      </c>
      <c r="D313" s="289" t="s">
        <v>6045</v>
      </c>
      <c r="E313" s="289" t="s">
        <v>233</v>
      </c>
      <c r="F313" s="289" t="s">
        <v>6046</v>
      </c>
      <c r="G313" s="289" t="s">
        <v>6030</v>
      </c>
      <c r="H313" s="289" t="s">
        <v>13</v>
      </c>
      <c r="I313" s="278"/>
      <c r="J313" s="144" t="s">
        <v>6047</v>
      </c>
      <c r="K313" s="278"/>
      <c r="L313" s="278"/>
      <c r="M313" s="278"/>
      <c r="N313" s="7"/>
      <c r="O313" s="7"/>
      <c r="P313" s="7"/>
      <c r="Q313" s="7"/>
    </row>
    <row r="314" ht="26.25" customHeight="1">
      <c r="A314" s="277">
        <v>7.0</v>
      </c>
      <c r="B314" s="78"/>
      <c r="C314" s="289" t="s">
        <v>490</v>
      </c>
      <c r="D314" s="289" t="s">
        <v>6048</v>
      </c>
      <c r="E314" s="289" t="s">
        <v>745</v>
      </c>
      <c r="F314" s="289" t="s">
        <v>6049</v>
      </c>
      <c r="G314" s="289" t="s">
        <v>6030</v>
      </c>
      <c r="H314" s="289" t="s">
        <v>13</v>
      </c>
      <c r="I314" s="278"/>
      <c r="J314" s="144" t="s">
        <v>6050</v>
      </c>
      <c r="K314" s="278"/>
      <c r="L314" s="278"/>
      <c r="M314" s="278"/>
      <c r="N314" s="7"/>
      <c r="O314" s="7"/>
      <c r="P314" s="7"/>
      <c r="Q314" s="7"/>
    </row>
    <row r="315" ht="26.25" customHeight="1">
      <c r="A315" s="277">
        <v>8.0</v>
      </c>
      <c r="B315" s="78"/>
      <c r="C315" s="289" t="s">
        <v>4247</v>
      </c>
      <c r="D315" s="289" t="s">
        <v>6051</v>
      </c>
      <c r="E315" s="289" t="s">
        <v>233</v>
      </c>
      <c r="F315" s="289" t="s">
        <v>6052</v>
      </c>
      <c r="G315" s="289" t="s">
        <v>6030</v>
      </c>
      <c r="H315" s="289" t="s">
        <v>13</v>
      </c>
      <c r="I315" s="278"/>
      <c r="J315" s="144" t="s">
        <v>6053</v>
      </c>
      <c r="K315" s="278"/>
      <c r="L315" s="278"/>
      <c r="M315" s="278"/>
      <c r="N315" s="7"/>
      <c r="O315" s="7"/>
      <c r="P315" s="7"/>
      <c r="Q315" s="7"/>
    </row>
    <row r="316" ht="26.25" customHeight="1">
      <c r="A316" s="277">
        <v>9.0</v>
      </c>
      <c r="B316" s="78"/>
      <c r="C316" s="289" t="s">
        <v>1174</v>
      </c>
      <c r="D316" s="289" t="s">
        <v>6054</v>
      </c>
      <c r="E316" s="289" t="s">
        <v>441</v>
      </c>
      <c r="F316" s="289" t="s">
        <v>5989</v>
      </c>
      <c r="G316" s="289" t="s">
        <v>6030</v>
      </c>
      <c r="H316" s="289" t="s">
        <v>13</v>
      </c>
      <c r="I316" s="278"/>
      <c r="J316" s="144" t="s">
        <v>6055</v>
      </c>
      <c r="K316" s="278"/>
      <c r="L316" s="278"/>
      <c r="M316" s="278"/>
      <c r="N316" s="7"/>
      <c r="O316" s="7"/>
      <c r="P316" s="7"/>
      <c r="Q316" s="7"/>
    </row>
    <row r="317" ht="26.25" customHeight="1">
      <c r="A317" s="277">
        <v>10.0</v>
      </c>
      <c r="B317" s="78"/>
      <c r="C317" s="289" t="s">
        <v>6056</v>
      </c>
      <c r="D317" s="289" t="s">
        <v>6057</v>
      </c>
      <c r="E317" s="289" t="s">
        <v>192</v>
      </c>
      <c r="F317" s="289" t="s">
        <v>6058</v>
      </c>
      <c r="G317" s="289" t="s">
        <v>6030</v>
      </c>
      <c r="H317" s="289" t="s">
        <v>13</v>
      </c>
      <c r="I317" s="278"/>
      <c r="J317" s="144" t="s">
        <v>6059</v>
      </c>
      <c r="K317" s="278"/>
      <c r="L317" s="278"/>
      <c r="M317" s="278"/>
      <c r="N317" s="7"/>
      <c r="O317" s="7"/>
      <c r="P317" s="7"/>
      <c r="Q317" s="7"/>
    </row>
    <row r="318" ht="26.25" customHeight="1">
      <c r="A318" s="277">
        <v>11.0</v>
      </c>
      <c r="B318" s="78"/>
      <c r="C318" s="289" t="s">
        <v>6060</v>
      </c>
      <c r="D318" s="289" t="s">
        <v>6061</v>
      </c>
      <c r="E318" s="289" t="s">
        <v>138</v>
      </c>
      <c r="F318" s="289" t="s">
        <v>6062</v>
      </c>
      <c r="G318" s="289" t="s">
        <v>6030</v>
      </c>
      <c r="H318" s="289" t="s">
        <v>13</v>
      </c>
      <c r="I318" s="278"/>
      <c r="J318" s="144" t="s">
        <v>6063</v>
      </c>
      <c r="K318" s="278"/>
      <c r="L318" s="278"/>
      <c r="M318" s="278"/>
      <c r="N318" s="7"/>
      <c r="O318" s="7"/>
      <c r="P318" s="7"/>
      <c r="Q318" s="7"/>
    </row>
    <row r="319" ht="26.25" customHeight="1">
      <c r="A319" s="277">
        <v>12.0</v>
      </c>
      <c r="B319" s="78"/>
      <c r="C319" s="289" t="s">
        <v>6064</v>
      </c>
      <c r="D319" s="289" t="s">
        <v>6065</v>
      </c>
      <c r="E319" s="289" t="s">
        <v>198</v>
      </c>
      <c r="F319" s="289" t="s">
        <v>6066</v>
      </c>
      <c r="G319" s="289" t="s">
        <v>6030</v>
      </c>
      <c r="H319" s="289" t="s">
        <v>13</v>
      </c>
      <c r="I319" s="278"/>
      <c r="J319" s="144" t="s">
        <v>6067</v>
      </c>
      <c r="K319" s="278"/>
      <c r="L319" s="278"/>
      <c r="M319" s="278"/>
      <c r="N319" s="7"/>
      <c r="O319" s="7"/>
      <c r="P319" s="7"/>
      <c r="Q319" s="7"/>
    </row>
    <row r="320" ht="26.25" customHeight="1">
      <c r="A320" s="277">
        <v>13.0</v>
      </c>
      <c r="B320" s="78"/>
      <c r="C320" s="289" t="s">
        <v>6068</v>
      </c>
      <c r="D320" s="289" t="s">
        <v>6069</v>
      </c>
      <c r="E320" s="289" t="s">
        <v>153</v>
      </c>
      <c r="F320" s="289" t="s">
        <v>6070</v>
      </c>
      <c r="G320" s="289" t="s">
        <v>6030</v>
      </c>
      <c r="H320" s="289" t="s">
        <v>13</v>
      </c>
      <c r="I320" s="278"/>
      <c r="J320" s="144" t="s">
        <v>6071</v>
      </c>
      <c r="K320" s="278"/>
      <c r="L320" s="278"/>
      <c r="M320" s="278"/>
      <c r="N320" s="7"/>
      <c r="O320" s="7"/>
      <c r="P320" s="7"/>
      <c r="Q320" s="7"/>
    </row>
    <row r="321" ht="26.25" customHeight="1">
      <c r="A321" s="277">
        <v>14.0</v>
      </c>
      <c r="B321" s="78"/>
      <c r="C321" s="289" t="s">
        <v>6072</v>
      </c>
      <c r="D321" s="289" t="s">
        <v>6073</v>
      </c>
      <c r="E321" s="289" t="s">
        <v>745</v>
      </c>
      <c r="F321" s="289" t="s">
        <v>6074</v>
      </c>
      <c r="G321" s="289" t="s">
        <v>6030</v>
      </c>
      <c r="H321" s="289" t="s">
        <v>13</v>
      </c>
      <c r="I321" s="278"/>
      <c r="J321" s="144" t="s">
        <v>6075</v>
      </c>
      <c r="K321" s="278"/>
      <c r="L321" s="278"/>
      <c r="M321" s="278"/>
      <c r="N321" s="7"/>
      <c r="O321" s="7"/>
      <c r="P321" s="7"/>
      <c r="Q321" s="7"/>
    </row>
    <row r="322" ht="26.25" customHeight="1">
      <c r="A322" s="297"/>
      <c r="B322" s="299"/>
      <c r="C322" s="298" t="s">
        <v>6076</v>
      </c>
      <c r="D322" s="297" t="s">
        <v>6077</v>
      </c>
      <c r="E322" s="297" t="s">
        <v>320</v>
      </c>
      <c r="F322" s="297" t="s">
        <v>6078</v>
      </c>
      <c r="G322" s="297" t="s">
        <v>12</v>
      </c>
      <c r="H322" s="297" t="s">
        <v>143</v>
      </c>
      <c r="I322" s="299" t="s">
        <v>6079</v>
      </c>
      <c r="J322" s="299" t="s">
        <v>6080</v>
      </c>
      <c r="K322" s="299"/>
      <c r="L322" s="299"/>
      <c r="M322" s="187" t="str">
        <f>HYPERLINK("http://www.dinagatislands.gov.ph/","www.dinagatislands.gov.ph")</f>
        <v>www.dinagatislands.gov.ph</v>
      </c>
      <c r="N322" s="7"/>
      <c r="O322" s="7"/>
      <c r="P322" s="7"/>
      <c r="Q322" s="7"/>
    </row>
    <row r="323" ht="26.25" customHeight="1">
      <c r="A323" s="289">
        <v>1.0</v>
      </c>
      <c r="B323" s="278"/>
      <c r="C323" s="289" t="s">
        <v>6081</v>
      </c>
      <c r="D323" s="289" t="s">
        <v>6082</v>
      </c>
      <c r="E323" s="278" t="s">
        <v>320</v>
      </c>
      <c r="F323" s="289" t="s">
        <v>6078</v>
      </c>
      <c r="G323" s="289" t="s">
        <v>12</v>
      </c>
      <c r="H323" s="289" t="s">
        <v>13</v>
      </c>
      <c r="I323" s="278"/>
      <c r="J323" s="278"/>
      <c r="K323" s="278"/>
      <c r="L323" s="278"/>
      <c r="M323" s="278"/>
      <c r="N323" s="7"/>
      <c r="O323" s="7"/>
      <c r="P323" s="7"/>
      <c r="Q323" s="7"/>
    </row>
    <row r="324" ht="26.25" customHeight="1">
      <c r="A324" s="289">
        <v>2.0</v>
      </c>
      <c r="B324" s="278"/>
      <c r="C324" s="289" t="s">
        <v>6083</v>
      </c>
      <c r="D324" s="289" t="s">
        <v>6084</v>
      </c>
      <c r="E324" s="278" t="s">
        <v>233</v>
      </c>
      <c r="F324" s="289" t="s">
        <v>6085</v>
      </c>
      <c r="G324" s="289" t="s">
        <v>12</v>
      </c>
      <c r="H324" s="289" t="s">
        <v>13</v>
      </c>
      <c r="I324" s="278"/>
      <c r="J324" s="278" t="s">
        <v>6086</v>
      </c>
      <c r="K324" s="278"/>
      <c r="L324" s="278"/>
      <c r="M324" s="278"/>
      <c r="N324" s="7"/>
      <c r="O324" s="7"/>
      <c r="P324" s="7"/>
      <c r="Q324" s="7"/>
    </row>
    <row r="325" ht="26.25" customHeight="1">
      <c r="A325" s="292">
        <v>3.0</v>
      </c>
      <c r="B325" s="293"/>
      <c r="C325" s="292" t="s">
        <v>6087</v>
      </c>
      <c r="D325" s="292" t="s">
        <v>6088</v>
      </c>
      <c r="E325" s="293" t="s">
        <v>445</v>
      </c>
      <c r="F325" s="292" t="s">
        <v>6078</v>
      </c>
      <c r="G325" s="289" t="s">
        <v>12</v>
      </c>
      <c r="H325" s="289" t="s">
        <v>13</v>
      </c>
      <c r="I325" s="278"/>
      <c r="J325" s="144" t="s">
        <v>6089</v>
      </c>
      <c r="K325" s="278"/>
      <c r="L325" s="278"/>
      <c r="M325" s="278"/>
      <c r="N325" s="7"/>
      <c r="O325" s="7"/>
      <c r="P325" s="7"/>
      <c r="Q325" s="7"/>
    </row>
    <row r="326" ht="26.25" customHeight="1">
      <c r="A326" s="289">
        <v>4.0</v>
      </c>
      <c r="B326" s="293"/>
      <c r="C326" s="292"/>
      <c r="D326" s="292" t="s">
        <v>6090</v>
      </c>
      <c r="E326" s="293" t="s">
        <v>745</v>
      </c>
      <c r="F326" s="292" t="s">
        <v>6091</v>
      </c>
      <c r="G326" s="289" t="s">
        <v>12</v>
      </c>
      <c r="H326" s="289" t="s">
        <v>13</v>
      </c>
      <c r="I326" s="278"/>
      <c r="J326" s="278" t="s">
        <v>6092</v>
      </c>
      <c r="K326" s="278"/>
      <c r="L326" s="278"/>
      <c r="M326" s="278"/>
      <c r="N326" s="7"/>
      <c r="O326" s="7"/>
      <c r="P326" s="7"/>
      <c r="Q326" s="7"/>
    </row>
    <row r="327" ht="26.25" customHeight="1">
      <c r="A327" s="289">
        <v>5.0</v>
      </c>
      <c r="B327" s="293"/>
      <c r="C327" s="292" t="s">
        <v>6040</v>
      </c>
      <c r="D327" s="292" t="s">
        <v>6093</v>
      </c>
      <c r="E327" s="293" t="s">
        <v>264</v>
      </c>
      <c r="F327" s="292" t="s">
        <v>6094</v>
      </c>
      <c r="G327" s="289" t="s">
        <v>12</v>
      </c>
      <c r="H327" s="289" t="s">
        <v>13</v>
      </c>
      <c r="I327" s="278"/>
      <c r="J327" s="144" t="s">
        <v>6095</v>
      </c>
      <c r="K327" s="278"/>
      <c r="L327" s="278"/>
      <c r="M327" s="278"/>
      <c r="N327" s="7"/>
      <c r="O327" s="7"/>
      <c r="P327" s="7"/>
      <c r="Q327" s="7"/>
    </row>
    <row r="328" ht="26.25" customHeight="1">
      <c r="A328" s="292">
        <v>6.0</v>
      </c>
      <c r="B328" s="293"/>
      <c r="C328" s="292" t="s">
        <v>1615</v>
      </c>
      <c r="D328" s="292" t="s">
        <v>5645</v>
      </c>
      <c r="E328" s="293" t="s">
        <v>320</v>
      </c>
      <c r="F328" s="292" t="s">
        <v>6096</v>
      </c>
      <c r="G328" s="289" t="s">
        <v>12</v>
      </c>
      <c r="H328" s="289" t="s">
        <v>13</v>
      </c>
      <c r="I328" s="278"/>
      <c r="J328" s="278"/>
      <c r="K328" s="278"/>
      <c r="L328" s="278"/>
      <c r="M328" s="278"/>
      <c r="N328" s="7"/>
      <c r="O328" s="7"/>
      <c r="P328" s="7"/>
      <c r="Q328" s="7"/>
    </row>
    <row r="329" ht="26.25" customHeight="1">
      <c r="A329" s="289">
        <v>7.0</v>
      </c>
      <c r="B329" s="293"/>
      <c r="C329" s="292" t="s">
        <v>6097</v>
      </c>
      <c r="D329" s="292" t="s">
        <v>6098</v>
      </c>
      <c r="E329" s="293" t="s">
        <v>264</v>
      </c>
      <c r="F329" s="292" t="s">
        <v>6099</v>
      </c>
      <c r="G329" s="289" t="s">
        <v>12</v>
      </c>
      <c r="H329" s="289" t="s">
        <v>13</v>
      </c>
      <c r="I329" s="278"/>
      <c r="J329" s="144" t="s">
        <v>6100</v>
      </c>
      <c r="K329" s="278"/>
      <c r="L329" s="278"/>
      <c r="M329" s="278"/>
      <c r="N329" s="7"/>
      <c r="O329" s="7"/>
      <c r="P329" s="7"/>
      <c r="Q329" s="7"/>
    </row>
    <row r="330" ht="26.25" customHeight="1">
      <c r="A330" s="315"/>
      <c r="B330" s="278"/>
      <c r="C330" s="316" t="s">
        <v>6101</v>
      </c>
      <c r="D330" s="315" t="s">
        <v>6102</v>
      </c>
      <c r="E330" s="317" t="s">
        <v>402</v>
      </c>
      <c r="F330" s="315" t="s">
        <v>6103</v>
      </c>
      <c r="G330" s="297" t="s">
        <v>12</v>
      </c>
      <c r="H330" s="297" t="s">
        <v>143</v>
      </c>
      <c r="I330" s="299"/>
      <c r="J330" s="190" t="s">
        <v>6104</v>
      </c>
      <c r="K330" s="299"/>
      <c r="L330" s="299"/>
      <c r="M330" s="299"/>
      <c r="N330" s="7"/>
      <c r="O330" s="7"/>
      <c r="P330" s="7"/>
      <c r="Q330" s="7"/>
    </row>
    <row r="331" ht="26.25" customHeight="1">
      <c r="A331" s="292">
        <v>1.0</v>
      </c>
      <c r="B331" s="293"/>
      <c r="C331" s="292" t="s">
        <v>4118</v>
      </c>
      <c r="D331" s="292" t="s">
        <v>6105</v>
      </c>
      <c r="E331" s="293" t="s">
        <v>192</v>
      </c>
      <c r="F331" s="292" t="s">
        <v>6106</v>
      </c>
      <c r="G331" s="289" t="s">
        <v>12</v>
      </c>
      <c r="H331" s="289" t="s">
        <v>13</v>
      </c>
      <c r="I331" s="278"/>
      <c r="J331" s="144" t="s">
        <v>6107</v>
      </c>
      <c r="K331" s="278"/>
      <c r="L331" s="278"/>
      <c r="M331" s="278"/>
      <c r="N331" s="7"/>
      <c r="O331" s="7"/>
      <c r="P331" s="7"/>
      <c r="Q331" s="7"/>
    </row>
    <row r="332" ht="26.25" customHeight="1">
      <c r="A332" s="292">
        <v>2.0</v>
      </c>
      <c r="B332" s="293"/>
      <c r="C332" s="292" t="s">
        <v>6108</v>
      </c>
      <c r="D332" s="292" t="s">
        <v>6109</v>
      </c>
      <c r="E332" s="293" t="s">
        <v>445</v>
      </c>
      <c r="F332" s="292" t="s">
        <v>6110</v>
      </c>
      <c r="G332" s="289" t="s">
        <v>12</v>
      </c>
      <c r="H332" s="289" t="s">
        <v>13</v>
      </c>
      <c r="I332" s="278"/>
      <c r="J332" s="144" t="s">
        <v>6111</v>
      </c>
      <c r="K332" s="278"/>
      <c r="L332" s="278"/>
      <c r="M332" s="278"/>
      <c r="N332" s="7"/>
      <c r="O332" s="7"/>
      <c r="P332" s="7"/>
      <c r="Q332" s="7"/>
    </row>
    <row r="333" ht="26.25" customHeight="1">
      <c r="A333" s="292">
        <v>3.0</v>
      </c>
      <c r="B333" s="293"/>
      <c r="C333" s="292" t="s">
        <v>6112</v>
      </c>
      <c r="D333" s="292" t="s">
        <v>6113</v>
      </c>
      <c r="E333" s="293" t="s">
        <v>170</v>
      </c>
      <c r="F333" s="292" t="s">
        <v>6114</v>
      </c>
      <c r="G333" s="289" t="s">
        <v>12</v>
      </c>
      <c r="H333" s="289" t="s">
        <v>13</v>
      </c>
      <c r="I333" s="278"/>
      <c r="J333" s="144" t="s">
        <v>6115</v>
      </c>
      <c r="K333" s="278"/>
      <c r="L333" s="278"/>
      <c r="M333" s="278"/>
      <c r="N333" s="7"/>
      <c r="O333" s="7"/>
      <c r="P333" s="7"/>
      <c r="Q333" s="7"/>
    </row>
    <row r="334" ht="26.25" customHeight="1">
      <c r="A334" s="292">
        <v>4.0</v>
      </c>
      <c r="B334" s="293"/>
      <c r="C334" s="292" t="s">
        <v>6116</v>
      </c>
      <c r="D334" s="292" t="s">
        <v>6117</v>
      </c>
      <c r="E334" s="293" t="s">
        <v>251</v>
      </c>
      <c r="F334" s="292" t="s">
        <v>6118</v>
      </c>
      <c r="G334" s="289" t="s">
        <v>12</v>
      </c>
      <c r="H334" s="289" t="s">
        <v>13</v>
      </c>
      <c r="I334" s="278"/>
      <c r="J334" s="144" t="s">
        <v>6119</v>
      </c>
      <c r="K334" s="278"/>
      <c r="L334" s="278"/>
      <c r="M334" s="278"/>
      <c r="N334" s="7"/>
      <c r="O334" s="7"/>
      <c r="P334" s="7"/>
      <c r="Q334" s="7"/>
    </row>
    <row r="335" ht="26.25" customHeight="1">
      <c r="A335" s="292">
        <v>5.0</v>
      </c>
      <c r="B335" s="293"/>
      <c r="C335" s="292" t="s">
        <v>6120</v>
      </c>
      <c r="D335" s="292" t="s">
        <v>6121</v>
      </c>
      <c r="E335" s="293" t="s">
        <v>441</v>
      </c>
      <c r="F335" s="292" t="s">
        <v>6122</v>
      </c>
      <c r="G335" s="289" t="s">
        <v>12</v>
      </c>
      <c r="H335" s="289" t="s">
        <v>13</v>
      </c>
      <c r="I335" s="278"/>
      <c r="J335" s="144" t="s">
        <v>6123</v>
      </c>
      <c r="K335" s="278"/>
      <c r="L335" s="278"/>
      <c r="M335" s="278"/>
      <c r="N335" s="7"/>
      <c r="O335" s="7"/>
      <c r="P335" s="7"/>
      <c r="Q335" s="7"/>
    </row>
    <row r="336" ht="26.25" customHeight="1">
      <c r="A336" s="292">
        <v>6.0</v>
      </c>
      <c r="B336" s="293"/>
      <c r="C336" s="292" t="s">
        <v>6124</v>
      </c>
      <c r="D336" s="292" t="s">
        <v>6125</v>
      </c>
      <c r="E336" s="293" t="s">
        <v>159</v>
      </c>
      <c r="F336" s="292" t="s">
        <v>6126</v>
      </c>
      <c r="G336" s="289" t="s">
        <v>12</v>
      </c>
      <c r="H336" s="289" t="s">
        <v>13</v>
      </c>
      <c r="I336" s="278"/>
      <c r="J336" s="144" t="s">
        <v>6127</v>
      </c>
      <c r="K336" s="278"/>
      <c r="L336" s="278"/>
      <c r="M336" s="278"/>
      <c r="N336" s="7"/>
      <c r="O336" s="7"/>
      <c r="P336" s="7"/>
      <c r="Q336" s="7"/>
    </row>
    <row r="337" ht="26.25" customHeight="1">
      <c r="A337" s="292">
        <v>7.0</v>
      </c>
      <c r="B337" s="293"/>
      <c r="C337" s="292" t="s">
        <v>6128</v>
      </c>
      <c r="D337" s="292" t="s">
        <v>5840</v>
      </c>
      <c r="E337" s="293" t="s">
        <v>251</v>
      </c>
      <c r="F337" s="292" t="s">
        <v>6129</v>
      </c>
      <c r="G337" s="289" t="s">
        <v>12</v>
      </c>
      <c r="H337" s="289" t="s">
        <v>13</v>
      </c>
      <c r="I337" s="278"/>
      <c r="J337" s="144" t="s">
        <v>6130</v>
      </c>
      <c r="K337" s="278"/>
      <c r="L337" s="278"/>
      <c r="M337" s="278"/>
      <c r="N337" s="7"/>
      <c r="O337" s="7"/>
      <c r="P337" s="7"/>
      <c r="Q337" s="7"/>
    </row>
    <row r="338" ht="26.25" customHeight="1">
      <c r="A338" s="292">
        <v>8.0</v>
      </c>
      <c r="B338" s="293"/>
      <c r="C338" s="292" t="s">
        <v>6131</v>
      </c>
      <c r="D338" s="292" t="s">
        <v>6132</v>
      </c>
      <c r="E338" s="293" t="s">
        <v>159</v>
      </c>
      <c r="F338" s="292" t="s">
        <v>6133</v>
      </c>
      <c r="G338" s="289" t="s">
        <v>12</v>
      </c>
      <c r="H338" s="289" t="s">
        <v>13</v>
      </c>
      <c r="I338" s="278"/>
      <c r="J338" s="144" t="s">
        <v>6134</v>
      </c>
      <c r="K338" s="278"/>
      <c r="L338" s="278"/>
      <c r="M338" s="278"/>
      <c r="N338" s="7"/>
      <c r="O338" s="7"/>
      <c r="P338" s="7"/>
      <c r="Q338" s="7"/>
    </row>
    <row r="339" ht="26.25" customHeight="1">
      <c r="A339" s="292">
        <v>9.0</v>
      </c>
      <c r="B339" s="293"/>
      <c r="C339" s="292" t="s">
        <v>6135</v>
      </c>
      <c r="D339" s="292" t="s">
        <v>5991</v>
      </c>
      <c r="E339" s="293" t="s">
        <v>320</v>
      </c>
      <c r="F339" s="292" t="s">
        <v>6136</v>
      </c>
      <c r="G339" s="289" t="s">
        <v>12</v>
      </c>
      <c r="H339" s="289" t="s">
        <v>13</v>
      </c>
      <c r="I339" s="278"/>
      <c r="J339" s="144" t="s">
        <v>6137</v>
      </c>
      <c r="K339" s="278"/>
      <c r="L339" s="278"/>
      <c r="M339" s="278"/>
      <c r="N339" s="7"/>
      <c r="O339" s="7"/>
      <c r="P339" s="7"/>
      <c r="Q339" s="7"/>
    </row>
    <row r="340" ht="26.25" customHeight="1">
      <c r="A340" s="292">
        <v>10.0</v>
      </c>
      <c r="B340" s="293"/>
      <c r="C340" s="292" t="s">
        <v>6138</v>
      </c>
      <c r="D340" s="292" t="s">
        <v>6139</v>
      </c>
      <c r="E340" s="293" t="s">
        <v>402</v>
      </c>
      <c r="F340" s="292" t="s">
        <v>6140</v>
      </c>
      <c r="G340" s="289" t="s">
        <v>12</v>
      </c>
      <c r="H340" s="289" t="s">
        <v>13</v>
      </c>
      <c r="I340" s="278"/>
      <c r="J340" s="144" t="s">
        <v>6141</v>
      </c>
      <c r="K340" s="278"/>
      <c r="L340" s="278"/>
      <c r="M340" s="278"/>
      <c r="N340" s="7"/>
      <c r="O340" s="7"/>
      <c r="P340" s="7"/>
      <c r="Q340" s="7"/>
    </row>
    <row r="341" ht="26.25" customHeight="1">
      <c r="A341" s="292">
        <v>11.0</v>
      </c>
      <c r="B341" s="293"/>
      <c r="C341" s="292" t="s">
        <v>1225</v>
      </c>
      <c r="D341" s="292" t="s">
        <v>6142</v>
      </c>
      <c r="E341" s="293" t="s">
        <v>745</v>
      </c>
      <c r="F341" s="292" t="s">
        <v>6143</v>
      </c>
      <c r="G341" s="289" t="s">
        <v>12</v>
      </c>
      <c r="H341" s="289" t="s">
        <v>13</v>
      </c>
      <c r="I341" s="278"/>
      <c r="J341" s="144" t="s">
        <v>6144</v>
      </c>
      <c r="K341" s="278"/>
      <c r="L341" s="278"/>
      <c r="M341" s="278"/>
      <c r="N341" s="7"/>
      <c r="O341" s="7"/>
      <c r="P341" s="7"/>
      <c r="Q341" s="7"/>
    </row>
    <row r="342" ht="26.25" customHeight="1">
      <c r="A342" s="292">
        <v>12.0</v>
      </c>
      <c r="B342" s="293"/>
      <c r="C342" s="292" t="s">
        <v>2964</v>
      </c>
      <c r="D342" s="292" t="s">
        <v>6145</v>
      </c>
      <c r="E342" s="293" t="s">
        <v>204</v>
      </c>
      <c r="F342" s="292" t="s">
        <v>6146</v>
      </c>
      <c r="G342" s="289" t="s">
        <v>12</v>
      </c>
      <c r="H342" s="289" t="s">
        <v>13</v>
      </c>
      <c r="I342" s="278"/>
      <c r="J342" s="144" t="s">
        <v>6147</v>
      </c>
      <c r="K342" s="278"/>
      <c r="L342" s="278"/>
      <c r="M342" s="278"/>
      <c r="N342" s="7"/>
      <c r="O342" s="7"/>
      <c r="P342" s="7"/>
      <c r="Q342" s="7"/>
    </row>
    <row r="343" ht="26.25" customHeight="1">
      <c r="A343" s="292">
        <v>13.0</v>
      </c>
      <c r="B343" s="293"/>
      <c r="C343" s="292" t="s">
        <v>6148</v>
      </c>
      <c r="D343" s="292" t="s">
        <v>6149</v>
      </c>
      <c r="E343" s="293" t="s">
        <v>251</v>
      </c>
      <c r="F343" s="292" t="s">
        <v>6150</v>
      </c>
      <c r="G343" s="289" t="s">
        <v>12</v>
      </c>
      <c r="H343" s="289" t="s">
        <v>13</v>
      </c>
      <c r="I343" s="278"/>
      <c r="J343" s="144" t="s">
        <v>6151</v>
      </c>
      <c r="K343" s="278"/>
      <c r="L343" s="278"/>
      <c r="M343" s="278"/>
      <c r="N343" s="7"/>
      <c r="O343" s="7"/>
      <c r="P343" s="7"/>
      <c r="Q343" s="7"/>
    </row>
    <row r="344" ht="26.25" customHeight="1">
      <c r="A344" s="292">
        <v>14.0</v>
      </c>
      <c r="B344" s="293"/>
      <c r="C344" s="292" t="s">
        <v>4247</v>
      </c>
      <c r="D344" s="292" t="s">
        <v>6152</v>
      </c>
      <c r="E344" s="293" t="s">
        <v>251</v>
      </c>
      <c r="F344" s="292" t="s">
        <v>6153</v>
      </c>
      <c r="G344" s="289" t="s">
        <v>12</v>
      </c>
      <c r="H344" s="289" t="s">
        <v>13</v>
      </c>
      <c r="I344" s="278"/>
      <c r="J344" s="144" t="s">
        <v>6154</v>
      </c>
      <c r="K344" s="278"/>
      <c r="L344" s="278"/>
      <c r="M344" s="278"/>
      <c r="N344" s="7"/>
      <c r="O344" s="7"/>
      <c r="P344" s="7"/>
      <c r="Q344" s="7"/>
    </row>
    <row r="345" ht="26.25" customHeight="1">
      <c r="A345" s="292">
        <v>15.0</v>
      </c>
      <c r="B345" s="293"/>
      <c r="C345" s="292" t="s">
        <v>1003</v>
      </c>
      <c r="D345" s="292" t="s">
        <v>6155</v>
      </c>
      <c r="E345" s="293" t="s">
        <v>198</v>
      </c>
      <c r="F345" s="292" t="s">
        <v>6156</v>
      </c>
      <c r="G345" s="289" t="s">
        <v>12</v>
      </c>
      <c r="H345" s="289" t="s">
        <v>13</v>
      </c>
      <c r="I345" s="278"/>
      <c r="J345" s="144" t="s">
        <v>6157</v>
      </c>
      <c r="K345" s="278"/>
      <c r="L345" s="278"/>
      <c r="M345" s="278"/>
      <c r="N345" s="7"/>
      <c r="O345" s="7"/>
      <c r="P345" s="7"/>
      <c r="Q345" s="7"/>
    </row>
    <row r="346" ht="26.25" customHeight="1">
      <c r="A346" s="292">
        <v>16.0</v>
      </c>
      <c r="B346" s="293"/>
      <c r="C346" s="292" t="s">
        <v>6158</v>
      </c>
      <c r="D346" s="292" t="s">
        <v>6159</v>
      </c>
      <c r="E346" s="293" t="s">
        <v>170</v>
      </c>
      <c r="F346" s="292" t="s">
        <v>6160</v>
      </c>
      <c r="G346" s="289" t="s">
        <v>12</v>
      </c>
      <c r="H346" s="289" t="s">
        <v>13</v>
      </c>
      <c r="I346" s="278"/>
      <c r="J346" s="144" t="s">
        <v>6161</v>
      </c>
      <c r="K346" s="278"/>
      <c r="L346" s="278"/>
      <c r="M346" s="278"/>
      <c r="N346" s="7"/>
      <c r="O346" s="7"/>
      <c r="P346" s="7"/>
      <c r="Q346" s="7"/>
    </row>
    <row r="347" ht="26.25" customHeight="1">
      <c r="A347" s="292">
        <v>17.0</v>
      </c>
      <c r="B347" s="293"/>
      <c r="C347" s="292" t="s">
        <v>6162</v>
      </c>
      <c r="D347" s="292" t="s">
        <v>6163</v>
      </c>
      <c r="E347" s="293" t="s">
        <v>251</v>
      </c>
      <c r="F347" s="292" t="s">
        <v>6164</v>
      </c>
      <c r="G347" s="289" t="s">
        <v>12</v>
      </c>
      <c r="H347" s="289" t="s">
        <v>13</v>
      </c>
      <c r="I347" s="278"/>
      <c r="J347" s="144" t="s">
        <v>6165</v>
      </c>
      <c r="K347" s="278"/>
      <c r="L347" s="278"/>
      <c r="M347" s="278"/>
      <c r="N347" s="7"/>
      <c r="O347" s="7"/>
      <c r="P347" s="7"/>
      <c r="Q347" s="7"/>
    </row>
    <row r="348" ht="26.25" customHeight="1">
      <c r="A348" s="292">
        <v>18.0</v>
      </c>
      <c r="B348" s="278"/>
      <c r="C348" s="294" t="s">
        <v>6166</v>
      </c>
      <c r="D348" s="292" t="s">
        <v>6167</v>
      </c>
      <c r="E348" s="293" t="s">
        <v>745</v>
      </c>
      <c r="F348" s="292" t="s">
        <v>6103</v>
      </c>
      <c r="G348" s="289" t="s">
        <v>12</v>
      </c>
      <c r="H348" s="289" t="s">
        <v>13</v>
      </c>
      <c r="I348" s="278"/>
      <c r="J348" s="144" t="s">
        <v>6168</v>
      </c>
      <c r="K348" s="278"/>
      <c r="L348" s="278"/>
      <c r="M348" s="278"/>
      <c r="N348" s="7"/>
      <c r="O348" s="7"/>
      <c r="P348" s="7"/>
      <c r="Q348" s="7"/>
    </row>
    <row r="349" ht="26.25" customHeight="1">
      <c r="A349" s="292">
        <v>19.0</v>
      </c>
      <c r="B349" s="293"/>
      <c r="C349" s="292" t="s">
        <v>2369</v>
      </c>
      <c r="D349" s="292" t="s">
        <v>6169</v>
      </c>
      <c r="E349" s="293" t="s">
        <v>745</v>
      </c>
      <c r="F349" s="292" t="s">
        <v>6170</v>
      </c>
      <c r="G349" s="289" t="s">
        <v>12</v>
      </c>
      <c r="H349" s="289" t="s">
        <v>13</v>
      </c>
      <c r="I349" s="278"/>
      <c r="J349" s="144" t="s">
        <v>6171</v>
      </c>
      <c r="K349" s="278"/>
      <c r="L349" s="278"/>
      <c r="M349" s="278"/>
      <c r="N349" s="7"/>
      <c r="O349" s="7"/>
      <c r="P349" s="7"/>
      <c r="Q349" s="7"/>
    </row>
    <row r="350" ht="26.25" customHeight="1">
      <c r="A350" s="292">
        <v>20.0</v>
      </c>
      <c r="B350" s="293"/>
      <c r="C350" s="292" t="s">
        <v>6172</v>
      </c>
      <c r="D350" s="292" t="s">
        <v>6173</v>
      </c>
      <c r="E350" s="293" t="s">
        <v>212</v>
      </c>
      <c r="F350" s="292" t="s">
        <v>6174</v>
      </c>
      <c r="G350" s="289" t="s">
        <v>12</v>
      </c>
      <c r="H350" s="289" t="s">
        <v>13</v>
      </c>
      <c r="I350" s="278"/>
      <c r="J350" s="144" t="s">
        <v>6175</v>
      </c>
      <c r="K350" s="278"/>
      <c r="L350" s="278"/>
      <c r="M350" s="278"/>
      <c r="N350" s="7"/>
      <c r="O350" s="7"/>
      <c r="P350" s="7"/>
      <c r="Q350" s="7"/>
    </row>
    <row r="351" ht="26.25" customHeight="1">
      <c r="A351" s="292">
        <v>21.0</v>
      </c>
      <c r="B351" s="293"/>
      <c r="C351" s="292" t="s">
        <v>5382</v>
      </c>
      <c r="D351" s="292" t="s">
        <v>6176</v>
      </c>
      <c r="E351" s="293" t="s">
        <v>138</v>
      </c>
      <c r="F351" s="292" t="s">
        <v>6177</v>
      </c>
      <c r="G351" s="289" t="s">
        <v>12</v>
      </c>
      <c r="H351" s="289" t="s">
        <v>13</v>
      </c>
      <c r="I351" s="278"/>
      <c r="J351" s="144"/>
      <c r="K351" s="278"/>
      <c r="L351" s="278"/>
      <c r="M351" s="278"/>
      <c r="N351" s="7"/>
      <c r="O351" s="7"/>
      <c r="P351" s="7"/>
      <c r="Q351" s="7"/>
    </row>
    <row r="352" ht="12.75" customHeight="1">
      <c r="A352" s="314"/>
      <c r="B352" s="278"/>
      <c r="C352" s="314" t="s">
        <v>6178</v>
      </c>
      <c r="D352" s="314" t="s">
        <v>6179</v>
      </c>
      <c r="E352" s="314" t="s">
        <v>745</v>
      </c>
      <c r="F352" s="314" t="s">
        <v>6180</v>
      </c>
      <c r="G352" s="184" t="s">
        <v>12</v>
      </c>
      <c r="H352" s="285" t="s">
        <v>143</v>
      </c>
      <c r="I352" s="184"/>
      <c r="J352" s="318" t="s">
        <v>6181</v>
      </c>
      <c r="K352" s="184"/>
      <c r="L352" s="184"/>
      <c r="M352" s="184"/>
      <c r="N352" s="7"/>
      <c r="O352" s="7"/>
      <c r="P352" s="7"/>
      <c r="Q352" s="7"/>
    </row>
    <row r="353" ht="12.75" customHeight="1">
      <c r="A353" s="319">
        <v>1.0</v>
      </c>
      <c r="B353" s="320"/>
      <c r="C353" s="290" t="s">
        <v>6182</v>
      </c>
      <c r="D353" s="290" t="s">
        <v>4935</v>
      </c>
      <c r="E353" s="290" t="s">
        <v>245</v>
      </c>
      <c r="F353" s="290" t="s">
        <v>6183</v>
      </c>
      <c r="G353" s="78"/>
      <c r="H353" s="277"/>
      <c r="I353" s="78"/>
      <c r="J353" s="261" t="s">
        <v>6184</v>
      </c>
      <c r="K353" s="78"/>
      <c r="L353" s="78"/>
      <c r="M353" s="78"/>
      <c r="N353" s="7"/>
      <c r="O353" s="7"/>
      <c r="P353" s="7"/>
      <c r="Q353" s="7"/>
    </row>
    <row r="354" ht="12.75" customHeight="1">
      <c r="A354" s="319">
        <v>2.0</v>
      </c>
      <c r="B354" s="320"/>
      <c r="C354" s="290" t="s">
        <v>6185</v>
      </c>
      <c r="D354" s="290" t="s">
        <v>6186</v>
      </c>
      <c r="E354" s="290" t="s">
        <v>192</v>
      </c>
      <c r="F354" s="290" t="s">
        <v>6187</v>
      </c>
      <c r="G354" s="78"/>
      <c r="H354" s="277"/>
      <c r="I354" s="78"/>
      <c r="J354" s="261" t="s">
        <v>6188</v>
      </c>
      <c r="K354" s="78"/>
      <c r="L354" s="78"/>
      <c r="M354" s="78"/>
      <c r="N354" s="7"/>
      <c r="O354" s="7"/>
      <c r="P354" s="7"/>
      <c r="Q354" s="7"/>
    </row>
    <row r="355" ht="12.75" customHeight="1">
      <c r="A355" s="319">
        <v>3.0</v>
      </c>
      <c r="B355" s="320"/>
      <c r="C355" s="290" t="s">
        <v>6189</v>
      </c>
      <c r="D355" s="290" t="s">
        <v>6190</v>
      </c>
      <c r="E355" s="290" t="s">
        <v>153</v>
      </c>
      <c r="F355" s="290" t="s">
        <v>5407</v>
      </c>
      <c r="G355" s="78"/>
      <c r="H355" s="277"/>
      <c r="I355" s="78"/>
      <c r="J355" s="261" t="s">
        <v>6191</v>
      </c>
      <c r="K355" s="78"/>
      <c r="L355" s="78"/>
      <c r="M355" s="17" t="str">
        <f>HYPERLINK("http://www.bislig.gov.ph/","www.bislig.gov.ph")</f>
        <v>www.bislig.gov.ph</v>
      </c>
      <c r="N355" s="7"/>
      <c r="O355" s="7"/>
      <c r="P355" s="7"/>
      <c r="Q355" s="7"/>
    </row>
    <row r="356" ht="12.75" customHeight="1">
      <c r="A356" s="319">
        <v>4.0</v>
      </c>
      <c r="B356" s="320"/>
      <c r="C356" s="290" t="s">
        <v>6192</v>
      </c>
      <c r="D356" s="81" t="s">
        <v>6193</v>
      </c>
      <c r="E356" s="81" t="s">
        <v>441</v>
      </c>
      <c r="F356" s="81" t="s">
        <v>6194</v>
      </c>
      <c r="G356" s="7"/>
      <c r="H356" s="7"/>
      <c r="I356" s="7"/>
      <c r="J356" s="81" t="s">
        <v>6195</v>
      </c>
      <c r="K356" s="7"/>
      <c r="L356" s="7"/>
      <c r="M356" s="78"/>
      <c r="N356" s="7"/>
      <c r="O356" s="7"/>
      <c r="P356" s="7"/>
      <c r="Q356" s="7"/>
    </row>
    <row r="357" ht="12.75" customHeight="1">
      <c r="A357" s="319">
        <v>5.0</v>
      </c>
      <c r="B357" s="320"/>
      <c r="C357" s="290" t="s">
        <v>6196</v>
      </c>
      <c r="D357" s="290" t="s">
        <v>6197</v>
      </c>
      <c r="E357" s="290" t="s">
        <v>320</v>
      </c>
      <c r="F357" s="290" t="s">
        <v>6198</v>
      </c>
      <c r="G357" s="78"/>
      <c r="H357" s="277"/>
      <c r="I357" s="78"/>
      <c r="J357" s="261" t="s">
        <v>6199</v>
      </c>
      <c r="K357" s="78"/>
      <c r="L357" s="78"/>
      <c r="M357" s="78"/>
      <c r="N357" s="7"/>
      <c r="O357" s="7"/>
      <c r="P357" s="7"/>
      <c r="Q357" s="7"/>
    </row>
    <row r="358" ht="12.75" customHeight="1">
      <c r="A358" s="319">
        <v>6.0</v>
      </c>
      <c r="B358" s="320"/>
      <c r="C358" s="290" t="s">
        <v>3995</v>
      </c>
      <c r="D358" s="290" t="s">
        <v>746</v>
      </c>
      <c r="E358" s="290" t="s">
        <v>745</v>
      </c>
      <c r="F358" s="290" t="s">
        <v>6200</v>
      </c>
      <c r="G358" s="78"/>
      <c r="H358" s="277"/>
      <c r="I358" s="78"/>
      <c r="J358" s="261" t="s">
        <v>6201</v>
      </c>
      <c r="K358" s="78"/>
      <c r="L358" s="78"/>
      <c r="M358" s="78"/>
      <c r="N358" s="7"/>
      <c r="O358" s="7"/>
      <c r="P358" s="7"/>
      <c r="Q358" s="7"/>
    </row>
    <row r="359" ht="12.75" customHeight="1">
      <c r="A359" s="319">
        <v>7.0</v>
      </c>
      <c r="B359" s="320"/>
      <c r="C359" s="290" t="s">
        <v>6202</v>
      </c>
      <c r="D359" s="290" t="s">
        <v>1328</v>
      </c>
      <c r="E359" s="290" t="s">
        <v>745</v>
      </c>
      <c r="F359" s="290" t="s">
        <v>6203</v>
      </c>
      <c r="G359" s="78"/>
      <c r="H359" s="277"/>
      <c r="I359" s="78"/>
      <c r="J359" s="261" t="s">
        <v>6204</v>
      </c>
      <c r="K359" s="78"/>
      <c r="L359" s="78"/>
      <c r="M359" s="78"/>
      <c r="N359" s="7"/>
      <c r="O359" s="7"/>
      <c r="P359" s="7"/>
      <c r="Q359" s="7"/>
    </row>
    <row r="360" ht="12.75" customHeight="1">
      <c r="A360" s="319">
        <v>8.0</v>
      </c>
      <c r="B360" s="320"/>
      <c r="C360" s="290" t="s">
        <v>4008</v>
      </c>
      <c r="D360" s="290" t="s">
        <v>879</v>
      </c>
      <c r="E360" s="290" t="s">
        <v>159</v>
      </c>
      <c r="F360" s="290" t="s">
        <v>6205</v>
      </c>
      <c r="G360" s="78"/>
      <c r="H360" s="277"/>
      <c r="I360" s="78"/>
      <c r="J360" s="261"/>
      <c r="K360" s="78"/>
      <c r="L360" s="78"/>
      <c r="M360" s="78"/>
      <c r="N360" s="7"/>
      <c r="O360" s="7"/>
      <c r="P360" s="7"/>
      <c r="Q360" s="7"/>
    </row>
    <row r="361" ht="12.75" customHeight="1">
      <c r="A361" s="319">
        <v>9.0</v>
      </c>
      <c r="B361" s="319"/>
      <c r="C361" s="290" t="s">
        <v>6206</v>
      </c>
      <c r="D361" s="290" t="s">
        <v>6207</v>
      </c>
      <c r="E361" s="290" t="s">
        <v>483</v>
      </c>
      <c r="F361" s="290" t="s">
        <v>6208</v>
      </c>
      <c r="G361" s="78"/>
      <c r="H361" s="277"/>
      <c r="I361" s="78"/>
      <c r="J361" s="261"/>
      <c r="K361" s="78"/>
      <c r="L361" s="78"/>
      <c r="M361" s="17" t="str">
        <f>HYPERLINK("http://www.hinatuan.gov.ph/","www.hinatuan.gov.ph")</f>
        <v>www.hinatuan.gov.ph</v>
      </c>
      <c r="N361" s="7"/>
      <c r="O361" s="7"/>
      <c r="P361" s="7"/>
      <c r="Q361" s="7"/>
    </row>
    <row r="362" ht="12.75" customHeight="1">
      <c r="A362" s="319">
        <v>10.0</v>
      </c>
      <c r="B362" s="319"/>
      <c r="C362" s="290" t="s">
        <v>6209</v>
      </c>
      <c r="D362" s="290" t="s">
        <v>6210</v>
      </c>
      <c r="E362" s="290" t="s">
        <v>245</v>
      </c>
      <c r="F362" s="290" t="s">
        <v>6211</v>
      </c>
      <c r="G362" s="78"/>
      <c r="H362" s="277"/>
      <c r="I362" s="78"/>
      <c r="J362" s="261"/>
      <c r="K362" s="78"/>
      <c r="L362" s="78"/>
      <c r="M362" s="78"/>
      <c r="N362" s="7"/>
      <c r="O362" s="7"/>
      <c r="P362" s="7"/>
      <c r="Q362" s="7"/>
    </row>
    <row r="363" ht="12.75" customHeight="1">
      <c r="A363" s="319">
        <v>11.0</v>
      </c>
      <c r="B363" s="319"/>
      <c r="C363" s="290" t="s">
        <v>6212</v>
      </c>
      <c r="D363" s="290" t="s">
        <v>6213</v>
      </c>
      <c r="E363" s="290" t="s">
        <v>192</v>
      </c>
      <c r="F363" s="290" t="s">
        <v>6214</v>
      </c>
      <c r="G363" s="78"/>
      <c r="H363" s="277"/>
      <c r="I363" s="78"/>
      <c r="J363" s="261"/>
      <c r="K363" s="78"/>
      <c r="L363" s="78"/>
      <c r="M363" s="78"/>
      <c r="N363" s="7"/>
      <c r="O363" s="7"/>
      <c r="P363" s="7"/>
      <c r="Q363" s="7"/>
    </row>
    <row r="364" ht="12.75" customHeight="1">
      <c r="A364" s="319">
        <v>12.0</v>
      </c>
      <c r="B364" s="319"/>
      <c r="C364" s="290" t="s">
        <v>6215</v>
      </c>
      <c r="D364" s="290" t="s">
        <v>714</v>
      </c>
      <c r="E364" s="290" t="s">
        <v>159</v>
      </c>
      <c r="F364" s="290" t="s">
        <v>6216</v>
      </c>
      <c r="G364" s="78"/>
      <c r="H364" s="277"/>
      <c r="I364" s="78"/>
      <c r="J364" s="261"/>
      <c r="K364" s="78"/>
      <c r="L364" s="78"/>
      <c r="M364" s="78"/>
      <c r="N364" s="7"/>
      <c r="O364" s="7"/>
      <c r="P364" s="7"/>
      <c r="Q364" s="7"/>
    </row>
    <row r="365" ht="12.75" customHeight="1">
      <c r="A365" s="319">
        <v>13.0</v>
      </c>
      <c r="B365" s="319"/>
      <c r="C365" s="290" t="s">
        <v>6217</v>
      </c>
      <c r="D365" s="290" t="s">
        <v>269</v>
      </c>
      <c r="E365" s="290" t="s">
        <v>212</v>
      </c>
      <c r="F365" s="290" t="s">
        <v>6218</v>
      </c>
      <c r="G365" s="78"/>
      <c r="H365" s="277"/>
      <c r="I365" s="78"/>
      <c r="J365" s="261" t="s">
        <v>6219</v>
      </c>
      <c r="K365" s="78"/>
      <c r="L365" s="78"/>
      <c r="M365" s="78"/>
      <c r="N365" s="7"/>
      <c r="O365" s="7"/>
      <c r="P365" s="7"/>
      <c r="Q365" s="7"/>
    </row>
    <row r="366" ht="12.75" customHeight="1">
      <c r="A366" s="319">
        <v>14.0</v>
      </c>
      <c r="B366" s="319"/>
      <c r="C366" s="290" t="s">
        <v>6220</v>
      </c>
      <c r="D366" s="290" t="s">
        <v>6221</v>
      </c>
      <c r="E366" s="290" t="s">
        <v>212</v>
      </c>
      <c r="F366" s="290" t="s">
        <v>6222</v>
      </c>
      <c r="G366" s="78"/>
      <c r="H366" s="277"/>
      <c r="I366" s="78"/>
      <c r="J366" s="261" t="s">
        <v>6223</v>
      </c>
      <c r="K366" s="78"/>
      <c r="L366" s="78"/>
      <c r="M366" s="78"/>
      <c r="N366" s="7"/>
      <c r="O366" s="7"/>
      <c r="P366" s="7"/>
      <c r="Q366" s="7"/>
    </row>
    <row r="367" ht="12.75" customHeight="1">
      <c r="A367" s="319">
        <v>15.0</v>
      </c>
      <c r="B367" s="319"/>
      <c r="C367" s="290" t="s">
        <v>995</v>
      </c>
      <c r="D367" s="290" t="s">
        <v>6224</v>
      </c>
      <c r="E367" s="290" t="s">
        <v>445</v>
      </c>
      <c r="F367" s="290" t="s">
        <v>6225</v>
      </c>
      <c r="G367" s="78"/>
      <c r="H367" s="277"/>
      <c r="I367" s="78"/>
      <c r="J367" s="261"/>
      <c r="K367" s="78"/>
      <c r="L367" s="78"/>
      <c r="M367" s="78"/>
      <c r="N367" s="7"/>
      <c r="O367" s="7"/>
      <c r="P367" s="7"/>
      <c r="Q367" s="7"/>
    </row>
    <row r="368" ht="12.75" customHeight="1">
      <c r="A368" s="319">
        <v>16.0</v>
      </c>
      <c r="B368" s="319"/>
      <c r="C368" s="321" t="s">
        <v>1340</v>
      </c>
      <c r="D368" s="290" t="s">
        <v>744</v>
      </c>
      <c r="E368" s="290" t="s">
        <v>245</v>
      </c>
      <c r="F368" s="290" t="s">
        <v>6226</v>
      </c>
      <c r="G368" s="78"/>
      <c r="H368" s="277"/>
      <c r="I368" s="78"/>
      <c r="J368" s="261"/>
      <c r="K368" s="78"/>
      <c r="L368" s="78"/>
      <c r="M368" s="78"/>
      <c r="N368" s="7"/>
      <c r="O368" s="7"/>
      <c r="P368" s="7"/>
      <c r="Q368" s="7"/>
    </row>
    <row r="369" ht="12.75" customHeight="1">
      <c r="A369" s="319">
        <v>17.0</v>
      </c>
      <c r="B369" s="319"/>
      <c r="C369" s="290" t="s">
        <v>6227</v>
      </c>
      <c r="D369" s="290" t="s">
        <v>6228</v>
      </c>
      <c r="E369" s="290" t="s">
        <v>264</v>
      </c>
      <c r="F369" s="290" t="s">
        <v>6229</v>
      </c>
      <c r="G369" s="78"/>
      <c r="H369" s="277"/>
      <c r="I369" s="78"/>
      <c r="J369" s="261"/>
      <c r="K369" s="78"/>
      <c r="L369" s="78"/>
      <c r="M369" s="78"/>
      <c r="N369" s="7"/>
      <c r="O369" s="7"/>
      <c r="P369" s="7"/>
      <c r="Q369" s="7"/>
    </row>
    <row r="370" ht="12.75" customHeight="1">
      <c r="A370" s="319">
        <v>18.0</v>
      </c>
      <c r="B370" s="319"/>
      <c r="C370" s="290" t="s">
        <v>6230</v>
      </c>
      <c r="D370" s="290" t="s">
        <v>885</v>
      </c>
      <c r="E370" s="290" t="s">
        <v>159</v>
      </c>
      <c r="F370" s="290" t="s">
        <v>6180</v>
      </c>
      <c r="G370" s="78"/>
      <c r="H370" s="277"/>
      <c r="I370" s="78"/>
      <c r="J370" s="261"/>
      <c r="K370" s="78"/>
      <c r="L370" s="78"/>
      <c r="M370" s="78"/>
      <c r="N370" s="7"/>
      <c r="O370" s="7"/>
      <c r="P370" s="7"/>
      <c r="Q370" s="7"/>
    </row>
    <row r="371" ht="12.75" customHeight="1">
      <c r="A371" s="319">
        <v>19.0</v>
      </c>
      <c r="B371" s="319"/>
      <c r="C371" s="321" t="s">
        <v>6231</v>
      </c>
      <c r="D371" s="290" t="s">
        <v>6232</v>
      </c>
      <c r="E371" s="290" t="s">
        <v>153</v>
      </c>
      <c r="F371" s="290" t="s">
        <v>6180</v>
      </c>
      <c r="G371" s="78"/>
      <c r="H371" s="277"/>
      <c r="I371" s="78"/>
      <c r="J371" s="261" t="s">
        <v>6233</v>
      </c>
      <c r="K371" s="78"/>
      <c r="L371" s="78"/>
      <c r="M371" s="78"/>
      <c r="N371" s="7"/>
      <c r="O371" s="7"/>
      <c r="P371" s="7"/>
      <c r="Q371" s="7"/>
    </row>
    <row r="372" ht="12.75" customHeight="1">
      <c r="A372" s="296" t="s">
        <v>6234</v>
      </c>
      <c r="B372" s="149"/>
      <c r="C372" s="149"/>
      <c r="D372" s="149"/>
      <c r="E372" s="149"/>
      <c r="F372" s="150"/>
      <c r="G372" s="276"/>
      <c r="H372" s="303"/>
      <c r="I372" s="276"/>
      <c r="J372" s="276"/>
      <c r="K372" s="276"/>
      <c r="L372" s="276"/>
      <c r="M372" s="276"/>
      <c r="N372" s="7"/>
      <c r="O372" s="7"/>
      <c r="P372" s="7"/>
      <c r="Q372" s="7"/>
    </row>
    <row r="373" ht="26.25" customHeight="1">
      <c r="A373" s="297"/>
      <c r="B373" s="299"/>
      <c r="C373" s="298" t="s">
        <v>6235</v>
      </c>
      <c r="D373" s="297" t="s">
        <v>6236</v>
      </c>
      <c r="E373" s="299" t="s">
        <v>483</v>
      </c>
      <c r="F373" s="297" t="s">
        <v>6237</v>
      </c>
      <c r="G373" s="297" t="s">
        <v>12</v>
      </c>
      <c r="H373" s="297" t="s">
        <v>143</v>
      </c>
      <c r="I373" s="299" t="s">
        <v>6238</v>
      </c>
      <c r="J373" s="299" t="s">
        <v>6239</v>
      </c>
      <c r="K373" s="299" t="s">
        <v>6240</v>
      </c>
      <c r="L373" s="299"/>
      <c r="M373" s="187" t="str">
        <f>HYPERLINK("http://www.basilan.gov.ph/","www.basilan.gov.ph")</f>
        <v>www.basilan.gov.ph</v>
      </c>
      <c r="N373" s="7"/>
      <c r="O373" s="7"/>
      <c r="P373" s="7"/>
      <c r="Q373" s="7"/>
    </row>
    <row r="374" ht="26.25" customHeight="1">
      <c r="A374" s="277">
        <v>1.0</v>
      </c>
      <c r="B374" s="78"/>
      <c r="C374" s="289" t="s">
        <v>6241</v>
      </c>
      <c r="D374" s="289" t="s">
        <v>6242</v>
      </c>
      <c r="E374" s="278" t="s">
        <v>245</v>
      </c>
      <c r="F374" s="289" t="s">
        <v>6243</v>
      </c>
      <c r="G374" s="289" t="s">
        <v>12</v>
      </c>
      <c r="H374" s="289" t="s">
        <v>13</v>
      </c>
      <c r="I374" s="278"/>
      <c r="J374" s="278"/>
      <c r="K374" s="278"/>
      <c r="L374" s="278"/>
      <c r="M374" s="278"/>
      <c r="N374" s="7"/>
      <c r="O374" s="7"/>
      <c r="P374" s="7"/>
      <c r="Q374" s="7"/>
    </row>
    <row r="375" ht="26.25" customHeight="1">
      <c r="A375" s="277">
        <v>2.0</v>
      </c>
      <c r="B375" s="78"/>
      <c r="C375" s="289" t="s">
        <v>6244</v>
      </c>
      <c r="D375" s="289" t="s">
        <v>6245</v>
      </c>
      <c r="E375" s="278" t="s">
        <v>192</v>
      </c>
      <c r="F375" s="289" t="s">
        <v>6246</v>
      </c>
      <c r="G375" s="289" t="s">
        <v>12</v>
      </c>
      <c r="H375" s="289" t="s">
        <v>13</v>
      </c>
      <c r="I375" s="278"/>
      <c r="J375" s="278"/>
      <c r="K375" s="278"/>
      <c r="L375" s="278"/>
      <c r="M375" s="278"/>
      <c r="N375" s="7"/>
      <c r="O375" s="7"/>
      <c r="P375" s="7"/>
      <c r="Q375" s="7"/>
    </row>
    <row r="376" ht="26.25" customHeight="1">
      <c r="A376" s="277">
        <v>3.0</v>
      </c>
      <c r="B376" s="78"/>
      <c r="C376" s="289" t="s">
        <v>6247</v>
      </c>
      <c r="D376" s="289" t="s">
        <v>6248</v>
      </c>
      <c r="E376" s="278" t="s">
        <v>212</v>
      </c>
      <c r="F376" s="289" t="s">
        <v>6249</v>
      </c>
      <c r="G376" s="289" t="s">
        <v>12</v>
      </c>
      <c r="H376" s="289" t="s">
        <v>13</v>
      </c>
      <c r="I376" s="278"/>
      <c r="J376" s="278"/>
      <c r="K376" s="278"/>
      <c r="L376" s="278"/>
      <c r="M376" s="278"/>
      <c r="N376" s="7"/>
      <c r="O376" s="7"/>
      <c r="P376" s="7"/>
      <c r="Q376" s="7"/>
    </row>
    <row r="377" ht="26.25" customHeight="1">
      <c r="A377" s="277">
        <v>4.0</v>
      </c>
      <c r="B377" s="78"/>
      <c r="C377" s="289" t="s">
        <v>6250</v>
      </c>
      <c r="D377" s="289" t="s">
        <v>6251</v>
      </c>
      <c r="E377" s="278" t="s">
        <v>159</v>
      </c>
      <c r="F377" s="289" t="s">
        <v>6252</v>
      </c>
      <c r="G377" s="289" t="s">
        <v>12</v>
      </c>
      <c r="H377" s="289" t="s">
        <v>13</v>
      </c>
      <c r="I377" s="278"/>
      <c r="J377" s="144" t="s">
        <v>6253</v>
      </c>
      <c r="K377" s="278"/>
      <c r="L377" s="278"/>
      <c r="M377" s="278"/>
      <c r="N377" s="7"/>
      <c r="O377" s="7"/>
      <c r="P377" s="7"/>
      <c r="Q377" s="7"/>
    </row>
    <row r="378" ht="26.25" customHeight="1">
      <c r="A378" s="277">
        <v>5.0</v>
      </c>
      <c r="B378" s="78"/>
      <c r="C378" s="289" t="s">
        <v>6254</v>
      </c>
      <c r="D378" s="289" t="s">
        <v>6255</v>
      </c>
      <c r="E378" s="278" t="s">
        <v>1129</v>
      </c>
      <c r="F378" s="289" t="s">
        <v>6256</v>
      </c>
      <c r="G378" s="289" t="s">
        <v>12</v>
      </c>
      <c r="H378" s="289" t="s">
        <v>13</v>
      </c>
      <c r="I378" s="278"/>
      <c r="J378" s="278"/>
      <c r="K378" s="278"/>
      <c r="L378" s="278"/>
      <c r="M378" s="278"/>
      <c r="N378" s="7"/>
      <c r="O378" s="7"/>
      <c r="P378" s="7"/>
      <c r="Q378" s="7"/>
    </row>
    <row r="379" ht="26.25" customHeight="1">
      <c r="A379" s="277">
        <v>6.0</v>
      </c>
      <c r="B379" s="78"/>
      <c r="C379" s="289" t="s">
        <v>6257</v>
      </c>
      <c r="D379" s="289" t="s">
        <v>6258</v>
      </c>
      <c r="E379" s="278" t="s">
        <v>245</v>
      </c>
      <c r="F379" s="289" t="s">
        <v>6259</v>
      </c>
      <c r="G379" s="289" t="s">
        <v>12</v>
      </c>
      <c r="H379" s="289" t="s">
        <v>13</v>
      </c>
      <c r="I379" s="278"/>
      <c r="J379" s="278"/>
      <c r="K379" s="278"/>
      <c r="L379" s="278"/>
      <c r="M379" s="17" t="str">
        <f>HYPERLINK("http://www.sumisip.gov.ph/","www.sumisip.gov.ph")</f>
        <v>www.sumisip.gov.ph</v>
      </c>
      <c r="N379" s="7"/>
      <c r="O379" s="7"/>
      <c r="P379" s="7"/>
      <c r="Q379" s="7"/>
    </row>
    <row r="380" ht="26.25" customHeight="1">
      <c r="A380" s="277">
        <v>7.0</v>
      </c>
      <c r="B380" s="78"/>
      <c r="C380" s="289" t="s">
        <v>6260</v>
      </c>
      <c r="D380" s="289" t="s">
        <v>6261</v>
      </c>
      <c r="E380" s="278" t="s">
        <v>441</v>
      </c>
      <c r="F380" s="289" t="s">
        <v>6262</v>
      </c>
      <c r="G380" s="289" t="s">
        <v>12</v>
      </c>
      <c r="H380" s="289" t="s">
        <v>13</v>
      </c>
      <c r="I380" s="278"/>
      <c r="J380" s="278"/>
      <c r="K380" s="278"/>
      <c r="L380" s="278"/>
      <c r="M380" s="278"/>
      <c r="N380" s="7"/>
      <c r="O380" s="7"/>
      <c r="P380" s="7"/>
      <c r="Q380" s="7"/>
    </row>
    <row r="381" ht="26.25" customHeight="1">
      <c r="A381" s="277">
        <v>8.0</v>
      </c>
      <c r="B381" s="78"/>
      <c r="C381" s="289" t="s">
        <v>6263</v>
      </c>
      <c r="D381" s="289" t="s">
        <v>6264</v>
      </c>
      <c r="E381" s="278" t="s">
        <v>159</v>
      </c>
      <c r="F381" s="289" t="s">
        <v>6265</v>
      </c>
      <c r="G381" s="289" t="s">
        <v>12</v>
      </c>
      <c r="H381" s="289" t="s">
        <v>13</v>
      </c>
      <c r="I381" s="278"/>
      <c r="J381" s="278"/>
      <c r="K381" s="278"/>
      <c r="L381" s="278"/>
      <c r="M381" s="278"/>
      <c r="N381" s="7"/>
      <c r="O381" s="7"/>
      <c r="P381" s="7"/>
      <c r="Q381" s="7"/>
    </row>
    <row r="382" ht="26.25" customHeight="1">
      <c r="A382" s="297"/>
      <c r="B382" s="299"/>
      <c r="C382" s="298" t="s">
        <v>6266</v>
      </c>
      <c r="D382" s="297" t="s">
        <v>6267</v>
      </c>
      <c r="E382" s="299" t="s">
        <v>212</v>
      </c>
      <c r="F382" s="297" t="s">
        <v>6268</v>
      </c>
      <c r="G382" s="297" t="s">
        <v>12</v>
      </c>
      <c r="H382" s="297" t="s">
        <v>143</v>
      </c>
      <c r="I382" s="299" t="s">
        <v>6269</v>
      </c>
      <c r="J382" s="299" t="s">
        <v>6270</v>
      </c>
      <c r="K382" s="299" t="s">
        <v>6271</v>
      </c>
      <c r="L382" s="299"/>
      <c r="M382" s="187" t="str">
        <f>HYPERLINK("http://www.lanaodelsur.gov.ph/","www.lanaodelsur.gov.ph")</f>
        <v>www.lanaodelsur.gov.ph</v>
      </c>
      <c r="N382" s="7"/>
      <c r="O382" s="7"/>
      <c r="P382" s="7"/>
      <c r="Q382" s="7"/>
    </row>
    <row r="383" ht="26.25" customHeight="1">
      <c r="A383" s="277">
        <v>1.0</v>
      </c>
      <c r="B383" s="78"/>
      <c r="C383" s="289" t="s">
        <v>6272</v>
      </c>
      <c r="D383" s="278" t="s">
        <v>6273</v>
      </c>
      <c r="E383" s="278" t="s">
        <v>264</v>
      </c>
      <c r="F383" s="278" t="s">
        <v>6274</v>
      </c>
      <c r="G383" s="289" t="s">
        <v>12</v>
      </c>
      <c r="H383" s="289" t="s">
        <v>13</v>
      </c>
      <c r="I383" s="278"/>
      <c r="J383" s="144" t="s">
        <v>6275</v>
      </c>
      <c r="K383" s="278"/>
      <c r="L383" s="278"/>
      <c r="M383" s="17" t="str">
        <f>HYPERLINK("http://www.bacolod-lds.gov.ph/","www.bacolod-lds.gov.ph")</f>
        <v>www.bacolod-lds.gov.ph</v>
      </c>
      <c r="N383" s="7"/>
      <c r="O383" s="7"/>
      <c r="P383" s="7"/>
      <c r="Q383" s="7"/>
    </row>
    <row r="384" ht="26.25" customHeight="1">
      <c r="A384" s="277">
        <v>2.0</v>
      </c>
      <c r="B384" s="78"/>
      <c r="C384" s="289" t="s">
        <v>6276</v>
      </c>
      <c r="D384" s="278" t="s">
        <v>6277</v>
      </c>
      <c r="E384" s="278" t="s">
        <v>138</v>
      </c>
      <c r="F384" s="278" t="s">
        <v>6278</v>
      </c>
      <c r="G384" s="289" t="s">
        <v>12</v>
      </c>
      <c r="H384" s="289" t="s">
        <v>13</v>
      </c>
      <c r="I384" s="278"/>
      <c r="J384" s="144" t="s">
        <v>6279</v>
      </c>
      <c r="K384" s="278"/>
      <c r="L384" s="278"/>
      <c r="M384" s="17" t="str">
        <f>HYPERLINK("http://www.balabagan-lds.gov.ph/","www.balabagan-lds.gov.ph")</f>
        <v>www.balabagan-lds.gov.ph</v>
      </c>
      <c r="N384" s="7"/>
      <c r="O384" s="7"/>
      <c r="P384" s="7"/>
      <c r="Q384" s="7"/>
    </row>
    <row r="385" ht="26.25" customHeight="1">
      <c r="A385" s="277">
        <v>3.0</v>
      </c>
      <c r="B385" s="78"/>
      <c r="C385" s="289" t="s">
        <v>6280</v>
      </c>
      <c r="D385" s="278" t="s">
        <v>6281</v>
      </c>
      <c r="E385" s="278" t="s">
        <v>159</v>
      </c>
      <c r="F385" s="278" t="s">
        <v>6282</v>
      </c>
      <c r="G385" s="289" t="s">
        <v>12</v>
      </c>
      <c r="H385" s="289" t="s">
        <v>13</v>
      </c>
      <c r="I385" s="278"/>
      <c r="J385" s="196" t="s">
        <v>6283</v>
      </c>
      <c r="K385" s="278"/>
      <c r="L385" s="278"/>
      <c r="M385" s="197" t="str">
        <f>HYPERLINK("http://www.balindong-lds.gov.ph/","www.balindong-lds.gov.ph")</f>
        <v>www.balindong-lds.gov.ph</v>
      </c>
      <c r="N385" s="7"/>
      <c r="O385" s="7"/>
      <c r="P385" s="7"/>
      <c r="Q385" s="7"/>
    </row>
    <row r="386" ht="26.25" customHeight="1">
      <c r="A386" s="277">
        <v>4.0</v>
      </c>
      <c r="B386" s="78"/>
      <c r="C386" s="289" t="s">
        <v>6284</v>
      </c>
      <c r="D386" s="278" t="s">
        <v>6285</v>
      </c>
      <c r="E386" s="278" t="s">
        <v>233</v>
      </c>
      <c r="F386" s="278" t="s">
        <v>6286</v>
      </c>
      <c r="G386" s="289" t="s">
        <v>12</v>
      </c>
      <c r="H386" s="289" t="s">
        <v>13</v>
      </c>
      <c r="I386" s="278"/>
      <c r="J386" s="144" t="s">
        <v>6287</v>
      </c>
      <c r="K386" s="278"/>
      <c r="L386" s="278"/>
      <c r="M386" s="175"/>
      <c r="N386" s="7"/>
      <c r="O386" s="7"/>
      <c r="P386" s="7"/>
      <c r="Q386" s="7"/>
    </row>
    <row r="387" ht="26.25" customHeight="1">
      <c r="A387" s="277">
        <v>5.0</v>
      </c>
      <c r="B387" s="78"/>
      <c r="C387" s="289" t="s">
        <v>6288</v>
      </c>
      <c r="D387" s="278" t="s">
        <v>6289</v>
      </c>
      <c r="E387" s="278" t="s">
        <v>192</v>
      </c>
      <c r="F387" s="278" t="s">
        <v>6290</v>
      </c>
      <c r="G387" s="289" t="s">
        <v>12</v>
      </c>
      <c r="H387" s="289" t="s">
        <v>13</v>
      </c>
      <c r="I387" s="278"/>
      <c r="J387" s="144" t="s">
        <v>6291</v>
      </c>
      <c r="K387" s="278"/>
      <c r="L387" s="278"/>
      <c r="M387" s="175"/>
      <c r="N387" s="7"/>
      <c r="O387" s="7"/>
      <c r="P387" s="7"/>
      <c r="Q387" s="7"/>
    </row>
    <row r="388" ht="26.25" customHeight="1">
      <c r="A388" s="277">
        <v>6.0</v>
      </c>
      <c r="B388" s="78"/>
      <c r="C388" s="289" t="s">
        <v>6292</v>
      </c>
      <c r="D388" s="278" t="s">
        <v>6293</v>
      </c>
      <c r="E388" s="278" t="s">
        <v>159</v>
      </c>
      <c r="F388" s="278" t="s">
        <v>6294</v>
      </c>
      <c r="G388" s="289" t="s">
        <v>12</v>
      </c>
      <c r="H388" s="289" t="s">
        <v>13</v>
      </c>
      <c r="I388" s="278"/>
      <c r="J388" s="144" t="s">
        <v>6295</v>
      </c>
      <c r="K388" s="278"/>
      <c r="L388" s="278"/>
      <c r="M388" s="17" t="str">
        <f>HYPERLINK("http://www.calanogas-lds.gov.ph/","www.calanogas-lds.gov.ph")</f>
        <v>www.calanogas-lds.gov.ph</v>
      </c>
      <c r="N388" s="7"/>
      <c r="O388" s="7"/>
      <c r="P388" s="7"/>
      <c r="Q388" s="7"/>
    </row>
    <row r="389" ht="26.25" customHeight="1">
      <c r="A389" s="277">
        <v>7.0</v>
      </c>
      <c r="B389" s="78"/>
      <c r="C389" s="289" t="s">
        <v>6296</v>
      </c>
      <c r="D389" s="278" t="s">
        <v>6297</v>
      </c>
      <c r="E389" s="278" t="s">
        <v>478</v>
      </c>
      <c r="F389" s="278" t="s">
        <v>6268</v>
      </c>
      <c r="G389" s="289" t="s">
        <v>12</v>
      </c>
      <c r="H389" s="289" t="s">
        <v>13</v>
      </c>
      <c r="I389" s="278"/>
      <c r="J389" s="144" t="s">
        <v>6298</v>
      </c>
      <c r="K389" s="278"/>
      <c r="L389" s="278"/>
      <c r="M389" s="17" t="str">
        <f>HYPERLINK("http://www.ditsaamramain-lds.gov.ph/","www.ditsaamramain-lds.gov.ph")</f>
        <v>www.ditsaamramain-lds.gov.ph</v>
      </c>
      <c r="N389" s="7"/>
      <c r="O389" s="7"/>
      <c r="P389" s="7"/>
      <c r="Q389" s="7"/>
    </row>
    <row r="390" ht="26.25" customHeight="1">
      <c r="A390" s="277">
        <v>8.0</v>
      </c>
      <c r="B390" s="78"/>
      <c r="C390" s="289" t="s">
        <v>6299</v>
      </c>
      <c r="D390" s="278" t="s">
        <v>6300</v>
      </c>
      <c r="E390" s="278" t="s">
        <v>159</v>
      </c>
      <c r="F390" s="278" t="s">
        <v>6301</v>
      </c>
      <c r="G390" s="289" t="s">
        <v>12</v>
      </c>
      <c r="H390" s="289" t="s">
        <v>13</v>
      </c>
      <c r="I390" s="278"/>
      <c r="J390" s="144" t="s">
        <v>6302</v>
      </c>
      <c r="K390" s="278"/>
      <c r="L390" s="278"/>
      <c r="M390" s="17" t="str">
        <f>HYPERLINK("http://www.madamba-lds.gov.ph/","www.madamba-lds.gov.ph")</f>
        <v>www.madamba-lds.gov.ph</v>
      </c>
      <c r="N390" s="7"/>
      <c r="O390" s="7"/>
      <c r="P390" s="7"/>
      <c r="Q390" s="7"/>
    </row>
    <row r="391" ht="26.25" customHeight="1">
      <c r="A391" s="277">
        <v>9.0</v>
      </c>
      <c r="B391" s="78"/>
      <c r="C391" s="289" t="s">
        <v>6303</v>
      </c>
      <c r="D391" s="278" t="s">
        <v>6304</v>
      </c>
      <c r="E391" s="278" t="s">
        <v>245</v>
      </c>
      <c r="F391" s="278" t="s">
        <v>6305</v>
      </c>
      <c r="G391" s="289" t="s">
        <v>12</v>
      </c>
      <c r="H391" s="289" t="s">
        <v>13</v>
      </c>
      <c r="I391" s="278"/>
      <c r="J391" s="144" t="s">
        <v>6306</v>
      </c>
      <c r="K391" s="278"/>
      <c r="L391" s="278"/>
      <c r="M391" s="17" t="str">
        <f>HYPERLINK("http://www.malabang-lds.gov.ph/","www.malabang-lds.gov.ph")</f>
        <v>www.malabang-lds.gov.ph</v>
      </c>
      <c r="N391" s="7"/>
      <c r="O391" s="7"/>
      <c r="P391" s="7"/>
      <c r="Q391" s="7"/>
    </row>
    <row r="392" ht="26.25" customHeight="1">
      <c r="A392" s="277">
        <v>10.0</v>
      </c>
      <c r="B392" s="78"/>
      <c r="C392" s="289" t="s">
        <v>6307</v>
      </c>
      <c r="D392" s="278" t="s">
        <v>6308</v>
      </c>
      <c r="E392" s="278" t="s">
        <v>320</v>
      </c>
      <c r="F392" s="278" t="s">
        <v>6309</v>
      </c>
      <c r="G392" s="289" t="s">
        <v>12</v>
      </c>
      <c r="H392" s="289" t="s">
        <v>13</v>
      </c>
      <c r="I392" s="278"/>
      <c r="J392" s="144" t="s">
        <v>6310</v>
      </c>
      <c r="K392" s="278"/>
      <c r="L392" s="278"/>
      <c r="M392" s="17" t="str">
        <f>HYPERLINK("http://www.marantao-lds.gov.ph/","www.marantao-lds.gov.ph")</f>
        <v>www.marantao-lds.gov.ph</v>
      </c>
      <c r="N392" s="7"/>
      <c r="O392" s="7"/>
      <c r="P392" s="7"/>
      <c r="Q392" s="7"/>
    </row>
    <row r="393" ht="26.25" customHeight="1">
      <c r="A393" s="277">
        <v>11.0</v>
      </c>
      <c r="B393" s="78"/>
      <c r="C393" s="289" t="s">
        <v>6311</v>
      </c>
      <c r="D393" s="278" t="s">
        <v>6312</v>
      </c>
      <c r="E393" s="278" t="s">
        <v>138</v>
      </c>
      <c r="F393" s="278" t="s">
        <v>6313</v>
      </c>
      <c r="G393" s="289" t="s">
        <v>12</v>
      </c>
      <c r="H393" s="289" t="s">
        <v>13</v>
      </c>
      <c r="I393" s="278"/>
      <c r="J393" s="278" t="s">
        <v>6314</v>
      </c>
      <c r="K393" s="278"/>
      <c r="L393" s="278"/>
      <c r="M393" s="17" t="str">
        <f>HYPERLINK("http://www.saguyaran.gov.ph/","www.saguyaran.gov.ph")</f>
        <v>www.saguyaran.gov.ph</v>
      </c>
      <c r="N393" s="7"/>
      <c r="O393" s="7"/>
      <c r="P393" s="7"/>
      <c r="Q393" s="7"/>
    </row>
    <row r="394" ht="26.25" customHeight="1">
      <c r="A394" s="277">
        <v>12.0</v>
      </c>
      <c r="B394" s="78"/>
      <c r="C394" s="289" t="s">
        <v>6315</v>
      </c>
      <c r="D394" s="278" t="s">
        <v>6316</v>
      </c>
      <c r="E394" s="278" t="s">
        <v>159</v>
      </c>
      <c r="F394" s="278" t="s">
        <v>6317</v>
      </c>
      <c r="G394" s="289" t="s">
        <v>12</v>
      </c>
      <c r="H394" s="289" t="s">
        <v>13</v>
      </c>
      <c r="I394" s="278"/>
      <c r="J394" s="144" t="s">
        <v>6318</v>
      </c>
      <c r="K394" s="278"/>
      <c r="L394" s="278"/>
      <c r="M394" s="17" t="str">
        <f>HYPERLINK("http://www.tagoloan-lds.gov.ph/","www.tagoloan-lds.gov.ph")</f>
        <v>www.tagoloan-lds.gov.ph</v>
      </c>
      <c r="N394" s="7"/>
      <c r="O394" s="7"/>
      <c r="P394" s="7"/>
      <c r="Q394" s="7"/>
    </row>
    <row r="395" ht="26.25" customHeight="1">
      <c r="A395" s="277">
        <v>13.0</v>
      </c>
      <c r="B395" s="78"/>
      <c r="C395" s="289" t="s">
        <v>6319</v>
      </c>
      <c r="D395" s="278" t="s">
        <v>6320</v>
      </c>
      <c r="E395" s="278" t="s">
        <v>170</v>
      </c>
      <c r="F395" s="278" t="s">
        <v>6305</v>
      </c>
      <c r="G395" s="289" t="s">
        <v>12</v>
      </c>
      <c r="H395" s="289" t="s">
        <v>13</v>
      </c>
      <c r="I395" s="278"/>
      <c r="J395" s="144" t="s">
        <v>6321</v>
      </c>
      <c r="K395" s="278"/>
      <c r="L395" s="278"/>
      <c r="M395" s="17" t="str">
        <f>HYPERLINK("http://www.tugaya-lds.gov.ph/","www.tugaya-lds.gov.ph")</f>
        <v>www.tugaya-lds.gov.ph</v>
      </c>
      <c r="N395" s="7"/>
      <c r="O395" s="7"/>
      <c r="P395" s="7"/>
      <c r="Q395" s="7"/>
    </row>
    <row r="396" ht="26.25" customHeight="1">
      <c r="A396" s="277"/>
      <c r="B396" s="78"/>
      <c r="C396" s="289"/>
      <c r="D396" s="289"/>
      <c r="E396" s="278"/>
      <c r="F396" s="289"/>
      <c r="G396" s="289"/>
      <c r="H396" s="289"/>
      <c r="I396" s="278"/>
      <c r="J396" s="278"/>
      <c r="K396" s="278"/>
      <c r="L396" s="278"/>
      <c r="M396" s="278"/>
      <c r="N396" s="7"/>
      <c r="O396" s="7"/>
      <c r="P396" s="7"/>
      <c r="Q396" s="7"/>
    </row>
    <row r="397" ht="26.25" customHeight="1">
      <c r="A397" s="277"/>
      <c r="B397" s="78"/>
      <c r="C397" s="289"/>
      <c r="D397" s="289"/>
      <c r="E397" s="278"/>
      <c r="F397" s="289"/>
      <c r="G397" s="289"/>
      <c r="H397" s="289"/>
      <c r="I397" s="278"/>
      <c r="J397" s="144"/>
      <c r="K397" s="278"/>
      <c r="L397" s="278"/>
      <c r="M397" s="278"/>
      <c r="N397" s="7"/>
      <c r="O397" s="7"/>
      <c r="P397" s="7"/>
      <c r="Q397" s="7"/>
    </row>
    <row r="398" ht="26.25" customHeight="1">
      <c r="A398" s="277"/>
      <c r="B398" s="78"/>
      <c r="C398" s="289"/>
      <c r="D398" s="289"/>
      <c r="E398" s="278"/>
      <c r="F398" s="289"/>
      <c r="G398" s="289"/>
      <c r="H398" s="289"/>
      <c r="I398" s="278"/>
      <c r="J398" s="278"/>
      <c r="K398" s="278"/>
      <c r="L398" s="278"/>
      <c r="M398" s="278"/>
      <c r="N398" s="7"/>
      <c r="O398" s="7"/>
      <c r="P398" s="7"/>
      <c r="Q398" s="7"/>
    </row>
    <row r="399" ht="26.25" customHeight="1">
      <c r="A399" s="277"/>
      <c r="B399" s="78"/>
      <c r="C399" s="289"/>
      <c r="D399" s="289"/>
      <c r="E399" s="278"/>
      <c r="F399" s="289"/>
      <c r="G399" s="289"/>
      <c r="H399" s="289"/>
      <c r="I399" s="278"/>
      <c r="J399" s="278"/>
      <c r="K399" s="278"/>
      <c r="L399" s="278"/>
      <c r="M399" s="278"/>
      <c r="N399" s="7"/>
      <c r="O399" s="7"/>
      <c r="P399" s="7"/>
      <c r="Q399" s="7"/>
    </row>
    <row r="400" ht="26.25" customHeight="1">
      <c r="A400" s="277"/>
      <c r="B400" s="78"/>
      <c r="C400" s="289" t="s">
        <v>6322</v>
      </c>
      <c r="D400" s="278" t="s">
        <v>6323</v>
      </c>
      <c r="E400" s="278" t="s">
        <v>251</v>
      </c>
      <c r="F400" s="278" t="s">
        <v>6324</v>
      </c>
      <c r="G400" s="289" t="s">
        <v>12</v>
      </c>
      <c r="H400" s="289" t="s">
        <v>13</v>
      </c>
      <c r="I400" s="278"/>
      <c r="J400" s="144" t="s">
        <v>6325</v>
      </c>
      <c r="K400" s="278"/>
      <c r="L400" s="278"/>
      <c r="M400" s="17" t="str">
        <f>HYPERLINK("http://www.bayang-lds.gov.ph/","www.bayang-lds.gov.ph")</f>
        <v>www.bayang-lds.gov.ph</v>
      </c>
      <c r="N400" s="7"/>
      <c r="O400" s="7"/>
      <c r="P400" s="7"/>
      <c r="Q400" s="7"/>
    </row>
    <row r="401" ht="26.25" customHeight="1">
      <c r="A401" s="277"/>
      <c r="B401" s="78"/>
      <c r="C401" s="289" t="s">
        <v>6326</v>
      </c>
      <c r="D401" s="278" t="s">
        <v>6327</v>
      </c>
      <c r="E401" s="278" t="s">
        <v>745</v>
      </c>
      <c r="F401" s="278" t="s">
        <v>6328</v>
      </c>
      <c r="G401" s="289" t="s">
        <v>12</v>
      </c>
      <c r="H401" s="289" t="s">
        <v>13</v>
      </c>
      <c r="I401" s="278"/>
      <c r="J401" s="144" t="s">
        <v>6329</v>
      </c>
      <c r="K401" s="278"/>
      <c r="L401" s="278"/>
      <c r="M401" s="175"/>
      <c r="N401" s="7"/>
      <c r="O401" s="7"/>
      <c r="P401" s="7"/>
      <c r="Q401" s="7"/>
    </row>
    <row r="402" ht="26.25" customHeight="1">
      <c r="A402" s="277"/>
      <c r="B402" s="78"/>
      <c r="C402" s="289" t="s">
        <v>6330</v>
      </c>
      <c r="D402" s="278" t="s">
        <v>6331</v>
      </c>
      <c r="E402" s="278" t="s">
        <v>198</v>
      </c>
      <c r="F402" s="278" t="s">
        <v>6332</v>
      </c>
      <c r="G402" s="289" t="s">
        <v>12</v>
      </c>
      <c r="H402" s="289" t="s">
        <v>13</v>
      </c>
      <c r="I402" s="278"/>
      <c r="J402" s="144" t="s">
        <v>6333</v>
      </c>
      <c r="K402" s="278"/>
      <c r="L402" s="278"/>
      <c r="M402" s="175"/>
      <c r="N402" s="7"/>
      <c r="O402" s="7"/>
      <c r="P402" s="7"/>
      <c r="Q402" s="7"/>
    </row>
    <row r="403" ht="26.25" customHeight="1">
      <c r="A403" s="277" t="s">
        <v>6334</v>
      </c>
      <c r="B403" s="78"/>
      <c r="C403" s="289" t="s">
        <v>6335</v>
      </c>
      <c r="D403" s="278" t="s">
        <v>6336</v>
      </c>
      <c r="E403" s="278" t="s">
        <v>159</v>
      </c>
      <c r="F403" s="278" t="s">
        <v>6337</v>
      </c>
      <c r="G403" s="289" t="s">
        <v>12</v>
      </c>
      <c r="H403" s="289" t="s">
        <v>13</v>
      </c>
      <c r="I403" s="278"/>
      <c r="J403" s="144" t="s">
        <v>6338</v>
      </c>
      <c r="K403" s="278"/>
      <c r="L403" s="278"/>
      <c r="M403" s="17" t="str">
        <f>HYPERLINK("http://www.butig-lds.gov.ph/","www.butig-lds.gov.ph")</f>
        <v>www.butig-lds.gov.ph</v>
      </c>
      <c r="N403" s="7"/>
      <c r="O403" s="7"/>
      <c r="P403" s="7"/>
      <c r="Q403" s="7"/>
    </row>
    <row r="404" ht="26.25" customHeight="1">
      <c r="A404" s="277"/>
      <c r="B404" s="78"/>
      <c r="C404" s="289" t="s">
        <v>6339</v>
      </c>
      <c r="D404" s="278" t="s">
        <v>6340</v>
      </c>
      <c r="E404" s="278" t="s">
        <v>320</v>
      </c>
      <c r="F404" s="278" t="s">
        <v>6341</v>
      </c>
      <c r="G404" s="289" t="s">
        <v>12</v>
      </c>
      <c r="H404" s="289" t="s">
        <v>13</v>
      </c>
      <c r="I404" s="278"/>
      <c r="J404" s="144" t="s">
        <v>6342</v>
      </c>
      <c r="K404" s="278"/>
      <c r="L404" s="278"/>
      <c r="M404" s="17" t="str">
        <f>HYPERLINK("http://www.ganassi-lds.gov.ph/","www.ganassi-lds.gov.ph")</f>
        <v>www.ganassi-lds.gov.ph</v>
      </c>
      <c r="N404" s="7"/>
      <c r="O404" s="7"/>
      <c r="P404" s="7"/>
      <c r="Q404" s="7"/>
    </row>
    <row r="405" ht="26.25" customHeight="1">
      <c r="A405" s="277"/>
      <c r="B405" s="78"/>
      <c r="C405" s="289" t="s">
        <v>6343</v>
      </c>
      <c r="D405" s="278" t="s">
        <v>6344</v>
      </c>
      <c r="E405" s="278" t="s">
        <v>198</v>
      </c>
      <c r="F405" s="278" t="s">
        <v>6345</v>
      </c>
      <c r="G405" s="289" t="s">
        <v>12</v>
      </c>
      <c r="H405" s="289" t="s">
        <v>13</v>
      </c>
      <c r="I405" s="278"/>
      <c r="J405" s="278"/>
      <c r="K405" s="278"/>
      <c r="L405" s="278"/>
      <c r="M405" s="17" t="str">
        <f>HYPERLINK("http://www.kapai-lds.gov.ph/","www.kapai-lds.gov.ph")</f>
        <v>www.kapai-lds.gov.ph</v>
      </c>
      <c r="N405" s="7"/>
      <c r="O405" s="7"/>
      <c r="P405" s="7"/>
      <c r="Q405" s="7"/>
    </row>
    <row r="406" ht="26.25" customHeight="1">
      <c r="A406" s="277"/>
      <c r="B406" s="78"/>
      <c r="C406" s="289" t="s">
        <v>5315</v>
      </c>
      <c r="D406" s="278" t="s">
        <v>6346</v>
      </c>
      <c r="E406" s="278" t="s">
        <v>320</v>
      </c>
      <c r="F406" s="278" t="s">
        <v>6347</v>
      </c>
      <c r="G406" s="289" t="s">
        <v>12</v>
      </c>
      <c r="H406" s="289" t="s">
        <v>13</v>
      </c>
      <c r="I406" s="278"/>
      <c r="J406" s="278"/>
      <c r="K406" s="278"/>
      <c r="L406" s="278"/>
      <c r="M406" s="17" t="str">
        <f>HYPERLINK("http://www.kapatagan-lds.gov.ph/","www.kapatagan-lds.gov.ph")</f>
        <v>www.kapatagan-lds.gov.ph</v>
      </c>
      <c r="N406" s="7"/>
      <c r="O406" s="7"/>
      <c r="P406" s="7"/>
      <c r="Q406" s="7"/>
    </row>
    <row r="407" ht="26.25" customHeight="1">
      <c r="A407" s="277"/>
      <c r="B407" s="78"/>
      <c r="C407" s="289" t="s">
        <v>6348</v>
      </c>
      <c r="D407" s="278" t="s">
        <v>6349</v>
      </c>
      <c r="E407" s="278" t="s">
        <v>138</v>
      </c>
      <c r="F407" s="278" t="s">
        <v>6350</v>
      </c>
      <c r="G407" s="289" t="s">
        <v>12</v>
      </c>
      <c r="H407" s="289" t="s">
        <v>13</v>
      </c>
      <c r="I407" s="278"/>
      <c r="J407" s="144" t="s">
        <v>6351</v>
      </c>
      <c r="K407" s="278"/>
      <c r="L407" s="278"/>
      <c r="M407" s="17" t="str">
        <f>HYPERLINK("http://www.lumbabayabao-lds.gov.ph/","www.lumbabayabao-lds.gov.ph")</f>
        <v>www.lumbabayabao-lds.gov.ph</v>
      </c>
      <c r="N407" s="7"/>
      <c r="O407" s="7"/>
      <c r="P407" s="7"/>
      <c r="Q407" s="7"/>
    </row>
    <row r="408" ht="26.25" customHeight="1">
      <c r="A408" s="277"/>
      <c r="B408" s="78"/>
      <c r="C408" s="289" t="s">
        <v>6352</v>
      </c>
      <c r="D408" s="278" t="s">
        <v>6353</v>
      </c>
      <c r="E408" s="278" t="s">
        <v>212</v>
      </c>
      <c r="F408" s="278" t="s">
        <v>6354</v>
      </c>
      <c r="G408" s="289" t="s">
        <v>12</v>
      </c>
      <c r="H408" s="289" t="s">
        <v>13</v>
      </c>
      <c r="I408" s="278"/>
      <c r="J408" s="144" t="s">
        <v>6355</v>
      </c>
      <c r="K408" s="278"/>
      <c r="L408" s="278"/>
      <c r="M408" s="278"/>
      <c r="N408" s="7"/>
      <c r="O408" s="7"/>
      <c r="P408" s="7"/>
      <c r="Q408" s="7"/>
    </row>
    <row r="409" ht="26.25" customHeight="1">
      <c r="A409" s="277"/>
      <c r="B409" s="78"/>
      <c r="C409" s="289" t="s">
        <v>6356</v>
      </c>
      <c r="D409" s="278" t="s">
        <v>6267</v>
      </c>
      <c r="E409" s="278" t="s">
        <v>192</v>
      </c>
      <c r="F409" s="278" t="s">
        <v>6357</v>
      </c>
      <c r="G409" s="289" t="s">
        <v>12</v>
      </c>
      <c r="H409" s="289" t="s">
        <v>13</v>
      </c>
      <c r="I409" s="278"/>
      <c r="J409" s="144" t="s">
        <v>6358</v>
      </c>
      <c r="K409" s="278"/>
      <c r="L409" s="278"/>
      <c r="M409" s="17" t="str">
        <f>HYPERLINK("http://www.lumbatan-lds.gov.ph/","www.lumbatan-lds.gov.ph")</f>
        <v>www.lumbatan-lds.gov.ph</v>
      </c>
      <c r="N409" s="7"/>
      <c r="O409" s="7"/>
      <c r="P409" s="7"/>
      <c r="Q409" s="7"/>
    </row>
    <row r="410" ht="26.25" customHeight="1">
      <c r="A410" s="277"/>
      <c r="B410" s="78"/>
      <c r="C410" s="289" t="s">
        <v>6359</v>
      </c>
      <c r="D410" s="278" t="s">
        <v>6331</v>
      </c>
      <c r="E410" s="278" t="s">
        <v>264</v>
      </c>
      <c r="F410" s="278" t="s">
        <v>6360</v>
      </c>
      <c r="G410" s="289" t="s">
        <v>12</v>
      </c>
      <c r="H410" s="289" t="s">
        <v>13</v>
      </c>
      <c r="I410" s="278"/>
      <c r="J410" s="144" t="s">
        <v>6361</v>
      </c>
      <c r="K410" s="278"/>
      <c r="L410" s="278"/>
      <c r="M410" s="278"/>
      <c r="N410" s="7"/>
      <c r="O410" s="7"/>
      <c r="P410" s="7"/>
      <c r="Q410" s="7"/>
    </row>
    <row r="411" ht="26.25" customHeight="1">
      <c r="A411" s="277"/>
      <c r="B411" s="78"/>
      <c r="C411" s="289" t="s">
        <v>6362</v>
      </c>
      <c r="D411" s="278" t="s">
        <v>6363</v>
      </c>
      <c r="E411" s="278" t="s">
        <v>159</v>
      </c>
      <c r="F411" s="278" t="s">
        <v>6364</v>
      </c>
      <c r="G411" s="289" t="s">
        <v>12</v>
      </c>
      <c r="H411" s="289" t="s">
        <v>13</v>
      </c>
      <c r="I411" s="278"/>
      <c r="J411" s="144" t="s">
        <v>6365</v>
      </c>
      <c r="K411" s="278"/>
      <c r="L411" s="278"/>
      <c r="M411" s="17" t="str">
        <f>HYPERLINK("http://www.madalum-lds.gov.ph/","www.madalum-lds.gov.ph")</f>
        <v>www.madalum-lds.gov.ph</v>
      </c>
      <c r="N411" s="7"/>
      <c r="O411" s="7"/>
      <c r="P411" s="7"/>
      <c r="Q411" s="7"/>
    </row>
    <row r="412" ht="26.25" customHeight="1">
      <c r="A412" s="277"/>
      <c r="B412" s="78"/>
      <c r="C412" s="289" t="s">
        <v>6366</v>
      </c>
      <c r="D412" s="278" t="s">
        <v>6367</v>
      </c>
      <c r="E412" s="278" t="s">
        <v>212</v>
      </c>
      <c r="F412" s="278" t="s">
        <v>6368</v>
      </c>
      <c r="G412" s="289" t="s">
        <v>12</v>
      </c>
      <c r="H412" s="289" t="s">
        <v>13</v>
      </c>
      <c r="I412" s="278"/>
      <c r="J412" s="144" t="s">
        <v>6369</v>
      </c>
      <c r="K412" s="278"/>
      <c r="L412" s="278"/>
      <c r="M412" s="17" t="str">
        <f>HYPERLINK("http://www.maguing-lds.gov.ph/","www.maguing-lds.gov.ph")</f>
        <v>www.maguing-lds.gov.ph</v>
      </c>
      <c r="N412" s="7"/>
      <c r="O412" s="7"/>
      <c r="P412" s="7"/>
      <c r="Q412" s="7"/>
    </row>
    <row r="413" ht="26.25" customHeight="1">
      <c r="A413" s="277"/>
      <c r="B413" s="302">
        <v>1.0</v>
      </c>
      <c r="C413" s="301" t="s">
        <v>6370</v>
      </c>
      <c r="D413" s="278" t="s">
        <v>6371</v>
      </c>
      <c r="E413" s="278" t="s">
        <v>478</v>
      </c>
      <c r="F413" s="278" t="s">
        <v>6372</v>
      </c>
      <c r="G413" s="289" t="s">
        <v>12</v>
      </c>
      <c r="H413" s="289" t="s">
        <v>13</v>
      </c>
      <c r="I413" s="278"/>
      <c r="J413" s="278" t="s">
        <v>6373</v>
      </c>
      <c r="K413" s="278"/>
      <c r="L413" s="278"/>
      <c r="M413" s="17" t="str">
        <f>HYPERLINK("http://www.marawicity.gov.ph/","www.marawicity.gov.ph")</f>
        <v>www.marawicity.gov.ph</v>
      </c>
      <c r="N413" s="7"/>
      <c r="O413" s="7"/>
      <c r="P413" s="7"/>
      <c r="Q413" s="7"/>
    </row>
    <row r="414" ht="26.25" customHeight="1">
      <c r="A414" s="277"/>
      <c r="B414" s="78"/>
      <c r="C414" s="289" t="s">
        <v>6374</v>
      </c>
      <c r="D414" s="278" t="s">
        <v>6375</v>
      </c>
      <c r="E414" s="278" t="s">
        <v>745</v>
      </c>
      <c r="F414" s="278" t="s">
        <v>6376</v>
      </c>
      <c r="G414" s="289" t="s">
        <v>12</v>
      </c>
      <c r="H414" s="289" t="s">
        <v>13</v>
      </c>
      <c r="I414" s="278"/>
      <c r="J414" s="278" t="s">
        <v>6377</v>
      </c>
      <c r="K414" s="278"/>
      <c r="L414" s="278"/>
      <c r="M414" s="17" t="str">
        <f>HYPERLINK("http://www.marogong-lds.gov.ph/","www.marogong-lds.gov.ph")</f>
        <v>www.marogong-lds.gov.ph</v>
      </c>
      <c r="N414" s="7"/>
      <c r="O414" s="7"/>
      <c r="P414" s="7"/>
      <c r="Q414" s="7"/>
    </row>
    <row r="415" ht="26.25" customHeight="1">
      <c r="A415" s="277"/>
      <c r="B415" s="78"/>
      <c r="C415" s="289" t="s">
        <v>6378</v>
      </c>
      <c r="D415" s="278" t="s">
        <v>6379</v>
      </c>
      <c r="E415" s="278" t="s">
        <v>251</v>
      </c>
      <c r="F415" s="278" t="s">
        <v>6380</v>
      </c>
      <c r="G415" s="289" t="s">
        <v>12</v>
      </c>
      <c r="H415" s="289" t="s">
        <v>13</v>
      </c>
      <c r="I415" s="278"/>
      <c r="J415" s="144" t="s">
        <v>6381</v>
      </c>
      <c r="K415" s="278"/>
      <c r="L415" s="278"/>
      <c r="M415" s="17" t="str">
        <f>HYPERLINK("http://www.masiu-lds.gov.ph/","www.masiu-lds.gov.ph")</f>
        <v>www.masiu-lds.gov.ph</v>
      </c>
      <c r="N415" s="7"/>
      <c r="O415" s="7"/>
      <c r="P415" s="7"/>
      <c r="Q415" s="7"/>
    </row>
    <row r="416" ht="26.25" customHeight="1">
      <c r="A416" s="277"/>
      <c r="B416" s="78"/>
      <c r="C416" s="289" t="s">
        <v>6382</v>
      </c>
      <c r="D416" s="278" t="s">
        <v>6383</v>
      </c>
      <c r="E416" s="278" t="s">
        <v>320</v>
      </c>
      <c r="F416" s="278" t="s">
        <v>6384</v>
      </c>
      <c r="G416" s="289" t="s">
        <v>12</v>
      </c>
      <c r="H416" s="289" t="s">
        <v>13</v>
      </c>
      <c r="I416" s="278"/>
      <c r="J416" s="144" t="s">
        <v>6385</v>
      </c>
      <c r="K416" s="278"/>
      <c r="L416" s="278"/>
      <c r="M416" s="17" t="str">
        <f>HYPERLINK("http://www.mulondo-lds.gov.ph/","www.mulondo-lds.gov.ph")</f>
        <v>www.mulondo-lds.gov.ph</v>
      </c>
      <c r="N416" s="7"/>
      <c r="O416" s="7"/>
      <c r="P416" s="7"/>
      <c r="Q416" s="7"/>
    </row>
    <row r="417" ht="26.25" customHeight="1">
      <c r="A417" s="277"/>
      <c r="B417" s="78"/>
      <c r="C417" s="289" t="s">
        <v>6386</v>
      </c>
      <c r="D417" s="278" t="s">
        <v>6387</v>
      </c>
      <c r="E417" s="278" t="s">
        <v>478</v>
      </c>
      <c r="F417" s="278" t="s">
        <v>6388</v>
      </c>
      <c r="G417" s="289" t="s">
        <v>12</v>
      </c>
      <c r="H417" s="289" t="s">
        <v>13</v>
      </c>
      <c r="I417" s="278"/>
      <c r="J417" s="278"/>
      <c r="K417" s="278"/>
      <c r="L417" s="278"/>
      <c r="M417" s="17" t="str">
        <f>HYPERLINK("http://www.pagayawan-lds.gov.ph/","www.pagayawan-lds.gov.ph")</f>
        <v>www.pagayawan-lds.gov.ph</v>
      </c>
      <c r="N417" s="7"/>
      <c r="O417" s="7"/>
      <c r="P417" s="7"/>
      <c r="Q417" s="7"/>
    </row>
    <row r="418" ht="26.25" customHeight="1">
      <c r="A418" s="277"/>
      <c r="B418" s="78"/>
      <c r="C418" s="289" t="s">
        <v>6389</v>
      </c>
      <c r="D418" s="278" t="s">
        <v>6297</v>
      </c>
      <c r="E418" s="278" t="s">
        <v>264</v>
      </c>
      <c r="F418" s="278" t="s">
        <v>6390</v>
      </c>
      <c r="G418" s="289" t="s">
        <v>12</v>
      </c>
      <c r="H418" s="289" t="s">
        <v>13</v>
      </c>
      <c r="I418" s="278"/>
      <c r="J418" s="144" t="s">
        <v>6391</v>
      </c>
      <c r="K418" s="278"/>
      <c r="L418" s="278"/>
      <c r="M418" s="17" t="str">
        <f>HYPERLINK("http://www.piagapo-lds.gov.ph/","www.piagapo-lds.gov.ph")</f>
        <v>www.piagapo-lds.gov.ph</v>
      </c>
      <c r="N418" s="7"/>
      <c r="O418" s="7"/>
      <c r="P418" s="7"/>
      <c r="Q418" s="7"/>
    </row>
    <row r="419" ht="26.25" customHeight="1">
      <c r="A419" s="277"/>
      <c r="B419" s="78"/>
      <c r="C419" s="289" t="s">
        <v>6392</v>
      </c>
      <c r="D419" s="278" t="s">
        <v>6393</v>
      </c>
      <c r="E419" s="278" t="s">
        <v>159</v>
      </c>
      <c r="F419" s="278" t="s">
        <v>6305</v>
      </c>
      <c r="G419" s="289" t="s">
        <v>12</v>
      </c>
      <c r="H419" s="289" t="s">
        <v>13</v>
      </c>
      <c r="I419" s="278"/>
      <c r="J419" s="144" t="s">
        <v>6394</v>
      </c>
      <c r="K419" s="278"/>
      <c r="L419" s="278"/>
      <c r="M419" s="146"/>
      <c r="N419" s="7"/>
      <c r="O419" s="7"/>
      <c r="P419" s="7"/>
      <c r="Q419" s="7"/>
    </row>
    <row r="420" ht="26.25" customHeight="1">
      <c r="A420" s="277"/>
      <c r="B420" s="78"/>
      <c r="C420" s="289" t="s">
        <v>6395</v>
      </c>
      <c r="D420" s="278" t="s">
        <v>6396</v>
      </c>
      <c r="E420" s="278" t="s">
        <v>1209</v>
      </c>
      <c r="F420" s="278" t="s">
        <v>6397</v>
      </c>
      <c r="G420" s="289" t="s">
        <v>12</v>
      </c>
      <c r="H420" s="289" t="s">
        <v>13</v>
      </c>
      <c r="I420" s="278"/>
      <c r="J420" s="144" t="s">
        <v>6398</v>
      </c>
      <c r="K420" s="278"/>
      <c r="L420" s="278"/>
      <c r="M420" s="17" t="str">
        <f>HYPERLINK("http://www.poonababao-lds.gov.ph/","www.poonababao-lds.gov.ph")</f>
        <v>www.poonababao-lds.gov.ph</v>
      </c>
      <c r="N420" s="7"/>
      <c r="O420" s="7"/>
      <c r="P420" s="7"/>
      <c r="Q420" s="7"/>
    </row>
    <row r="421" ht="26.25" customHeight="1">
      <c r="A421" s="277"/>
      <c r="B421" s="78"/>
      <c r="C421" s="289" t="s">
        <v>6399</v>
      </c>
      <c r="D421" s="278" t="s">
        <v>6400</v>
      </c>
      <c r="E421" s="278" t="s">
        <v>212</v>
      </c>
      <c r="F421" s="278" t="s">
        <v>6401</v>
      </c>
      <c r="G421" s="289" t="s">
        <v>12</v>
      </c>
      <c r="H421" s="289" t="s">
        <v>13</v>
      </c>
      <c r="I421" s="278"/>
      <c r="J421" s="144" t="s">
        <v>6402</v>
      </c>
      <c r="K421" s="278"/>
      <c r="L421" s="278"/>
      <c r="M421" s="17" t="str">
        <f>HYPERLINK("http://www.pualas-lds.gov.ph/","www.pualas-lds.gov.ph")</f>
        <v>www.pualas-lds.gov.ph</v>
      </c>
      <c r="N421" s="7"/>
      <c r="O421" s="7"/>
      <c r="P421" s="7"/>
      <c r="Q421" s="7"/>
    </row>
    <row r="422" ht="26.25" customHeight="1">
      <c r="A422" s="277"/>
      <c r="B422" s="78"/>
      <c r="C422" s="289" t="s">
        <v>6403</v>
      </c>
      <c r="D422" s="278" t="s">
        <v>6404</v>
      </c>
      <c r="E422" s="278" t="s">
        <v>212</v>
      </c>
      <c r="F422" s="278" t="s">
        <v>6405</v>
      </c>
      <c r="G422" s="289" t="s">
        <v>12</v>
      </c>
      <c r="H422" s="289" t="s">
        <v>13</v>
      </c>
      <c r="I422" s="278"/>
      <c r="J422" s="144" t="s">
        <v>6406</v>
      </c>
      <c r="K422" s="278"/>
      <c r="L422" s="278"/>
      <c r="M422" s="278"/>
      <c r="N422" s="7"/>
      <c r="O422" s="7"/>
      <c r="P422" s="7"/>
      <c r="Q422" s="7"/>
    </row>
    <row r="423" ht="26.25" customHeight="1">
      <c r="A423" s="277"/>
      <c r="B423" s="78"/>
      <c r="C423" s="289" t="s">
        <v>6407</v>
      </c>
      <c r="D423" s="278" t="s">
        <v>6408</v>
      </c>
      <c r="E423" s="278" t="s">
        <v>233</v>
      </c>
      <c r="F423" s="278" t="s">
        <v>6409</v>
      </c>
      <c r="G423" s="289" t="s">
        <v>12</v>
      </c>
      <c r="H423" s="289" t="s">
        <v>13</v>
      </c>
      <c r="I423" s="278"/>
      <c r="J423" s="144" t="s">
        <v>6410</v>
      </c>
      <c r="K423" s="278"/>
      <c r="L423" s="278"/>
      <c r="M423" s="17" t="str">
        <f>HYPERLINK("http://www.tamparan-lds.gov.ph/","www.tamparan-lds.gov.ph")</f>
        <v>www.tamparan-lds.gov.ph</v>
      </c>
      <c r="N423" s="7"/>
      <c r="O423" s="7"/>
      <c r="P423" s="7"/>
      <c r="Q423" s="7"/>
    </row>
    <row r="424" ht="26.25" customHeight="1">
      <c r="A424" s="277"/>
      <c r="B424" s="78"/>
      <c r="C424" s="289" t="s">
        <v>6411</v>
      </c>
      <c r="D424" s="278" t="s">
        <v>6412</v>
      </c>
      <c r="E424" s="278" t="s">
        <v>192</v>
      </c>
      <c r="F424" s="278" t="s">
        <v>6413</v>
      </c>
      <c r="G424" s="289" t="s">
        <v>12</v>
      </c>
      <c r="H424" s="289" t="s">
        <v>13</v>
      </c>
      <c r="I424" s="278"/>
      <c r="J424" s="144" t="s">
        <v>6414</v>
      </c>
      <c r="K424" s="278"/>
      <c r="L424" s="278"/>
      <c r="M424" s="17" t="str">
        <f>HYPERLINK("http://www.taraka-lds.gov.ph/","www.taraka-lds.gov.ph")</f>
        <v>www.taraka-lds.gov.ph</v>
      </c>
      <c r="N424" s="7"/>
      <c r="O424" s="7"/>
      <c r="P424" s="7"/>
      <c r="Q424" s="7"/>
    </row>
    <row r="425" ht="26.25" customHeight="1">
      <c r="A425" s="277"/>
      <c r="B425" s="78"/>
      <c r="C425" s="289" t="s">
        <v>6415</v>
      </c>
      <c r="D425" s="278" t="s">
        <v>6416</v>
      </c>
      <c r="E425" s="278" t="s">
        <v>320</v>
      </c>
      <c r="F425" s="278" t="s">
        <v>6417</v>
      </c>
      <c r="G425" s="289" t="s">
        <v>12</v>
      </c>
      <c r="H425" s="289" t="s">
        <v>13</v>
      </c>
      <c r="I425" s="278"/>
      <c r="J425" s="278"/>
      <c r="K425" s="278"/>
      <c r="L425" s="278"/>
      <c r="M425" s="17" t="str">
        <f>HYPERLINK("http://www.tubaran-lds.gov.ph/","www.tubaran-lds.gov.ph")</f>
        <v>www.tubaran-lds.gov.ph</v>
      </c>
      <c r="N425" s="7"/>
      <c r="O425" s="7"/>
      <c r="P425" s="7"/>
      <c r="Q425" s="7"/>
    </row>
    <row r="426" ht="26.25" customHeight="1">
      <c r="A426" s="277"/>
      <c r="B426" s="78"/>
      <c r="C426" s="289" t="s">
        <v>6418</v>
      </c>
      <c r="D426" s="278" t="s">
        <v>6419</v>
      </c>
      <c r="E426" s="278" t="s">
        <v>320</v>
      </c>
      <c r="F426" s="278" t="s">
        <v>6420</v>
      </c>
      <c r="G426" s="289" t="s">
        <v>12</v>
      </c>
      <c r="H426" s="289" t="s">
        <v>13</v>
      </c>
      <c r="I426" s="278"/>
      <c r="J426" s="278"/>
      <c r="K426" s="278"/>
      <c r="L426" s="278"/>
      <c r="M426" s="17" t="str">
        <f>HYPERLINK("http://www.wao.gov.ph/","www.wao.gov.ph")</f>
        <v>www.wao.gov.ph</v>
      </c>
      <c r="N426" s="7"/>
      <c r="O426" s="7"/>
      <c r="P426" s="7"/>
      <c r="Q426" s="7"/>
    </row>
    <row r="427" ht="26.25" customHeight="1">
      <c r="A427" s="277" t="s">
        <v>6421</v>
      </c>
      <c r="B427" s="78"/>
      <c r="C427" s="279" t="s">
        <v>6422</v>
      </c>
      <c r="D427" s="180" t="s">
        <v>6423</v>
      </c>
      <c r="E427" s="180" t="s">
        <v>192</v>
      </c>
      <c r="F427" s="180" t="s">
        <v>5928</v>
      </c>
      <c r="G427" s="280" t="s">
        <v>12</v>
      </c>
      <c r="H427" s="280" t="s">
        <v>143</v>
      </c>
      <c r="I427" s="180" t="s">
        <v>6424</v>
      </c>
      <c r="J427" s="180" t="s">
        <v>6425</v>
      </c>
      <c r="K427" s="180" t="s">
        <v>6426</v>
      </c>
      <c r="L427" s="180"/>
      <c r="M427" s="17" t="str">
        <f>HYPERLINK("http://www.maguindanao.gov.ph/","www.maguindanao.gov.ph")</f>
        <v>www.maguindanao.gov.ph</v>
      </c>
      <c r="N427" s="7"/>
      <c r="O427" s="7"/>
      <c r="P427" s="7"/>
      <c r="Q427" s="7"/>
    </row>
    <row r="428" ht="26.25" customHeight="1">
      <c r="A428" s="277" t="s">
        <v>6427</v>
      </c>
      <c r="B428" s="78"/>
      <c r="C428" s="289" t="s">
        <v>6428</v>
      </c>
      <c r="D428" s="278" t="s">
        <v>6429</v>
      </c>
      <c r="E428" s="278" t="s">
        <v>159</v>
      </c>
      <c r="F428" s="278" t="s">
        <v>6430</v>
      </c>
      <c r="G428" s="289" t="s">
        <v>12</v>
      </c>
      <c r="H428" s="289" t="s">
        <v>13</v>
      </c>
      <c r="I428" s="278"/>
      <c r="J428" s="278" t="s">
        <v>6431</v>
      </c>
      <c r="K428" s="278"/>
      <c r="L428" s="278"/>
      <c r="M428" s="295" t="str">
        <f>HYPERLINK("http://www.ampatuan.gov.ph/","www.ampatuan.gov.ph")</f>
        <v>www.ampatuan.gov.ph</v>
      </c>
      <c r="N428" s="7"/>
      <c r="O428" s="7"/>
      <c r="P428" s="7"/>
      <c r="Q428" s="7"/>
    </row>
    <row r="429" ht="26.25" customHeight="1">
      <c r="A429" s="277"/>
      <c r="B429" s="78"/>
      <c r="C429" s="289" t="s">
        <v>6432</v>
      </c>
      <c r="D429" s="278" t="s">
        <v>6433</v>
      </c>
      <c r="E429" s="278" t="s">
        <v>233</v>
      </c>
      <c r="F429" s="278" t="s">
        <v>6434</v>
      </c>
      <c r="G429" s="289" t="s">
        <v>12</v>
      </c>
      <c r="H429" s="289" t="s">
        <v>13</v>
      </c>
      <c r="I429" s="278"/>
      <c r="J429" s="144" t="s">
        <v>6435</v>
      </c>
      <c r="K429" s="278"/>
      <c r="L429" s="278"/>
      <c r="M429" s="278"/>
      <c r="N429" s="7"/>
      <c r="O429" s="7"/>
      <c r="P429" s="7"/>
      <c r="Q429" s="7"/>
    </row>
    <row r="430" ht="26.25" customHeight="1">
      <c r="A430" s="277"/>
      <c r="B430" s="78"/>
      <c r="C430" s="289" t="s">
        <v>6436</v>
      </c>
      <c r="D430" s="278" t="s">
        <v>6437</v>
      </c>
      <c r="E430" s="278" t="s">
        <v>212</v>
      </c>
      <c r="F430" s="278" t="s">
        <v>6438</v>
      </c>
      <c r="G430" s="289" t="s">
        <v>12</v>
      </c>
      <c r="H430" s="289" t="s">
        <v>13</v>
      </c>
      <c r="I430" s="278"/>
      <c r="J430" s="144" t="s">
        <v>6439</v>
      </c>
      <c r="K430" s="278"/>
      <c r="L430" s="278"/>
      <c r="M430" s="278"/>
      <c r="N430" s="7"/>
      <c r="O430" s="7"/>
      <c r="P430" s="7"/>
      <c r="Q430" s="7"/>
    </row>
    <row r="431" ht="26.25" customHeight="1">
      <c r="A431" s="277"/>
      <c r="B431" s="78"/>
      <c r="C431" s="301" t="s">
        <v>6440</v>
      </c>
      <c r="D431" s="278" t="s">
        <v>6441</v>
      </c>
      <c r="E431" s="278" t="s">
        <v>233</v>
      </c>
      <c r="F431" s="278" t="s">
        <v>5928</v>
      </c>
      <c r="G431" s="289" t="s">
        <v>12</v>
      </c>
      <c r="H431" s="289" t="s">
        <v>13</v>
      </c>
      <c r="I431" s="278"/>
      <c r="J431" s="144" t="s">
        <v>6442</v>
      </c>
      <c r="K431" s="278"/>
      <c r="L431" s="278"/>
      <c r="M431" s="17" t="str">
        <f>HYPERLINK("http://www.buluan.gov.ph/","www.buluan.gov.ph")</f>
        <v>www.buluan.gov.ph</v>
      </c>
      <c r="N431" s="7"/>
      <c r="O431" s="7"/>
      <c r="P431" s="7"/>
      <c r="Q431" s="7"/>
    </row>
    <row r="432" ht="26.25" customHeight="1">
      <c r="A432" s="277"/>
      <c r="B432" s="78"/>
      <c r="C432" s="289" t="s">
        <v>6443</v>
      </c>
      <c r="D432" s="278" t="s">
        <v>6444</v>
      </c>
      <c r="E432" s="278" t="s">
        <v>245</v>
      </c>
      <c r="F432" s="278" t="s">
        <v>5928</v>
      </c>
      <c r="G432" s="289" t="s">
        <v>12</v>
      </c>
      <c r="H432" s="289" t="s">
        <v>13</v>
      </c>
      <c r="I432" s="278"/>
      <c r="J432" s="278"/>
      <c r="K432" s="278"/>
      <c r="L432" s="278"/>
      <c r="M432" s="17" t="str">
        <f>HYPERLINK("http://www.datuabdulahsangki.gov.ph/","www.datuabdulahsangki.gov.ph")</f>
        <v>www.datuabdulahsangki.gov.ph</v>
      </c>
      <c r="N432" s="7"/>
      <c r="O432" s="7"/>
      <c r="P432" s="7"/>
      <c r="Q432" s="7"/>
    </row>
    <row r="433" ht="26.25" customHeight="1">
      <c r="A433" s="277"/>
      <c r="B433" s="78"/>
      <c r="C433" s="289" t="s">
        <v>6445</v>
      </c>
      <c r="D433" s="278" t="s">
        <v>6446</v>
      </c>
      <c r="E433" s="278" t="s">
        <v>245</v>
      </c>
      <c r="F433" s="278" t="s">
        <v>6447</v>
      </c>
      <c r="G433" s="289" t="s">
        <v>12</v>
      </c>
      <c r="H433" s="289" t="s">
        <v>13</v>
      </c>
      <c r="I433" s="278"/>
      <c r="J433" s="278"/>
      <c r="K433" s="278"/>
      <c r="L433" s="278"/>
      <c r="M433" s="278"/>
      <c r="N433" s="7"/>
      <c r="O433" s="7"/>
      <c r="P433" s="7"/>
      <c r="Q433" s="7"/>
    </row>
    <row r="434" ht="26.25" customHeight="1">
      <c r="A434" s="277"/>
      <c r="B434" s="78"/>
      <c r="C434" s="289" t="s">
        <v>6448</v>
      </c>
      <c r="D434" s="278" t="s">
        <v>6449</v>
      </c>
      <c r="E434" s="278" t="s">
        <v>1209</v>
      </c>
      <c r="F434" s="278" t="s">
        <v>6450</v>
      </c>
      <c r="G434" s="289" t="s">
        <v>12</v>
      </c>
      <c r="H434" s="289" t="s">
        <v>13</v>
      </c>
      <c r="I434" s="278"/>
      <c r="J434" s="144" t="s">
        <v>6451</v>
      </c>
      <c r="K434" s="278"/>
      <c r="L434" s="278"/>
      <c r="M434" s="278"/>
      <c r="N434" s="7"/>
      <c r="O434" s="7"/>
      <c r="P434" s="7"/>
      <c r="Q434" s="7"/>
    </row>
    <row r="435" ht="26.25" customHeight="1">
      <c r="A435" s="277"/>
      <c r="B435" s="78"/>
      <c r="C435" s="289" t="s">
        <v>6452</v>
      </c>
      <c r="D435" s="278" t="s">
        <v>6453</v>
      </c>
      <c r="E435" s="278" t="s">
        <v>159</v>
      </c>
      <c r="F435" s="278" t="s">
        <v>6454</v>
      </c>
      <c r="G435" s="289" t="s">
        <v>12</v>
      </c>
      <c r="H435" s="289" t="s">
        <v>13</v>
      </c>
      <c r="I435" s="278"/>
      <c r="J435" s="278"/>
      <c r="K435" s="278"/>
      <c r="L435" s="278"/>
      <c r="M435" s="278"/>
      <c r="N435" s="7"/>
      <c r="O435" s="7"/>
      <c r="P435" s="7"/>
      <c r="Q435" s="7"/>
    </row>
    <row r="436" ht="26.25" customHeight="1">
      <c r="A436" s="277"/>
      <c r="B436" s="78"/>
      <c r="C436" s="289" t="s">
        <v>6455</v>
      </c>
      <c r="D436" s="278" t="s">
        <v>6456</v>
      </c>
      <c r="E436" s="278" t="s">
        <v>153</v>
      </c>
      <c r="F436" s="278" t="s">
        <v>6457</v>
      </c>
      <c r="G436" s="289" t="s">
        <v>12</v>
      </c>
      <c r="H436" s="289" t="s">
        <v>13</v>
      </c>
      <c r="I436" s="278"/>
      <c r="J436" s="144" t="s">
        <v>6458</v>
      </c>
      <c r="K436" s="278"/>
      <c r="L436" s="278"/>
      <c r="M436" s="278"/>
      <c r="N436" s="7"/>
      <c r="O436" s="7"/>
      <c r="P436" s="7"/>
      <c r="Q436" s="7"/>
    </row>
    <row r="437" ht="26.25" customHeight="1">
      <c r="A437" s="277"/>
      <c r="B437" s="78"/>
      <c r="C437" s="289" t="s">
        <v>6459</v>
      </c>
      <c r="D437" s="278" t="s">
        <v>6460</v>
      </c>
      <c r="E437" s="278"/>
      <c r="F437" s="278" t="s">
        <v>6450</v>
      </c>
      <c r="G437" s="289" t="s">
        <v>12</v>
      </c>
      <c r="H437" s="289" t="s">
        <v>13</v>
      </c>
      <c r="I437" s="278"/>
      <c r="J437" s="144" t="s">
        <v>6461</v>
      </c>
      <c r="K437" s="278"/>
      <c r="L437" s="278"/>
      <c r="M437" s="278"/>
      <c r="N437" s="7"/>
      <c r="O437" s="7"/>
      <c r="P437" s="7"/>
      <c r="Q437" s="7"/>
    </row>
    <row r="438" ht="26.25" customHeight="1">
      <c r="A438" s="277"/>
      <c r="B438" s="78"/>
      <c r="C438" s="289" t="s">
        <v>6462</v>
      </c>
      <c r="D438" s="278" t="s">
        <v>6463</v>
      </c>
      <c r="E438" s="278" t="s">
        <v>251</v>
      </c>
      <c r="F438" s="278" t="s">
        <v>6464</v>
      </c>
      <c r="G438" s="289" t="s">
        <v>12</v>
      </c>
      <c r="H438" s="289" t="s">
        <v>13</v>
      </c>
      <c r="I438" s="278"/>
      <c r="J438" s="144" t="s">
        <v>6465</v>
      </c>
      <c r="K438" s="278"/>
      <c r="L438" s="278"/>
      <c r="M438" s="211" t="s">
        <v>6466</v>
      </c>
      <c r="N438" s="7"/>
      <c r="O438" s="7"/>
      <c r="P438" s="7"/>
      <c r="Q438" s="7"/>
    </row>
    <row r="439" ht="26.25" customHeight="1">
      <c r="A439" s="277"/>
      <c r="B439" s="78"/>
      <c r="C439" s="289" t="s">
        <v>6467</v>
      </c>
      <c r="D439" s="278" t="s">
        <v>6468</v>
      </c>
      <c r="E439" s="278" t="s">
        <v>251</v>
      </c>
      <c r="F439" s="278" t="s">
        <v>6469</v>
      </c>
      <c r="G439" s="289" t="s">
        <v>12</v>
      </c>
      <c r="H439" s="289" t="s">
        <v>13</v>
      </c>
      <c r="I439" s="278"/>
      <c r="J439" s="144" t="s">
        <v>6470</v>
      </c>
      <c r="K439" s="278"/>
      <c r="L439" s="278"/>
      <c r="M439" s="278"/>
      <c r="N439" s="7"/>
      <c r="O439" s="7"/>
      <c r="P439" s="7"/>
      <c r="Q439" s="7"/>
    </row>
    <row r="440" ht="26.25" customHeight="1">
      <c r="A440" s="277"/>
      <c r="B440" s="78"/>
      <c r="C440" s="289" t="s">
        <v>6471</v>
      </c>
      <c r="D440" s="278" t="s">
        <v>6472</v>
      </c>
      <c r="E440" s="278" t="s">
        <v>245</v>
      </c>
      <c r="F440" s="278" t="s">
        <v>6473</v>
      </c>
      <c r="G440" s="289" t="s">
        <v>12</v>
      </c>
      <c r="H440" s="289" t="s">
        <v>13</v>
      </c>
      <c r="I440" s="278"/>
      <c r="J440" s="278"/>
      <c r="K440" s="278"/>
      <c r="L440" s="278"/>
      <c r="M440" s="278"/>
      <c r="N440" s="7"/>
      <c r="O440" s="7"/>
      <c r="P440" s="7"/>
      <c r="Q440" s="7"/>
    </row>
    <row r="441" ht="26.25" customHeight="1">
      <c r="A441" s="277"/>
      <c r="B441" s="78"/>
      <c r="C441" s="289" t="s">
        <v>6474</v>
      </c>
      <c r="D441" s="278" t="s">
        <v>6475</v>
      </c>
      <c r="E441" s="278" t="s">
        <v>478</v>
      </c>
      <c r="F441" s="278" t="s">
        <v>6476</v>
      </c>
      <c r="G441" s="289" t="s">
        <v>12</v>
      </c>
      <c r="H441" s="289" t="s">
        <v>13</v>
      </c>
      <c r="I441" s="278"/>
      <c r="J441" s="7"/>
      <c r="K441" s="278"/>
      <c r="L441" s="278"/>
      <c r="M441" s="17" t="str">
        <f>HYPERLINK("http://www.datusaudiampatuan.gov.ph/","www.datusaudiampatuan.gov.ph")</f>
        <v>www.datusaudiampatuan.gov.ph</v>
      </c>
      <c r="N441" s="7"/>
      <c r="O441" s="7"/>
      <c r="P441" s="7"/>
      <c r="Q441" s="7"/>
    </row>
    <row r="442" ht="26.25" customHeight="1">
      <c r="A442" s="277"/>
      <c r="B442" s="78"/>
      <c r="C442" s="289" t="s">
        <v>6477</v>
      </c>
      <c r="D442" s="278" t="s">
        <v>6478</v>
      </c>
      <c r="E442" s="278" t="s">
        <v>245</v>
      </c>
      <c r="F442" s="278" t="s">
        <v>6454</v>
      </c>
      <c r="G442" s="289" t="s">
        <v>12</v>
      </c>
      <c r="H442" s="289" t="s">
        <v>13</v>
      </c>
      <c r="I442" s="278"/>
      <c r="J442" s="144" t="s">
        <v>6479</v>
      </c>
      <c r="K442" s="278"/>
      <c r="L442" s="278"/>
      <c r="M442" s="17" t="str">
        <f>HYPERLINK("http://www.datuunsayampatuan.gov.ph/","www.datuunsayampatuan.gov.ph")</f>
        <v>www.datuunsayampatuan.gov.ph</v>
      </c>
      <c r="N442" s="7"/>
      <c r="O442" s="7"/>
      <c r="P442" s="7"/>
      <c r="Q442" s="7"/>
    </row>
    <row r="443" ht="26.25" customHeight="1">
      <c r="A443" s="277"/>
      <c r="B443" s="78"/>
      <c r="C443" s="289" t="s">
        <v>6480</v>
      </c>
      <c r="D443" s="278" t="s">
        <v>6481</v>
      </c>
      <c r="E443" s="278" t="s">
        <v>251</v>
      </c>
      <c r="F443" s="278" t="s">
        <v>6482</v>
      </c>
      <c r="G443" s="289" t="s">
        <v>12</v>
      </c>
      <c r="H443" s="289" t="s">
        <v>13</v>
      </c>
      <c r="I443" s="278"/>
      <c r="J443" s="144" t="s">
        <v>6483</v>
      </c>
      <c r="K443" s="278"/>
      <c r="L443" s="278"/>
      <c r="M443" s="17" t="str">
        <f>HYPERLINK("http://www.genskpendatun.gov.ph/","www.genskpendatun.gov.ph")</f>
        <v>www.genskpendatun.gov.ph</v>
      </c>
      <c r="N443" s="7"/>
      <c r="O443" s="7"/>
      <c r="P443" s="7"/>
      <c r="Q443" s="7"/>
    </row>
    <row r="444" ht="26.25" customHeight="1">
      <c r="A444" s="277"/>
      <c r="B444" s="78"/>
      <c r="C444" s="289" t="s">
        <v>6484</v>
      </c>
      <c r="D444" s="278" t="s">
        <v>6485</v>
      </c>
      <c r="E444" s="278" t="s">
        <v>159</v>
      </c>
      <c r="F444" s="278" t="s">
        <v>6447</v>
      </c>
      <c r="G444" s="289" t="s">
        <v>12</v>
      </c>
      <c r="H444" s="289" t="s">
        <v>13</v>
      </c>
      <c r="I444" s="278"/>
      <c r="J444" s="144" t="s">
        <v>6486</v>
      </c>
      <c r="K444" s="278"/>
      <c r="L444" s="278"/>
      <c r="M444" s="17" t="str">
        <f>HYPERLINK("http://www.guidulungan.gov.ph/","www.guidulungan.gov.ph")</f>
        <v>www.guidulungan.gov.ph</v>
      </c>
      <c r="N444" s="7"/>
      <c r="O444" s="7"/>
      <c r="P444" s="7"/>
      <c r="Q444" s="7"/>
    </row>
    <row r="445" ht="26.25" customHeight="1">
      <c r="A445" s="277"/>
      <c r="B445" s="78"/>
      <c r="C445" s="289" t="s">
        <v>6487</v>
      </c>
      <c r="D445" s="278" t="s">
        <v>6488</v>
      </c>
      <c r="E445" s="278" t="s">
        <v>233</v>
      </c>
      <c r="F445" s="278" t="s">
        <v>6489</v>
      </c>
      <c r="G445" s="289" t="s">
        <v>12</v>
      </c>
      <c r="H445" s="289" t="s">
        <v>13</v>
      </c>
      <c r="I445" s="278"/>
      <c r="J445" s="144" t="s">
        <v>6490</v>
      </c>
      <c r="K445" s="278"/>
      <c r="L445" s="278"/>
      <c r="M445" s="278"/>
      <c r="N445" s="7"/>
      <c r="O445" s="7"/>
      <c r="P445" s="7"/>
      <c r="Q445" s="7"/>
    </row>
    <row r="446" ht="26.25" customHeight="1">
      <c r="A446" s="277"/>
      <c r="B446" s="78"/>
      <c r="C446" s="289" t="s">
        <v>6491</v>
      </c>
      <c r="D446" s="278" t="s">
        <v>6492</v>
      </c>
      <c r="E446" s="278" t="s">
        <v>212</v>
      </c>
      <c r="F446" s="278" t="s">
        <v>6454</v>
      </c>
      <c r="G446" s="289" t="s">
        <v>12</v>
      </c>
      <c r="H446" s="289" t="s">
        <v>13</v>
      </c>
      <c r="I446" s="278"/>
      <c r="J446" s="278"/>
      <c r="K446" s="278"/>
      <c r="L446" s="278"/>
      <c r="M446" s="17" t="str">
        <f>HYPERLINK("http://www.mamsapano.gov.ph/","www.mamsapano.gov.ph")</f>
        <v>www.mamsapano.gov.ph</v>
      </c>
      <c r="N446" s="7"/>
      <c r="O446" s="7"/>
      <c r="P446" s="7"/>
      <c r="Q446" s="7"/>
    </row>
    <row r="447" ht="26.25" customHeight="1">
      <c r="A447" s="277"/>
      <c r="B447" s="78"/>
      <c r="C447" s="289" t="s">
        <v>6493</v>
      </c>
      <c r="D447" s="278" t="s">
        <v>6494</v>
      </c>
      <c r="E447" s="278" t="s">
        <v>212</v>
      </c>
      <c r="F447" s="278" t="s">
        <v>6495</v>
      </c>
      <c r="G447" s="289" t="s">
        <v>12</v>
      </c>
      <c r="H447" s="289" t="s">
        <v>13</v>
      </c>
      <c r="I447" s="278"/>
      <c r="J447" s="278"/>
      <c r="K447" s="278"/>
      <c r="L447" s="278"/>
      <c r="M447" s="278"/>
      <c r="N447" s="7"/>
      <c r="O447" s="7"/>
      <c r="P447" s="7"/>
      <c r="Q447" s="7"/>
    </row>
    <row r="448" ht="26.25" customHeight="1">
      <c r="A448" s="277"/>
      <c r="B448" s="78"/>
      <c r="C448" s="289" t="s">
        <v>6496</v>
      </c>
      <c r="D448" s="278" t="s">
        <v>6497</v>
      </c>
      <c r="E448" s="278" t="s">
        <v>245</v>
      </c>
      <c r="F448" s="278" t="s">
        <v>6354</v>
      </c>
      <c r="G448" s="289" t="s">
        <v>12</v>
      </c>
      <c r="H448" s="289" t="s">
        <v>13</v>
      </c>
      <c r="I448" s="278"/>
      <c r="J448" s="144" t="s">
        <v>6498</v>
      </c>
      <c r="K448" s="278"/>
      <c r="L448" s="278"/>
      <c r="M448" s="17" t="str">
        <f>HYPERLINK("http://www.matanog.gov.ph/","www.matanog.gov.ph")</f>
        <v>www.matanog.gov.ph</v>
      </c>
      <c r="N448" s="7"/>
      <c r="O448" s="7"/>
      <c r="P448" s="7"/>
      <c r="Q448" s="7"/>
    </row>
    <row r="449" ht="26.25" customHeight="1">
      <c r="A449" s="277"/>
      <c r="B449" s="78"/>
      <c r="C449" s="289" t="s">
        <v>6499</v>
      </c>
      <c r="D449" s="278" t="s">
        <v>6500</v>
      </c>
      <c r="E449" s="278" t="s">
        <v>192</v>
      </c>
      <c r="F449" s="278" t="s">
        <v>6501</v>
      </c>
      <c r="G449" s="289" t="s">
        <v>12</v>
      </c>
      <c r="H449" s="289" t="s">
        <v>13</v>
      </c>
      <c r="I449" s="278"/>
      <c r="J449" s="278"/>
      <c r="K449" s="278"/>
      <c r="L449" s="278"/>
      <c r="M449" s="278"/>
      <c r="N449" s="7"/>
      <c r="O449" s="7"/>
      <c r="P449" s="7"/>
      <c r="Q449" s="7"/>
    </row>
    <row r="450" ht="26.25" customHeight="1">
      <c r="A450" s="277"/>
      <c r="B450" s="78"/>
      <c r="C450" s="289" t="s">
        <v>6502</v>
      </c>
      <c r="D450" s="278" t="s">
        <v>6472</v>
      </c>
      <c r="E450" s="278" t="s">
        <v>159</v>
      </c>
      <c r="F450" s="278" t="s">
        <v>6503</v>
      </c>
      <c r="G450" s="289" t="s">
        <v>12</v>
      </c>
      <c r="H450" s="289" t="s">
        <v>13</v>
      </c>
      <c r="I450" s="278"/>
      <c r="J450" s="144" t="s">
        <v>6504</v>
      </c>
      <c r="K450" s="278"/>
      <c r="L450" s="278"/>
      <c r="M450" s="17" t="str">
        <f>HYPERLINK("http://www.pagalungan.gov.ph/","www.pagalungan.gov.ph")</f>
        <v>www.pagalungan.gov.ph</v>
      </c>
      <c r="N450" s="7"/>
      <c r="O450" s="7"/>
      <c r="P450" s="7"/>
      <c r="Q450" s="7"/>
    </row>
    <row r="451" ht="26.25" customHeight="1">
      <c r="A451" s="277"/>
      <c r="B451" s="78"/>
      <c r="C451" s="289" t="s">
        <v>6505</v>
      </c>
      <c r="D451" s="278" t="s">
        <v>6506</v>
      </c>
      <c r="E451" s="278" t="s">
        <v>251</v>
      </c>
      <c r="F451" s="278" t="s">
        <v>6507</v>
      </c>
      <c r="G451" s="289" t="s">
        <v>12</v>
      </c>
      <c r="H451" s="289" t="s">
        <v>13</v>
      </c>
      <c r="I451" s="278"/>
      <c r="J451" s="144" t="s">
        <v>6508</v>
      </c>
      <c r="K451" s="278"/>
      <c r="L451" s="278"/>
      <c r="M451" s="17" t="str">
        <f>HYPERLINK("http://www.lgu_paglat.gov.ph/","www.lgu_paglat.gov.ph")</f>
        <v>www.lgu_paglat.gov.ph</v>
      </c>
      <c r="N451" s="7"/>
      <c r="O451" s="7"/>
      <c r="P451" s="7"/>
      <c r="Q451" s="7"/>
    </row>
    <row r="452" ht="26.25" customHeight="1">
      <c r="A452" s="277"/>
      <c r="B452" s="78"/>
      <c r="C452" s="289" t="s">
        <v>6509</v>
      </c>
      <c r="D452" s="278" t="s">
        <v>6510</v>
      </c>
      <c r="E452" s="278" t="s">
        <v>159</v>
      </c>
      <c r="F452" s="278" t="s">
        <v>5928</v>
      </c>
      <c r="G452" s="289" t="s">
        <v>12</v>
      </c>
      <c r="H452" s="289" t="s">
        <v>13</v>
      </c>
      <c r="I452" s="278"/>
      <c r="J452" s="144" t="s">
        <v>6511</v>
      </c>
      <c r="K452" s="278"/>
      <c r="L452" s="278"/>
      <c r="M452" s="278"/>
      <c r="N452" s="7"/>
      <c r="O452" s="7"/>
      <c r="P452" s="7"/>
      <c r="Q452" s="7"/>
    </row>
    <row r="453" ht="26.25" customHeight="1">
      <c r="A453" s="277"/>
      <c r="B453" s="78"/>
      <c r="C453" s="289" t="s">
        <v>6512</v>
      </c>
      <c r="D453" s="278" t="s">
        <v>6336</v>
      </c>
      <c r="E453" s="278" t="s">
        <v>251</v>
      </c>
      <c r="F453" s="278" t="s">
        <v>6513</v>
      </c>
      <c r="G453" s="289" t="s">
        <v>12</v>
      </c>
      <c r="H453" s="289" t="s">
        <v>13</v>
      </c>
      <c r="I453" s="278"/>
      <c r="J453" s="144" t="s">
        <v>6514</v>
      </c>
      <c r="K453" s="278"/>
      <c r="L453" s="278"/>
      <c r="M453" s="17" t="str">
        <f>HYPERLINK("http://www.lgu_parang.gov.ph/","www.lgu_parang.gov.ph")</f>
        <v>www.lgu_parang.gov.ph</v>
      </c>
      <c r="N453" s="7"/>
      <c r="O453" s="7"/>
      <c r="P453" s="7"/>
      <c r="Q453" s="7"/>
    </row>
    <row r="454" ht="26.25" customHeight="1">
      <c r="A454" s="277"/>
      <c r="B454" s="78"/>
      <c r="C454" s="289" t="s">
        <v>6515</v>
      </c>
      <c r="D454" s="278" t="s">
        <v>6516</v>
      </c>
      <c r="E454" s="278" t="s">
        <v>264</v>
      </c>
      <c r="F454" s="278" t="s">
        <v>6454</v>
      </c>
      <c r="G454" s="289" t="s">
        <v>12</v>
      </c>
      <c r="H454" s="289" t="s">
        <v>13</v>
      </c>
      <c r="I454" s="278"/>
      <c r="J454" s="144" t="s">
        <v>6517</v>
      </c>
      <c r="K454" s="278"/>
      <c r="L454" s="278"/>
      <c r="M454" s="278"/>
      <c r="N454" s="7"/>
      <c r="O454" s="7"/>
      <c r="P454" s="7"/>
      <c r="Q454" s="7"/>
    </row>
    <row r="455" ht="26.25" customHeight="1">
      <c r="A455" s="277"/>
      <c r="B455" s="78"/>
      <c r="C455" s="289" t="s">
        <v>6518</v>
      </c>
      <c r="D455" s="278" t="s">
        <v>6519</v>
      </c>
      <c r="E455" s="278" t="s">
        <v>478</v>
      </c>
      <c r="F455" s="278" t="s">
        <v>6454</v>
      </c>
      <c r="G455" s="289" t="s">
        <v>12</v>
      </c>
      <c r="H455" s="289" t="s">
        <v>13</v>
      </c>
      <c r="I455" s="278"/>
      <c r="J455" s="144" t="s">
        <v>6520</v>
      </c>
      <c r="K455" s="278"/>
      <c r="L455" s="278"/>
      <c r="M455" s="17" t="str">
        <f>HYPERLINK("http://www.maganoy.gov.ph/","www.maganoy.gov.ph")</f>
        <v>www.maganoy.gov.ph</v>
      </c>
      <c r="N455" s="7"/>
      <c r="O455" s="7"/>
      <c r="P455" s="7"/>
      <c r="Q455" s="7"/>
    </row>
    <row r="456" ht="26.25" customHeight="1">
      <c r="A456" s="277"/>
      <c r="B456" s="78"/>
      <c r="C456" s="289" t="s">
        <v>6521</v>
      </c>
      <c r="D456" s="278" t="s">
        <v>6522</v>
      </c>
      <c r="E456" s="278" t="s">
        <v>245</v>
      </c>
      <c r="F456" s="278" t="s">
        <v>6454</v>
      </c>
      <c r="G456" s="289" t="s">
        <v>12</v>
      </c>
      <c r="H456" s="289" t="s">
        <v>13</v>
      </c>
      <c r="I456" s="278"/>
      <c r="J456" s="278"/>
      <c r="K456" s="278"/>
      <c r="L456" s="278"/>
      <c r="M456" s="278"/>
      <c r="N456" s="7"/>
      <c r="O456" s="7"/>
      <c r="P456" s="7"/>
      <c r="Q456" s="7"/>
    </row>
    <row r="457" ht="26.25" customHeight="1">
      <c r="A457" s="277"/>
      <c r="B457" s="78"/>
      <c r="C457" s="289" t="s">
        <v>6523</v>
      </c>
      <c r="D457" s="278" t="s">
        <v>6285</v>
      </c>
      <c r="E457" s="278" t="s">
        <v>212</v>
      </c>
      <c r="F457" s="278" t="s">
        <v>6524</v>
      </c>
      <c r="G457" s="289" t="s">
        <v>12</v>
      </c>
      <c r="H457" s="289" t="s">
        <v>13</v>
      </c>
      <c r="I457" s="278"/>
      <c r="J457" s="144" t="s">
        <v>6525</v>
      </c>
      <c r="K457" s="278"/>
      <c r="L457" s="278"/>
      <c r="M457" s="17" t="str">
        <f>HYPERLINK("http://www.southupi.gov.ph/","www.southupi.gov.ph")</f>
        <v>www.southupi.gov.ph</v>
      </c>
      <c r="N457" s="7"/>
      <c r="O457" s="7"/>
      <c r="P457" s="7"/>
      <c r="Q457" s="7"/>
    </row>
    <row r="458" ht="26.25" customHeight="1">
      <c r="A458" s="277"/>
      <c r="B458" s="78"/>
      <c r="C458" s="289" t="s">
        <v>6526</v>
      </c>
      <c r="D458" s="278" t="s">
        <v>6527</v>
      </c>
      <c r="E458" s="278" t="s">
        <v>320</v>
      </c>
      <c r="F458" s="278" t="s">
        <v>6528</v>
      </c>
      <c r="G458" s="289" t="s">
        <v>12</v>
      </c>
      <c r="H458" s="289" t="s">
        <v>13</v>
      </c>
      <c r="I458" s="278"/>
      <c r="J458" s="144" t="s">
        <v>6529</v>
      </c>
      <c r="K458" s="278" t="s">
        <v>6530</v>
      </c>
      <c r="L458" s="278"/>
      <c r="M458" s="278"/>
      <c r="N458" s="7"/>
      <c r="O458" s="7"/>
      <c r="P458" s="7"/>
      <c r="Q458" s="7"/>
    </row>
    <row r="459" ht="26.25" customHeight="1">
      <c r="A459" s="277"/>
      <c r="B459" s="78"/>
      <c r="C459" s="289" t="s">
        <v>6531</v>
      </c>
      <c r="D459" s="278" t="s">
        <v>6532</v>
      </c>
      <c r="E459" s="278" t="s">
        <v>745</v>
      </c>
      <c r="F459" s="278" t="s">
        <v>6528</v>
      </c>
      <c r="G459" s="289" t="s">
        <v>12</v>
      </c>
      <c r="H459" s="289" t="s">
        <v>13</v>
      </c>
      <c r="I459" s="278"/>
      <c r="J459" s="144" t="s">
        <v>6533</v>
      </c>
      <c r="K459" s="278"/>
      <c r="L459" s="278"/>
      <c r="M459" s="278"/>
      <c r="N459" s="7"/>
      <c r="O459" s="7"/>
      <c r="P459" s="7"/>
      <c r="Q459" s="7"/>
    </row>
    <row r="460" ht="26.25" customHeight="1">
      <c r="A460" s="277"/>
      <c r="B460" s="78"/>
      <c r="C460" s="289" t="s">
        <v>6534</v>
      </c>
      <c r="D460" s="278" t="s">
        <v>6535</v>
      </c>
      <c r="E460" s="278" t="s">
        <v>159</v>
      </c>
      <c r="F460" s="278" t="s">
        <v>6536</v>
      </c>
      <c r="G460" s="289" t="s">
        <v>12</v>
      </c>
      <c r="H460" s="289" t="s">
        <v>13</v>
      </c>
      <c r="I460" s="278"/>
      <c r="J460" s="144" t="s">
        <v>6537</v>
      </c>
      <c r="K460" s="278"/>
      <c r="L460" s="278"/>
      <c r="M460" s="17" t="str">
        <f>HYPERLINK("http://www.sultansabarongis.gov.ph/","www.sultansabarongis.gov.ph")</f>
        <v>www.sultansabarongis.gov.ph</v>
      </c>
      <c r="N460" s="7"/>
      <c r="O460" s="7"/>
      <c r="P460" s="7"/>
      <c r="Q460" s="7"/>
    </row>
    <row r="461" ht="26.25" customHeight="1">
      <c r="A461" s="277"/>
      <c r="B461" s="78"/>
      <c r="C461" s="289" t="s">
        <v>6538</v>
      </c>
      <c r="D461" s="278" t="s">
        <v>6539</v>
      </c>
      <c r="E461" s="278" t="s">
        <v>212</v>
      </c>
      <c r="F461" s="278" t="s">
        <v>6447</v>
      </c>
      <c r="G461" s="289" t="s">
        <v>12</v>
      </c>
      <c r="H461" s="289" t="s">
        <v>13</v>
      </c>
      <c r="I461" s="278"/>
      <c r="J461" s="144" t="s">
        <v>6540</v>
      </c>
      <c r="K461" s="278"/>
      <c r="L461" s="278"/>
      <c r="M461" s="17" t="str">
        <f>HYPERLINK("http://www.talayan.gov.ph/","www.talayan.gov.ph")</f>
        <v>www.talayan.gov.ph</v>
      </c>
      <c r="N461" s="7"/>
      <c r="O461" s="7"/>
      <c r="P461" s="7"/>
      <c r="Q461" s="7"/>
    </row>
    <row r="462" ht="26.25" customHeight="1">
      <c r="A462" s="277"/>
      <c r="B462" s="78"/>
      <c r="C462" s="289" t="s">
        <v>6541</v>
      </c>
      <c r="D462" s="278" t="s">
        <v>6542</v>
      </c>
      <c r="E462" s="278" t="s">
        <v>159</v>
      </c>
      <c r="F462" s="278" t="s">
        <v>6543</v>
      </c>
      <c r="G462" s="289" t="s">
        <v>12</v>
      </c>
      <c r="H462" s="289" t="s">
        <v>13</v>
      </c>
      <c r="I462" s="278"/>
      <c r="J462" s="144" t="s">
        <v>6544</v>
      </c>
      <c r="K462" s="278"/>
      <c r="L462" s="278"/>
      <c r="M462" s="17" t="str">
        <f>HYPERLINK("http://www.talitay.gov.ph/","www.talitay.gov.ph")</f>
        <v>www.talitay.gov.ph</v>
      </c>
      <c r="N462" s="7"/>
      <c r="O462" s="7"/>
      <c r="P462" s="7"/>
      <c r="Q462" s="7"/>
    </row>
    <row r="463" ht="26.25" customHeight="1">
      <c r="A463" s="277"/>
      <c r="B463" s="78"/>
      <c r="C463" s="289" t="s">
        <v>6545</v>
      </c>
      <c r="D463" s="278" t="s">
        <v>5991</v>
      </c>
      <c r="E463" s="278" t="s">
        <v>212</v>
      </c>
      <c r="F463" s="278" t="s">
        <v>6546</v>
      </c>
      <c r="G463" s="289" t="s">
        <v>12</v>
      </c>
      <c r="H463" s="289" t="s">
        <v>13</v>
      </c>
      <c r="I463" s="278"/>
      <c r="J463" s="144" t="s">
        <v>6547</v>
      </c>
      <c r="K463" s="278"/>
      <c r="L463" s="278"/>
      <c r="M463" s="278"/>
      <c r="N463" s="7"/>
      <c r="O463" s="7"/>
      <c r="P463" s="7"/>
      <c r="Q463" s="7"/>
    </row>
    <row r="464" ht="26.25" customHeight="1">
      <c r="A464" s="277" t="s">
        <v>6548</v>
      </c>
      <c r="B464" s="78"/>
      <c r="C464" s="279" t="s">
        <v>6549</v>
      </c>
      <c r="D464" s="280" t="s">
        <v>6550</v>
      </c>
      <c r="E464" s="180" t="s">
        <v>212</v>
      </c>
      <c r="F464" s="280" t="s">
        <v>6551</v>
      </c>
      <c r="G464" s="280" t="s">
        <v>12</v>
      </c>
      <c r="H464" s="280" t="s">
        <v>143</v>
      </c>
      <c r="I464" s="180" t="s">
        <v>6552</v>
      </c>
      <c r="J464" s="144" t="s">
        <v>6553</v>
      </c>
      <c r="K464" s="180"/>
      <c r="L464" s="144" t="s">
        <v>6554</v>
      </c>
      <c r="M464" s="180"/>
      <c r="N464" s="7"/>
      <c r="O464" s="7"/>
      <c r="P464" s="7"/>
      <c r="Q464" s="7"/>
    </row>
    <row r="465" ht="12.75" customHeight="1">
      <c r="A465" s="277"/>
      <c r="B465" s="78"/>
      <c r="C465" s="289" t="s">
        <v>6555</v>
      </c>
      <c r="D465" s="289" t="s">
        <v>6556</v>
      </c>
      <c r="E465" s="278" t="s">
        <v>745</v>
      </c>
      <c r="F465" s="289" t="s">
        <v>6557</v>
      </c>
      <c r="G465" s="289" t="s">
        <v>12</v>
      </c>
      <c r="H465" s="289" t="s">
        <v>13</v>
      </c>
      <c r="I465" s="278"/>
      <c r="J465" s="144" t="s">
        <v>6558</v>
      </c>
      <c r="K465" s="278"/>
      <c r="L465" s="175"/>
      <c r="M465" s="278"/>
      <c r="N465" s="7"/>
      <c r="O465" s="7"/>
      <c r="P465" s="7"/>
      <c r="Q465" s="7"/>
    </row>
    <row r="466" ht="12.75" customHeight="1">
      <c r="A466" s="277" t="s">
        <v>6559</v>
      </c>
      <c r="B466" s="78"/>
      <c r="C466" s="289" t="s">
        <v>6560</v>
      </c>
      <c r="D466" s="289" t="s">
        <v>6561</v>
      </c>
      <c r="E466" s="278" t="s">
        <v>233</v>
      </c>
      <c r="F466" s="289" t="s">
        <v>6562</v>
      </c>
      <c r="G466" s="289" t="s">
        <v>12</v>
      </c>
      <c r="H466" s="289" t="s">
        <v>13</v>
      </c>
      <c r="I466" s="278"/>
      <c r="J466" s="144" t="s">
        <v>6563</v>
      </c>
      <c r="K466" s="278"/>
      <c r="L466" s="278"/>
      <c r="M466" s="278"/>
      <c r="N466" s="7"/>
      <c r="O466" s="7"/>
      <c r="P466" s="7"/>
      <c r="Q466" s="7"/>
    </row>
    <row r="467" ht="12.75" customHeight="1">
      <c r="A467" s="277"/>
      <c r="B467" s="78"/>
      <c r="C467" s="301" t="s">
        <v>6564</v>
      </c>
      <c r="D467" s="289" t="s">
        <v>6565</v>
      </c>
      <c r="E467" s="278" t="s">
        <v>478</v>
      </c>
      <c r="F467" s="289" t="s">
        <v>6566</v>
      </c>
      <c r="G467" s="289" t="s">
        <v>12</v>
      </c>
      <c r="H467" s="289" t="s">
        <v>13</v>
      </c>
      <c r="I467" s="278"/>
      <c r="J467" s="144" t="s">
        <v>6567</v>
      </c>
      <c r="K467" s="278"/>
      <c r="L467" s="144" t="s">
        <v>6568</v>
      </c>
      <c r="M467" s="278"/>
      <c r="N467" s="7"/>
      <c r="O467" s="7"/>
      <c r="P467" s="7"/>
      <c r="Q467" s="7"/>
    </row>
    <row r="468" ht="12.75" customHeight="1">
      <c r="A468" s="277"/>
      <c r="B468" s="78"/>
      <c r="C468" s="289" t="s">
        <v>6569</v>
      </c>
      <c r="D468" s="289" t="s">
        <v>6570</v>
      </c>
      <c r="E468" s="278" t="s">
        <v>212</v>
      </c>
      <c r="F468" s="289" t="s">
        <v>6571</v>
      </c>
      <c r="G468" s="289" t="s">
        <v>12</v>
      </c>
      <c r="H468" s="289" t="s">
        <v>13</v>
      </c>
      <c r="I468" s="278"/>
      <c r="J468" s="144" t="s">
        <v>6572</v>
      </c>
      <c r="K468" s="278"/>
      <c r="L468" s="144" t="s">
        <v>6573</v>
      </c>
      <c r="M468" s="278"/>
      <c r="N468" s="7"/>
      <c r="O468" s="7"/>
      <c r="P468" s="7"/>
      <c r="Q468" s="7"/>
    </row>
    <row r="469" ht="12.75" customHeight="1">
      <c r="A469" s="277"/>
      <c r="B469" s="78"/>
      <c r="C469" s="289" t="s">
        <v>6574</v>
      </c>
      <c r="D469" s="289" t="s">
        <v>6575</v>
      </c>
      <c r="E469" s="278" t="s">
        <v>264</v>
      </c>
      <c r="F469" s="289" t="s">
        <v>6576</v>
      </c>
      <c r="G469" s="289" t="s">
        <v>12</v>
      </c>
      <c r="H469" s="289" t="s">
        <v>13</v>
      </c>
      <c r="I469" s="278"/>
      <c r="J469" s="144" t="s">
        <v>6577</v>
      </c>
      <c r="K469" s="278"/>
      <c r="L469" s="278"/>
      <c r="M469" s="278"/>
      <c r="N469" s="7"/>
      <c r="O469" s="7"/>
      <c r="P469" s="7"/>
      <c r="Q469" s="7"/>
    </row>
    <row r="470" ht="12.75" customHeight="1">
      <c r="A470" s="277"/>
      <c r="B470" s="78"/>
      <c r="C470" s="289" t="s">
        <v>6578</v>
      </c>
      <c r="D470" s="289" t="s">
        <v>6579</v>
      </c>
      <c r="E470" s="278" t="s">
        <v>159</v>
      </c>
      <c r="F470" s="289" t="s">
        <v>6580</v>
      </c>
      <c r="G470" s="289" t="s">
        <v>12</v>
      </c>
      <c r="H470" s="289" t="s">
        <v>13</v>
      </c>
      <c r="I470" s="278"/>
      <c r="J470" s="144" t="s">
        <v>6581</v>
      </c>
      <c r="K470" s="278"/>
      <c r="L470" s="278"/>
      <c r="M470" s="17" t="str">
        <f>HYPERLINK("http://www.luuk.gov.ph/","www.luuk.gov.ph")</f>
        <v>www.luuk.gov.ph</v>
      </c>
      <c r="N470" s="7"/>
      <c r="O470" s="7"/>
      <c r="P470" s="7"/>
      <c r="Q470" s="7"/>
    </row>
    <row r="471" ht="12.75" customHeight="1">
      <c r="A471" s="277"/>
      <c r="B471" s="78"/>
      <c r="C471" s="289" t="s">
        <v>6582</v>
      </c>
      <c r="D471" s="289" t="s">
        <v>6583</v>
      </c>
      <c r="E471" s="278" t="s">
        <v>212</v>
      </c>
      <c r="F471" s="289" t="s">
        <v>6584</v>
      </c>
      <c r="G471" s="289" t="s">
        <v>12</v>
      </c>
      <c r="H471" s="289" t="s">
        <v>13</v>
      </c>
      <c r="I471" s="278"/>
      <c r="J471" s="144" t="s">
        <v>6585</v>
      </c>
      <c r="K471" s="278"/>
      <c r="L471" s="144" t="s">
        <v>6586</v>
      </c>
      <c r="M471" s="278"/>
      <c r="N471" s="7"/>
      <c r="O471" s="7"/>
      <c r="P471" s="7"/>
      <c r="Q471" s="7"/>
    </row>
    <row r="472" ht="12.75" customHeight="1">
      <c r="A472" s="277"/>
      <c r="B472" s="78"/>
      <c r="C472" s="289" t="s">
        <v>6587</v>
      </c>
      <c r="D472" s="289" t="s">
        <v>6588</v>
      </c>
      <c r="E472" s="278" t="s">
        <v>483</v>
      </c>
      <c r="F472" s="289" t="s">
        <v>6589</v>
      </c>
      <c r="G472" s="289" t="s">
        <v>12</v>
      </c>
      <c r="H472" s="289" t="s">
        <v>13</v>
      </c>
      <c r="I472" s="278"/>
      <c r="J472" s="144" t="s">
        <v>6590</v>
      </c>
      <c r="K472" s="278"/>
      <c r="L472" s="278"/>
      <c r="M472" s="278"/>
      <c r="N472" s="7"/>
      <c r="O472" s="7"/>
      <c r="P472" s="7"/>
      <c r="Q472" s="7"/>
    </row>
    <row r="473" ht="12.75" customHeight="1">
      <c r="A473" s="277"/>
      <c r="B473" s="78"/>
      <c r="C473" s="289" t="s">
        <v>6591</v>
      </c>
      <c r="D473" s="289" t="s">
        <v>6592</v>
      </c>
      <c r="E473" s="278" t="s">
        <v>245</v>
      </c>
      <c r="F473" s="289" t="s">
        <v>6593</v>
      </c>
      <c r="G473" s="289" t="s">
        <v>12</v>
      </c>
      <c r="H473" s="289" t="s">
        <v>13</v>
      </c>
      <c r="I473" s="278"/>
      <c r="J473" s="144" t="s">
        <v>6594</v>
      </c>
      <c r="K473" s="278"/>
      <c r="L473" s="278"/>
      <c r="M473" s="278"/>
      <c r="N473" s="7"/>
      <c r="O473" s="7"/>
      <c r="P473" s="7"/>
      <c r="Q473" s="7"/>
    </row>
    <row r="474" ht="12.75" customHeight="1">
      <c r="A474" s="277"/>
      <c r="B474" s="78"/>
      <c r="C474" s="289" t="s">
        <v>6595</v>
      </c>
      <c r="D474" s="289" t="s">
        <v>6596</v>
      </c>
      <c r="E474" s="278" t="s">
        <v>245</v>
      </c>
      <c r="F474" s="289" t="s">
        <v>6597</v>
      </c>
      <c r="G474" s="289" t="s">
        <v>12</v>
      </c>
      <c r="H474" s="289" t="s">
        <v>13</v>
      </c>
      <c r="I474" s="278"/>
      <c r="J474" s="144" t="s">
        <v>6598</v>
      </c>
      <c r="K474" s="278"/>
      <c r="L474" s="278"/>
      <c r="M474" s="278"/>
      <c r="N474" s="7"/>
      <c r="O474" s="7"/>
      <c r="P474" s="7"/>
      <c r="Q474" s="7"/>
    </row>
    <row r="475" ht="12.75" customHeight="1">
      <c r="A475" s="277"/>
      <c r="B475" s="78"/>
      <c r="C475" s="289" t="s">
        <v>6599</v>
      </c>
      <c r="D475" s="289" t="s">
        <v>6600</v>
      </c>
      <c r="E475" s="278" t="s">
        <v>198</v>
      </c>
      <c r="F475" s="289" t="s">
        <v>6601</v>
      </c>
      <c r="G475" s="289" t="s">
        <v>12</v>
      </c>
      <c r="H475" s="289" t="s">
        <v>13</v>
      </c>
      <c r="I475" s="278"/>
      <c r="J475" s="144" t="s">
        <v>6602</v>
      </c>
      <c r="K475" s="278"/>
      <c r="L475" s="278"/>
      <c r="M475" s="278"/>
      <c r="N475" s="7"/>
      <c r="O475" s="7"/>
      <c r="P475" s="7"/>
      <c r="Q475" s="7"/>
    </row>
    <row r="476" ht="12.75" customHeight="1">
      <c r="A476" s="277"/>
      <c r="B476" s="78"/>
      <c r="C476" s="289" t="s">
        <v>6603</v>
      </c>
      <c r="D476" s="289" t="s">
        <v>6604</v>
      </c>
      <c r="E476" s="278" t="s">
        <v>1129</v>
      </c>
      <c r="F476" s="289" t="s">
        <v>6605</v>
      </c>
      <c r="G476" s="289" t="s">
        <v>12</v>
      </c>
      <c r="H476" s="289" t="s">
        <v>13</v>
      </c>
      <c r="I476" s="278"/>
      <c r="J476" s="144" t="s">
        <v>6606</v>
      </c>
      <c r="K476" s="278"/>
      <c r="L476" s="278"/>
      <c r="M476" s="17" t="str">
        <f>HYPERLINK("http://www.pangutaran.gov.ph/","www.pangutaran.gov.ph")</f>
        <v>www.pangutaran.gov.ph</v>
      </c>
      <c r="N476" s="7"/>
      <c r="O476" s="7"/>
      <c r="P476" s="7"/>
      <c r="Q476" s="7"/>
    </row>
    <row r="477" ht="12.75" customHeight="1">
      <c r="A477" s="277"/>
      <c r="B477" s="78"/>
      <c r="C477" s="289" t="s">
        <v>6512</v>
      </c>
      <c r="D477" s="289" t="s">
        <v>6607</v>
      </c>
      <c r="E477" s="278" t="s">
        <v>745</v>
      </c>
      <c r="F477" s="289" t="s">
        <v>6608</v>
      </c>
      <c r="G477" s="289" t="s">
        <v>12</v>
      </c>
      <c r="H477" s="289" t="s">
        <v>13</v>
      </c>
      <c r="I477" s="278"/>
      <c r="J477" s="144" t="s">
        <v>6609</v>
      </c>
      <c r="K477" s="278"/>
      <c r="L477" s="144" t="s">
        <v>6610</v>
      </c>
      <c r="M477" s="278"/>
      <c r="N477" s="7"/>
      <c r="O477" s="7"/>
      <c r="P477" s="7"/>
      <c r="Q477" s="7"/>
    </row>
    <row r="478" ht="12.75" customHeight="1">
      <c r="A478" s="277"/>
      <c r="B478" s="78"/>
      <c r="C478" s="289" t="s">
        <v>6611</v>
      </c>
      <c r="D478" s="289" t="s">
        <v>6612</v>
      </c>
      <c r="E478" s="278" t="s">
        <v>483</v>
      </c>
      <c r="F478" s="289" t="s">
        <v>6557</v>
      </c>
      <c r="G478" s="289" t="s">
        <v>12</v>
      </c>
      <c r="H478" s="289" t="s">
        <v>13</v>
      </c>
      <c r="I478" s="278"/>
      <c r="J478" s="144" t="s">
        <v>6613</v>
      </c>
      <c r="K478" s="278"/>
      <c r="L478" s="278"/>
      <c r="M478" s="278"/>
      <c r="N478" s="7"/>
      <c r="O478" s="7"/>
      <c r="P478" s="7"/>
      <c r="Q478" s="7"/>
    </row>
    <row r="479" ht="12.75" customHeight="1">
      <c r="A479" s="277"/>
      <c r="B479" s="78"/>
      <c r="C479" s="289" t="s">
        <v>6614</v>
      </c>
      <c r="D479" s="289" t="s">
        <v>6615</v>
      </c>
      <c r="E479" s="278" t="s">
        <v>198</v>
      </c>
      <c r="F479" s="289" t="s">
        <v>6616</v>
      </c>
      <c r="G479" s="289" t="s">
        <v>12</v>
      </c>
      <c r="H479" s="289" t="s">
        <v>13</v>
      </c>
      <c r="I479" s="278"/>
      <c r="J479" s="144" t="s">
        <v>6617</v>
      </c>
      <c r="K479" s="278"/>
      <c r="L479" s="278"/>
      <c r="M479" s="278"/>
      <c r="N479" s="7"/>
      <c r="O479" s="7"/>
      <c r="P479" s="7"/>
      <c r="Q479" s="7"/>
    </row>
    <row r="480" ht="12.75" customHeight="1">
      <c r="A480" s="277"/>
      <c r="B480" s="78"/>
      <c r="C480" s="289" t="s">
        <v>6618</v>
      </c>
      <c r="D480" s="289" t="s">
        <v>6619</v>
      </c>
      <c r="E480" s="278" t="s">
        <v>159</v>
      </c>
      <c r="F480" s="289" t="s">
        <v>6620</v>
      </c>
      <c r="G480" s="289" t="s">
        <v>12</v>
      </c>
      <c r="H480" s="289" t="s">
        <v>13</v>
      </c>
      <c r="I480" s="278"/>
      <c r="J480" s="144" t="s">
        <v>6621</v>
      </c>
      <c r="K480" s="278"/>
      <c r="L480" s="278"/>
      <c r="M480" s="17" t="str">
        <f>HYPERLINK("http://www.siasi.gov.ph/","www.siasi.gov.ph")</f>
        <v>www.siasi.gov.ph</v>
      </c>
      <c r="N480" s="7"/>
      <c r="O480" s="7"/>
      <c r="P480" s="7"/>
      <c r="Q480" s="7"/>
    </row>
    <row r="481" ht="12.75" customHeight="1">
      <c r="A481" s="277"/>
      <c r="B481" s="78"/>
      <c r="C481" s="289" t="s">
        <v>6622</v>
      </c>
      <c r="D481" s="289" t="s">
        <v>6623</v>
      </c>
      <c r="E481" s="278" t="s">
        <v>745</v>
      </c>
      <c r="F481" s="289" t="s">
        <v>6624</v>
      </c>
      <c r="G481" s="289" t="s">
        <v>12</v>
      </c>
      <c r="H481" s="289" t="s">
        <v>13</v>
      </c>
      <c r="I481" s="278"/>
      <c r="J481" s="144" t="s">
        <v>6625</v>
      </c>
      <c r="K481" s="278"/>
      <c r="L481" s="144" t="s">
        <v>6626</v>
      </c>
      <c r="M481" s="278"/>
      <c r="N481" s="7"/>
      <c r="O481" s="7"/>
      <c r="P481" s="7"/>
      <c r="Q481" s="7"/>
    </row>
    <row r="482" ht="12.75" customHeight="1">
      <c r="A482" s="277"/>
      <c r="B482" s="78"/>
      <c r="C482" s="289" t="s">
        <v>6627</v>
      </c>
      <c r="D482" s="289" t="s">
        <v>6628</v>
      </c>
      <c r="E482" s="278" t="s">
        <v>245</v>
      </c>
      <c r="F482" s="289" t="s">
        <v>6256</v>
      </c>
      <c r="G482" s="289" t="s">
        <v>12</v>
      </c>
      <c r="H482" s="289" t="s">
        <v>13</v>
      </c>
      <c r="I482" s="278"/>
      <c r="J482" s="144" t="s">
        <v>6629</v>
      </c>
      <c r="K482" s="278"/>
      <c r="L482" s="278"/>
      <c r="M482" s="17" t="str">
        <f>HYPERLINK("http://www.tapul.gov.ph/","www.tapul.gov.ph")</f>
        <v>www.tapul.gov.ph</v>
      </c>
      <c r="N482" s="7"/>
      <c r="O482" s="7"/>
      <c r="P482" s="7"/>
      <c r="Q482" s="7"/>
    </row>
    <row r="483" ht="12.75" customHeight="1">
      <c r="A483" s="277"/>
      <c r="B483" s="78"/>
      <c r="C483" s="289" t="s">
        <v>6630</v>
      </c>
      <c r="D483" s="289" t="s">
        <v>6631</v>
      </c>
      <c r="E483" s="278" t="s">
        <v>1209</v>
      </c>
      <c r="F483" s="289" t="s">
        <v>6632</v>
      </c>
      <c r="G483" s="289" t="s">
        <v>12</v>
      </c>
      <c r="H483" s="289" t="s">
        <v>13</v>
      </c>
      <c r="I483" s="278"/>
      <c r="J483" s="144" t="s">
        <v>6633</v>
      </c>
      <c r="K483" s="278"/>
      <c r="L483" s="278"/>
      <c r="M483" s="278"/>
      <c r="N483" s="7"/>
      <c r="O483" s="7"/>
      <c r="P483" s="7"/>
      <c r="Q483" s="7"/>
    </row>
    <row r="484" ht="26.25" customHeight="1">
      <c r="A484" s="277" t="s">
        <v>6634</v>
      </c>
      <c r="B484" s="78"/>
      <c r="C484" s="279" t="s">
        <v>6635</v>
      </c>
      <c r="D484" s="280" t="s">
        <v>6636</v>
      </c>
      <c r="E484" s="180" t="s">
        <v>159</v>
      </c>
      <c r="F484" s="280" t="s">
        <v>6637</v>
      </c>
      <c r="G484" s="280" t="s">
        <v>12</v>
      </c>
      <c r="H484" s="280" t="s">
        <v>143</v>
      </c>
      <c r="I484" s="180" t="s">
        <v>6638</v>
      </c>
      <c r="J484" s="180" t="s">
        <v>6639</v>
      </c>
      <c r="K484" s="180"/>
      <c r="L484" s="180" t="s">
        <v>6640</v>
      </c>
      <c r="M484" s="180"/>
      <c r="N484" s="7"/>
      <c r="O484" s="7"/>
      <c r="P484" s="7"/>
      <c r="Q484" s="7"/>
    </row>
    <row r="485" ht="26.25" customHeight="1">
      <c r="A485" s="289" t="s">
        <v>6641</v>
      </c>
      <c r="B485" s="322"/>
      <c r="C485" s="301" t="s">
        <v>6642</v>
      </c>
      <c r="D485" s="289" t="s">
        <v>6643</v>
      </c>
      <c r="E485" s="278" t="s">
        <v>245</v>
      </c>
      <c r="F485" s="289" t="s">
        <v>6644</v>
      </c>
      <c r="G485" s="289" t="s">
        <v>12</v>
      </c>
      <c r="H485" s="289" t="s">
        <v>13</v>
      </c>
      <c r="I485" s="278"/>
      <c r="J485" s="144" t="s">
        <v>6645</v>
      </c>
      <c r="K485" s="278"/>
      <c r="L485" s="144" t="s">
        <v>6646</v>
      </c>
      <c r="M485" s="278"/>
      <c r="N485" s="7"/>
      <c r="O485" s="7"/>
      <c r="P485" s="7"/>
      <c r="Q485" s="7"/>
    </row>
    <row r="486" ht="26.25" customHeight="1">
      <c r="A486" s="289"/>
      <c r="B486" s="278"/>
      <c r="C486" s="289" t="s">
        <v>6647</v>
      </c>
      <c r="D486" s="289" t="s">
        <v>6648</v>
      </c>
      <c r="E486" s="278" t="s">
        <v>1209</v>
      </c>
      <c r="F486" s="289" t="s">
        <v>6649</v>
      </c>
      <c r="G486" s="289" t="s">
        <v>12</v>
      </c>
      <c r="H486" s="289" t="s">
        <v>13</v>
      </c>
      <c r="I486" s="278"/>
      <c r="J486" s="144" t="s">
        <v>6650</v>
      </c>
      <c r="K486" s="278"/>
      <c r="L486" s="144"/>
      <c r="M486" s="17" t="str">
        <f>HYPERLINK("http://www.languyan.gov.ph/","www.languyan.gov.ph")</f>
        <v>www.languyan.gov.ph</v>
      </c>
      <c r="N486" s="7"/>
      <c r="O486" s="7"/>
      <c r="P486" s="7"/>
      <c r="Q486" s="7"/>
    </row>
    <row r="487" ht="26.25" customHeight="1">
      <c r="A487" s="289"/>
      <c r="B487" s="278"/>
      <c r="C487" s="289" t="s">
        <v>6651</v>
      </c>
      <c r="D487" s="289" t="s">
        <v>6652</v>
      </c>
      <c r="E487" s="278" t="s">
        <v>1782</v>
      </c>
      <c r="F487" s="289" t="s">
        <v>6653</v>
      </c>
      <c r="G487" s="289" t="s">
        <v>12</v>
      </c>
      <c r="H487" s="289" t="s">
        <v>13</v>
      </c>
      <c r="I487" s="278"/>
      <c r="J487" s="144" t="s">
        <v>6654</v>
      </c>
      <c r="K487" s="278"/>
      <c r="L487" s="144"/>
      <c r="M487" s="278"/>
      <c r="N487" s="7"/>
      <c r="O487" s="7"/>
      <c r="P487" s="7"/>
      <c r="Q487" s="7"/>
    </row>
    <row r="488" ht="26.25" customHeight="1">
      <c r="A488" s="289"/>
      <c r="B488" s="278"/>
      <c r="C488" s="289" t="s">
        <v>6655</v>
      </c>
      <c r="D488" s="289" t="s">
        <v>6656</v>
      </c>
      <c r="E488" s="278" t="s">
        <v>245</v>
      </c>
      <c r="F488" s="289" t="s">
        <v>6657</v>
      </c>
      <c r="G488" s="289" t="s">
        <v>12</v>
      </c>
      <c r="H488" s="289" t="s">
        <v>13</v>
      </c>
      <c r="I488" s="278"/>
      <c r="J488" s="144" t="s">
        <v>6658</v>
      </c>
      <c r="K488" s="278"/>
      <c r="L488" s="144"/>
      <c r="M488" s="278"/>
      <c r="N488" s="7"/>
      <c r="O488" s="7"/>
      <c r="P488" s="7"/>
      <c r="Q488" s="7"/>
    </row>
    <row r="489" ht="26.25" customHeight="1">
      <c r="A489" s="289"/>
      <c r="B489" s="278"/>
      <c r="C489" s="289" t="s">
        <v>6659</v>
      </c>
      <c r="D489" s="289" t="s">
        <v>6660</v>
      </c>
      <c r="E489" s="278" t="s">
        <v>264</v>
      </c>
      <c r="F489" s="289" t="s">
        <v>6661</v>
      </c>
      <c r="G489" s="289" t="s">
        <v>12</v>
      </c>
      <c r="H489" s="289" t="s">
        <v>13</v>
      </c>
      <c r="I489" s="278"/>
      <c r="J489" s="144" t="s">
        <v>6662</v>
      </c>
      <c r="K489" s="278"/>
      <c r="L489" s="144"/>
      <c r="M489" s="17" t="str">
        <f>HYPERLINK("http://www.sapasapa.gov.ph/","www.sapasapa.gov.ph")</f>
        <v>www.sapasapa.gov.ph</v>
      </c>
      <c r="N489" s="7"/>
      <c r="O489" s="7"/>
      <c r="P489" s="7"/>
      <c r="Q489" s="7"/>
    </row>
    <row r="490" ht="26.25" customHeight="1">
      <c r="A490" s="289"/>
      <c r="B490" s="278"/>
      <c r="C490" s="289" t="s">
        <v>6663</v>
      </c>
      <c r="D490" s="289" t="s">
        <v>6664</v>
      </c>
      <c r="E490" s="278" t="s">
        <v>212</v>
      </c>
      <c r="F490" s="289" t="s">
        <v>6665</v>
      </c>
      <c r="G490" s="289" t="s">
        <v>12</v>
      </c>
      <c r="H490" s="289" t="s">
        <v>13</v>
      </c>
      <c r="I490" s="278"/>
      <c r="J490" s="144" t="s">
        <v>6666</v>
      </c>
      <c r="K490" s="278"/>
      <c r="L490" s="144"/>
      <c r="M490" s="278"/>
      <c r="N490" s="7"/>
      <c r="O490" s="7"/>
      <c r="P490" s="7"/>
      <c r="Q490" s="7"/>
    </row>
    <row r="491" ht="26.25" customHeight="1">
      <c r="A491" s="289"/>
      <c r="B491" s="278"/>
      <c r="C491" s="81" t="s">
        <v>6667</v>
      </c>
      <c r="D491" s="289" t="s">
        <v>6668</v>
      </c>
      <c r="E491" s="278" t="s">
        <v>320</v>
      </c>
      <c r="F491" s="289" t="s">
        <v>6669</v>
      </c>
      <c r="G491" s="289" t="s">
        <v>12</v>
      </c>
      <c r="H491" s="289" t="s">
        <v>13</v>
      </c>
      <c r="I491" s="278"/>
      <c r="J491" s="144" t="s">
        <v>6670</v>
      </c>
      <c r="K491" s="278"/>
      <c r="L491" s="144" t="s">
        <v>6671</v>
      </c>
      <c r="M491" s="278"/>
      <c r="N491" s="7"/>
      <c r="O491" s="7"/>
      <c r="P491" s="7"/>
      <c r="Q491" s="7"/>
    </row>
    <row r="492" ht="26.25" customHeight="1">
      <c r="A492" s="289"/>
      <c r="B492" s="278"/>
      <c r="C492" s="289" t="s">
        <v>6672</v>
      </c>
      <c r="D492" s="289" t="s">
        <v>6673</v>
      </c>
      <c r="E492" s="278" t="s">
        <v>153</v>
      </c>
      <c r="F492" s="289" t="s">
        <v>6674</v>
      </c>
      <c r="G492" s="289" t="s">
        <v>12</v>
      </c>
      <c r="H492" s="289" t="s">
        <v>13</v>
      </c>
      <c r="I492" s="278"/>
      <c r="J492" s="144" t="s">
        <v>6675</v>
      </c>
      <c r="K492" s="278"/>
      <c r="L492" s="144"/>
      <c r="M492" s="17" t="str">
        <f>HYPERLINK("http://www.sitangkai.gov.ph/","www.sitangkai.gov.ph")</f>
        <v>www.sitangkai.gov.ph</v>
      </c>
      <c r="N492" s="7"/>
      <c r="O492" s="7"/>
      <c r="P492" s="7"/>
      <c r="Q492" s="7"/>
    </row>
    <row r="493" ht="26.25" customHeight="1">
      <c r="A493" s="289" t="s">
        <v>6676</v>
      </c>
      <c r="B493" s="278"/>
      <c r="C493" s="289" t="s">
        <v>6677</v>
      </c>
      <c r="D493" s="289" t="s">
        <v>6678</v>
      </c>
      <c r="E493" s="278" t="s">
        <v>212</v>
      </c>
      <c r="F493" s="289" t="s">
        <v>6679</v>
      </c>
      <c r="G493" s="289" t="s">
        <v>12</v>
      </c>
      <c r="H493" s="289" t="s">
        <v>13</v>
      </c>
      <c r="I493" s="278"/>
      <c r="J493" s="144" t="s">
        <v>6680</v>
      </c>
      <c r="K493" s="278"/>
      <c r="L493" s="144" t="s">
        <v>6681</v>
      </c>
      <c r="M493" s="278"/>
      <c r="N493" s="7"/>
      <c r="O493" s="7"/>
      <c r="P493" s="7"/>
      <c r="Q493" s="7"/>
    </row>
    <row r="494" ht="26.25" customHeight="1">
      <c r="A494" s="212"/>
      <c r="B494" s="175"/>
      <c r="C494" s="289" t="s">
        <v>6682</v>
      </c>
      <c r="D494" s="212" t="s">
        <v>6683</v>
      </c>
      <c r="E494" s="175" t="s">
        <v>212</v>
      </c>
      <c r="F494" s="212" t="s">
        <v>6684</v>
      </c>
      <c r="G494" s="289" t="s">
        <v>12</v>
      </c>
      <c r="H494" s="289" t="s">
        <v>13</v>
      </c>
      <c r="I494" s="175"/>
      <c r="J494" s="144" t="s">
        <v>6685</v>
      </c>
      <c r="K494" s="175"/>
      <c r="L494" s="175"/>
      <c r="M494" s="17" t="str">
        <f>HYPERLINK("http://www.tandubas.gov.ph/","www.tandubas.gov.ph")</f>
        <v>www.tandubas.gov.ph</v>
      </c>
      <c r="N494" s="7"/>
      <c r="O494" s="7"/>
      <c r="P494" s="7"/>
      <c r="Q494" s="7"/>
    </row>
    <row r="495" ht="26.25" customHeight="1">
      <c r="A495" s="212"/>
      <c r="B495" s="175"/>
      <c r="C495" s="289" t="s">
        <v>6686</v>
      </c>
      <c r="D495" s="212" t="s">
        <v>6687</v>
      </c>
      <c r="E495" s="175" t="s">
        <v>159</v>
      </c>
      <c r="F495" s="212" t="s">
        <v>6688</v>
      </c>
      <c r="G495" s="289" t="s">
        <v>12</v>
      </c>
      <c r="H495" s="289" t="s">
        <v>13</v>
      </c>
      <c r="I495" s="175"/>
      <c r="J495" s="144" t="s">
        <v>6689</v>
      </c>
      <c r="K495" s="175"/>
      <c r="L495" s="175"/>
      <c r="M495" s="175"/>
      <c r="N495" s="7"/>
      <c r="O495" s="7"/>
      <c r="P495" s="7"/>
      <c r="Q495" s="7"/>
    </row>
    <row r="496" ht="26.25" customHeight="1">
      <c r="A496" s="212"/>
      <c r="B496" s="175"/>
      <c r="C496" s="212"/>
      <c r="D496" s="212"/>
      <c r="E496" s="175"/>
      <c r="F496" s="212"/>
      <c r="G496" s="212"/>
      <c r="H496" s="212"/>
      <c r="I496" s="175"/>
      <c r="J496" s="175"/>
      <c r="K496" s="175"/>
      <c r="L496" s="175"/>
      <c r="M496" s="175"/>
      <c r="N496" s="7"/>
      <c r="O496" s="7"/>
      <c r="P496" s="7"/>
      <c r="Q496" s="7"/>
    </row>
    <row r="497" ht="12.75" customHeight="1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7"/>
      <c r="O497" s="7"/>
      <c r="P497" s="7"/>
      <c r="Q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</sheetData>
  <mergeCells count="20">
    <mergeCell ref="D9:F9"/>
    <mergeCell ref="G9:G10"/>
    <mergeCell ref="H9:H10"/>
    <mergeCell ref="M9:M10"/>
    <mergeCell ref="L9:L10"/>
    <mergeCell ref="J9:J10"/>
    <mergeCell ref="K9:K10"/>
    <mergeCell ref="I9:I10"/>
    <mergeCell ref="A293:C293"/>
    <mergeCell ref="A239:C239"/>
    <mergeCell ref="A372:F372"/>
    <mergeCell ref="A185:F185"/>
    <mergeCell ref="A11:F11"/>
    <mergeCell ref="A9:A10"/>
    <mergeCell ref="B9:B10"/>
    <mergeCell ref="A3:C3"/>
    <mergeCell ref="A5:E5"/>
    <mergeCell ref="A2:C2"/>
    <mergeCell ref="A1:C1"/>
    <mergeCell ref="A86:F86"/>
  </mergeCells>
  <hyperlinks>
    <hyperlink r:id="rId1" ref="M12"/>
    <hyperlink r:id="rId2" ref="M13"/>
    <hyperlink r:id="rId3" ref="M14"/>
    <hyperlink r:id="rId4" ref="M15"/>
    <hyperlink r:id="rId5" ref="M16"/>
    <hyperlink r:id="rId6" ref="M18"/>
    <hyperlink r:id="rId7" ref="M29"/>
    <hyperlink r:id="rId8" ref="M69"/>
    <hyperlink r:id="rId9" ref="M74"/>
    <hyperlink r:id="rId10" ref="M87"/>
    <hyperlink r:id="rId11" ref="M110"/>
    <hyperlink r:id="rId12" ref="M116"/>
    <hyperlink r:id="rId13" ref="M140"/>
    <hyperlink r:id="rId14" ref="M153"/>
    <hyperlink r:id="rId15" ref="M156"/>
    <hyperlink r:id="rId16" ref="M163"/>
    <hyperlink r:id="rId17" ref="M178"/>
    <hyperlink r:id="rId18" ref="M179"/>
    <hyperlink r:id="rId19" ref="M184"/>
    <hyperlink r:id="rId20" ref="M186"/>
    <hyperlink r:id="rId21" ref="M198"/>
    <hyperlink r:id="rId22" ref="M202"/>
    <hyperlink r:id="rId23" ref="M205"/>
    <hyperlink r:id="rId24" ref="M208"/>
    <hyperlink r:id="rId25" ref="M211"/>
    <hyperlink r:id="rId26" ref="M212"/>
    <hyperlink r:id="rId27" ref="M213"/>
    <hyperlink r:id="rId28" ref="M240"/>
    <hyperlink r:id="rId29" ref="M241"/>
    <hyperlink r:id="rId30" ref="M242"/>
    <hyperlink r:id="rId31" ref="M243"/>
    <hyperlink r:id="rId32" ref="M247"/>
    <hyperlink r:id="rId33" ref="M248"/>
    <hyperlink r:id="rId34" ref="M249"/>
    <hyperlink r:id="rId35" ref="M250"/>
    <hyperlink r:id="rId36" ref="M251"/>
    <hyperlink r:id="rId37" ref="M252"/>
    <hyperlink r:id="rId38" ref="M254"/>
    <hyperlink r:id="rId39" ref="M256"/>
    <hyperlink r:id="rId40" ref="M258"/>
    <hyperlink r:id="rId41" ref="M259"/>
    <hyperlink r:id="rId42" ref="M260"/>
    <hyperlink r:id="rId43" ref="M261"/>
    <hyperlink r:id="rId44" ref="M262"/>
    <hyperlink r:id="rId45" ref="M263"/>
    <hyperlink r:id="rId46" ref="M264"/>
    <hyperlink r:id="rId47" ref="M265"/>
    <hyperlink r:id="rId48" ref="M266"/>
    <hyperlink r:id="rId49" ref="M267"/>
    <hyperlink r:id="rId50" ref="M268"/>
    <hyperlink r:id="rId51" ref="M269"/>
    <hyperlink r:id="rId52" ref="M270"/>
    <hyperlink r:id="rId53" ref="M274"/>
    <hyperlink r:id="rId54" ref="M275"/>
    <hyperlink r:id="rId55" ref="M276"/>
    <hyperlink r:id="rId56" ref="M277"/>
    <hyperlink r:id="rId57" ref="M278"/>
    <hyperlink r:id="rId58" ref="M279"/>
    <hyperlink r:id="rId59" ref="M280"/>
    <hyperlink r:id="rId60" ref="M281"/>
    <hyperlink r:id="rId61" ref="M282"/>
    <hyperlink r:id="rId62" ref="M284"/>
    <hyperlink r:id="rId63" ref="M285"/>
    <hyperlink r:id="rId64" ref="M286"/>
    <hyperlink r:id="rId65" ref="M289"/>
    <hyperlink r:id="rId66" ref="M290"/>
    <hyperlink r:id="rId67" ref="M292"/>
    <hyperlink r:id="rId68" ref="M296"/>
    <hyperlink r:id="rId69" ref="M302"/>
    <hyperlink r:id="rId70" ref="M322"/>
    <hyperlink r:id="rId71" ref="M355"/>
    <hyperlink r:id="rId72" ref="M361"/>
    <hyperlink r:id="rId73" ref="M373"/>
    <hyperlink r:id="rId74" ref="M379"/>
    <hyperlink r:id="rId75" ref="M382"/>
    <hyperlink r:id="rId76" ref="M383"/>
    <hyperlink r:id="rId77" ref="M384"/>
    <hyperlink r:id="rId78" ref="M385"/>
    <hyperlink r:id="rId79" ref="M388"/>
    <hyperlink r:id="rId80" ref="M389"/>
    <hyperlink r:id="rId81" ref="M390"/>
    <hyperlink r:id="rId82" ref="M391"/>
    <hyperlink r:id="rId83" ref="M392"/>
    <hyperlink r:id="rId84" ref="M393"/>
    <hyperlink r:id="rId85" ref="M394"/>
    <hyperlink r:id="rId86" ref="M395"/>
    <hyperlink r:id="rId87" ref="M400"/>
    <hyperlink r:id="rId88" ref="M403"/>
    <hyperlink r:id="rId89" ref="M404"/>
    <hyperlink r:id="rId90" ref="M405"/>
    <hyperlink r:id="rId91" ref="M406"/>
    <hyperlink r:id="rId92" ref="M407"/>
    <hyperlink r:id="rId93" ref="M409"/>
    <hyperlink r:id="rId94" ref="M411"/>
    <hyperlink r:id="rId95" ref="M412"/>
    <hyperlink r:id="rId96" ref="M413"/>
    <hyperlink r:id="rId97" ref="M414"/>
    <hyperlink r:id="rId98" ref="M415"/>
    <hyperlink r:id="rId99" ref="M416"/>
    <hyperlink r:id="rId100" ref="M417"/>
    <hyperlink r:id="rId101" ref="M418"/>
    <hyperlink r:id="rId102" ref="M420"/>
    <hyperlink r:id="rId103" ref="M421"/>
    <hyperlink r:id="rId104" ref="M423"/>
    <hyperlink r:id="rId105" ref="M424"/>
    <hyperlink r:id="rId106" ref="M425"/>
    <hyperlink r:id="rId107" ref="M426"/>
    <hyperlink r:id="rId108" ref="M427"/>
    <hyperlink r:id="rId109" ref="M428"/>
    <hyperlink r:id="rId110" ref="M431"/>
    <hyperlink r:id="rId111" ref="M432"/>
    <hyperlink r:id="rId112" ref="M441"/>
    <hyperlink r:id="rId113" ref="M442"/>
    <hyperlink r:id="rId114" ref="M443"/>
    <hyperlink r:id="rId115" ref="M444"/>
    <hyperlink r:id="rId116" ref="M446"/>
    <hyperlink r:id="rId117" ref="M448"/>
    <hyperlink r:id="rId118" ref="M450"/>
    <hyperlink r:id="rId119" ref="M451"/>
    <hyperlink r:id="rId120" ref="M453"/>
    <hyperlink r:id="rId121" ref="M455"/>
    <hyperlink r:id="rId122" ref="M457"/>
    <hyperlink r:id="rId123" ref="M460"/>
    <hyperlink r:id="rId124" ref="M461"/>
    <hyperlink r:id="rId125" ref="M462"/>
    <hyperlink r:id="rId126" ref="M470"/>
    <hyperlink r:id="rId127" ref="M476"/>
    <hyperlink r:id="rId128" ref="M480"/>
    <hyperlink r:id="rId129" ref="M482"/>
    <hyperlink r:id="rId130" ref="M486"/>
    <hyperlink r:id="rId131" ref="M489"/>
    <hyperlink r:id="rId132" ref="M492"/>
    <hyperlink r:id="rId133" ref="M494"/>
  </hyperlinks>
  <drawing r:id="rId1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0"/>
    <col customWidth="1" min="2" max="2" width="10.71"/>
    <col customWidth="1" min="3" max="3" width="48.71"/>
    <col customWidth="1" min="4" max="4" width="17.29"/>
    <col customWidth="1" min="5" max="5" width="4.57"/>
    <col customWidth="1" min="6" max="6" width="17.29"/>
    <col customWidth="1" min="7" max="7" width="6.0"/>
    <col customWidth="1" min="8" max="8" width="11.43"/>
    <col customWidth="1" min="9" max="9" width="36.43"/>
    <col customWidth="1" min="10" max="10" width="30.29"/>
    <col customWidth="1" min="11" max="11" width="17.29"/>
    <col customWidth="1" min="12" max="12" width="29.57"/>
    <col customWidth="1" min="13" max="13" width="32.29"/>
    <col customWidth="1" min="14" max="24" width="17.29"/>
  </cols>
  <sheetData>
    <row r="1" ht="15.0" customHeight="1">
      <c r="A1" s="254" t="s">
        <v>6690</v>
      </c>
      <c r="D1" s="81"/>
      <c r="E1" s="81"/>
      <c r="F1" s="81"/>
      <c r="G1" s="81"/>
      <c r="H1" s="81"/>
      <c r="I1" s="175"/>
      <c r="J1" s="175"/>
      <c r="K1" s="81"/>
      <c r="L1" s="81"/>
      <c r="M1" s="175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ht="15.0" customHeight="1">
      <c r="A2" s="254" t="s">
        <v>3391</v>
      </c>
      <c r="D2" s="81"/>
      <c r="E2" s="81"/>
      <c r="F2" s="81"/>
      <c r="G2" s="81"/>
      <c r="H2" s="81"/>
      <c r="I2" s="175"/>
      <c r="J2" s="175"/>
      <c r="K2" s="81"/>
      <c r="L2" s="81"/>
      <c r="M2" s="175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ht="15.0" customHeight="1">
      <c r="A3" s="254" t="s">
        <v>3392</v>
      </c>
      <c r="D3" s="81"/>
      <c r="E3" s="81"/>
      <c r="F3" s="81"/>
      <c r="G3" s="81"/>
      <c r="H3" s="81"/>
      <c r="I3" s="175"/>
      <c r="J3" s="175"/>
      <c r="K3" s="81"/>
      <c r="L3" s="81"/>
      <c r="M3" s="175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ht="15.0" customHeight="1">
      <c r="A4" s="81" t="s">
        <v>3393</v>
      </c>
      <c r="D4" s="81"/>
      <c r="E4" s="81"/>
      <c r="F4" s="81"/>
      <c r="G4" s="81"/>
      <c r="H4" s="81"/>
      <c r="I4" s="175"/>
      <c r="J4" s="175"/>
      <c r="K4" s="81"/>
      <c r="L4" s="81"/>
      <c r="M4" s="175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</row>
    <row r="5" ht="15.0" customHeight="1">
      <c r="A5" s="211" t="s">
        <v>4874</v>
      </c>
      <c r="F5" s="81"/>
      <c r="G5" s="81"/>
      <c r="H5" s="81"/>
      <c r="I5" s="175"/>
      <c r="J5" s="175"/>
      <c r="K5" s="81"/>
      <c r="L5" s="81"/>
      <c r="M5" s="175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ht="15.0" customHeight="1">
      <c r="A6" s="81"/>
      <c r="B6" s="81"/>
      <c r="C6" s="211"/>
      <c r="D6" s="81"/>
      <c r="E6" s="81"/>
      <c r="F6" s="81"/>
      <c r="G6" s="81"/>
      <c r="H6" s="81"/>
      <c r="I6" s="175"/>
      <c r="J6" s="175"/>
      <c r="K6" s="81"/>
      <c r="L6" s="81"/>
      <c r="M6" s="175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ht="15.0" customHeight="1">
      <c r="A7" s="323"/>
      <c r="B7" s="324" t="s">
        <v>2786</v>
      </c>
      <c r="C7" s="325" t="s">
        <v>0</v>
      </c>
      <c r="D7" s="326" t="s">
        <v>130</v>
      </c>
      <c r="E7" s="258"/>
      <c r="F7" s="259"/>
      <c r="G7" s="325" t="s">
        <v>2</v>
      </c>
      <c r="H7" s="325" t="s">
        <v>3</v>
      </c>
      <c r="I7" s="327" t="s">
        <v>4</v>
      </c>
      <c r="J7" s="327" t="s">
        <v>5</v>
      </c>
      <c r="K7" s="325" t="s">
        <v>6</v>
      </c>
      <c r="L7" s="325" t="s">
        <v>7</v>
      </c>
      <c r="M7" s="327" t="s">
        <v>8</v>
      </c>
      <c r="N7" s="325" t="s">
        <v>9</v>
      </c>
      <c r="O7" s="328"/>
      <c r="P7" s="328"/>
      <c r="Q7" s="328"/>
      <c r="R7" s="328"/>
      <c r="S7" s="328"/>
      <c r="T7" s="328"/>
      <c r="U7" s="328"/>
      <c r="V7" s="328"/>
      <c r="W7" s="328"/>
      <c r="X7" s="328"/>
    </row>
    <row r="8" ht="15.0" customHeight="1">
      <c r="A8" s="329"/>
      <c r="B8" s="329"/>
      <c r="C8" s="329"/>
      <c r="D8" s="330" t="s">
        <v>131</v>
      </c>
      <c r="E8" s="330" t="s">
        <v>132</v>
      </c>
      <c r="F8" s="330" t="s">
        <v>133</v>
      </c>
      <c r="G8" s="329"/>
      <c r="H8" s="329"/>
      <c r="I8" s="329"/>
      <c r="J8" s="329"/>
      <c r="K8" s="329"/>
      <c r="L8" s="329"/>
      <c r="M8" s="329"/>
      <c r="N8" s="329"/>
      <c r="O8" s="328"/>
      <c r="P8" s="328"/>
      <c r="Q8" s="328"/>
      <c r="R8" s="328"/>
      <c r="S8" s="328"/>
      <c r="T8" s="328"/>
      <c r="U8" s="328"/>
      <c r="V8" s="328"/>
      <c r="W8" s="328"/>
      <c r="X8" s="328"/>
    </row>
    <row r="9" ht="15.0" customHeight="1">
      <c r="A9" s="331" t="s">
        <v>4879</v>
      </c>
      <c r="B9" s="258"/>
      <c r="C9" s="258"/>
      <c r="D9" s="258"/>
      <c r="E9" s="258"/>
      <c r="F9" s="259"/>
      <c r="G9" s="332"/>
      <c r="H9" s="332"/>
      <c r="I9" s="333"/>
      <c r="J9" s="333"/>
      <c r="K9" s="332"/>
      <c r="L9" s="332"/>
      <c r="M9" s="333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</row>
    <row r="10" ht="15.0" customHeight="1">
      <c r="A10" s="308">
        <v>1.0</v>
      </c>
      <c r="B10" s="332"/>
      <c r="C10" s="334" t="s">
        <v>4880</v>
      </c>
      <c r="D10" s="308" t="s">
        <v>4881</v>
      </c>
      <c r="E10" s="308" t="s">
        <v>441</v>
      </c>
      <c r="F10" s="308" t="s">
        <v>4882</v>
      </c>
      <c r="G10" s="308" t="s">
        <v>12</v>
      </c>
      <c r="H10" s="308" t="s">
        <v>143</v>
      </c>
      <c r="I10" s="333" t="s">
        <v>4883</v>
      </c>
      <c r="J10" s="333" t="s">
        <v>6691</v>
      </c>
      <c r="K10" s="332" t="s">
        <v>4885</v>
      </c>
      <c r="L10" s="332"/>
      <c r="M10" s="335" t="str">
        <f>HYPERLINK("http://www.zanorte.gov.ph/","www.zanorte.gov.ph")</f>
        <v>www.zanorte.gov.ph</v>
      </c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</row>
    <row r="11" ht="15.0" customHeight="1">
      <c r="A11" s="211"/>
      <c r="B11" s="81"/>
      <c r="C11" s="211" t="s">
        <v>4886</v>
      </c>
      <c r="D11" s="211" t="s">
        <v>6692</v>
      </c>
      <c r="E11" s="211" t="s">
        <v>245</v>
      </c>
      <c r="F11" s="211" t="s">
        <v>4888</v>
      </c>
      <c r="G11" s="211"/>
      <c r="H11" s="211"/>
      <c r="I11" s="175"/>
      <c r="J11" s="175" t="s">
        <v>4889</v>
      </c>
      <c r="K11" s="81"/>
      <c r="L11" s="81"/>
      <c r="M11" s="336" t="str">
        <f>HYPERLINK("http://www.bacungan.gov.ph/","www.bacungan.gov.ph")</f>
        <v>www.bacungan.gov.ph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</row>
    <row r="12" ht="15.0" customHeight="1">
      <c r="A12" s="211"/>
      <c r="B12" s="81"/>
      <c r="C12" s="211" t="s">
        <v>4890</v>
      </c>
      <c r="D12" s="211" t="s">
        <v>4891</v>
      </c>
      <c r="E12" s="211" t="s">
        <v>212</v>
      </c>
      <c r="F12" s="211" t="s">
        <v>4892</v>
      </c>
      <c r="G12" s="211"/>
      <c r="H12" s="211"/>
      <c r="I12" s="175"/>
      <c r="J12" s="175" t="s">
        <v>4893</v>
      </c>
      <c r="K12" s="81"/>
      <c r="L12" s="81" t="s">
        <v>6693</v>
      </c>
      <c r="M12" s="337" t="str">
        <f>HYPERLINK("http://www.baliguian.gov.ph/","www.baliguian.gov.ph")</f>
        <v>www.baliguian.gov.ph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ht="15.0" customHeight="1">
      <c r="A13" s="211"/>
      <c r="B13" s="81"/>
      <c r="C13" s="211" t="s">
        <v>6694</v>
      </c>
      <c r="D13" s="211" t="s">
        <v>4897</v>
      </c>
      <c r="E13" s="211" t="s">
        <v>192</v>
      </c>
      <c r="F13" s="211" t="s">
        <v>4898</v>
      </c>
      <c r="G13" s="211"/>
      <c r="H13" s="211"/>
      <c r="I13" s="175"/>
      <c r="J13" s="175" t="s">
        <v>6695</v>
      </c>
      <c r="K13" s="81"/>
      <c r="L13" s="81"/>
      <c r="M13" s="337" t="str">
        <f>HYPERLINK("http://www.dapitan.com/","www.dapitan.com")</f>
        <v>www.dapitan.com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</row>
    <row r="14" ht="15.0" customHeight="1">
      <c r="A14" s="211"/>
      <c r="B14" s="81"/>
      <c r="C14" s="211" t="s">
        <v>4901</v>
      </c>
      <c r="D14" s="211" t="s">
        <v>4902</v>
      </c>
      <c r="E14" s="211" t="s">
        <v>745</v>
      </c>
      <c r="F14" s="211" t="s">
        <v>905</v>
      </c>
      <c r="G14" s="211"/>
      <c r="H14" s="211"/>
      <c r="I14" s="175"/>
      <c r="J14" s="175" t="s">
        <v>4903</v>
      </c>
      <c r="K14" s="81"/>
      <c r="L14" s="81"/>
      <c r="M14" s="336" t="str">
        <f>HYPERLINK("http://www.dipologcity.com/","www.dipologcity.com")</f>
        <v>www.dipologcity.com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</row>
    <row r="15" ht="15.0" customHeight="1">
      <c r="A15" s="211"/>
      <c r="B15" s="81"/>
      <c r="C15" s="211" t="s">
        <v>4905</v>
      </c>
      <c r="D15" s="211" t="s">
        <v>1380</v>
      </c>
      <c r="E15" s="211" t="s">
        <v>264</v>
      </c>
      <c r="F15" s="211" t="s">
        <v>4906</v>
      </c>
      <c r="G15" s="211"/>
      <c r="H15" s="211"/>
      <c r="I15" s="175"/>
      <c r="J15" s="175" t="s">
        <v>4907</v>
      </c>
      <c r="K15" s="81"/>
      <c r="L15" s="81" t="s">
        <v>4908</v>
      </c>
      <c r="M15" s="175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r="16" ht="15.0" customHeight="1">
      <c r="A16" s="211"/>
      <c r="B16" s="81"/>
      <c r="C16" s="211" t="s">
        <v>4909</v>
      </c>
      <c r="D16" s="211" t="s">
        <v>6696</v>
      </c>
      <c r="E16" s="211" t="s">
        <v>264</v>
      </c>
      <c r="F16" s="211" t="s">
        <v>4911</v>
      </c>
      <c r="G16" s="211"/>
      <c r="H16" s="211"/>
      <c r="I16" s="175"/>
      <c r="J16" s="175"/>
      <c r="K16" s="81"/>
      <c r="L16" s="81" t="s">
        <v>6697</v>
      </c>
      <c r="M16" s="336" t="str">
        <f>HYPERLINK("http://www.gutalac.gov.ph/","www.gutalac.gov.ph")</f>
        <v>www.gutalac.gov.ph</v>
      </c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</row>
    <row r="17" ht="15.0" customHeight="1">
      <c r="A17" s="211"/>
      <c r="B17" s="81"/>
      <c r="C17" s="211" t="s">
        <v>4913</v>
      </c>
      <c r="D17" s="211" t="s">
        <v>4914</v>
      </c>
      <c r="E17" s="211" t="s">
        <v>233</v>
      </c>
      <c r="F17" s="211" t="s">
        <v>4915</v>
      </c>
      <c r="G17" s="211"/>
      <c r="H17" s="211"/>
      <c r="I17" s="175"/>
      <c r="J17" s="175"/>
      <c r="K17" s="81"/>
      <c r="L17" s="201" t="s">
        <v>4916</v>
      </c>
      <c r="M17" s="175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r="18" ht="15.0" customHeight="1">
      <c r="A18" s="211"/>
      <c r="B18" s="81"/>
      <c r="C18" s="211" t="s">
        <v>4917</v>
      </c>
      <c r="D18" s="211" t="s">
        <v>4918</v>
      </c>
      <c r="E18" s="211" t="s">
        <v>320</v>
      </c>
      <c r="F18" s="211" t="s">
        <v>4919</v>
      </c>
      <c r="G18" s="211"/>
      <c r="H18" s="211"/>
      <c r="I18" s="175"/>
      <c r="J18" s="175" t="s">
        <v>4920</v>
      </c>
      <c r="K18" s="81"/>
      <c r="L18" s="81" t="s">
        <v>6698</v>
      </c>
      <c r="M18" s="175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</row>
    <row r="19" ht="15.0" customHeight="1">
      <c r="A19" s="211"/>
      <c r="B19" s="81"/>
      <c r="C19" s="211" t="s">
        <v>4922</v>
      </c>
      <c r="D19" s="211" t="s">
        <v>4923</v>
      </c>
      <c r="E19" s="211" t="s">
        <v>745</v>
      </c>
      <c r="F19" s="211" t="s">
        <v>4924</v>
      </c>
      <c r="G19" s="211"/>
      <c r="H19" s="211"/>
      <c r="I19" s="175"/>
      <c r="J19" s="175" t="s">
        <v>6699</v>
      </c>
      <c r="K19" s="81"/>
      <c r="L19" s="81"/>
      <c r="M19" s="175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</row>
    <row r="20" ht="15.0" customHeight="1">
      <c r="A20" s="211"/>
      <c r="B20" s="81"/>
      <c r="C20" s="211" t="s">
        <v>4331</v>
      </c>
      <c r="D20" s="211" t="s">
        <v>1246</v>
      </c>
      <c r="E20" s="211" t="s">
        <v>483</v>
      </c>
      <c r="F20" s="211" t="s">
        <v>4926</v>
      </c>
      <c r="G20" s="211"/>
      <c r="H20" s="211"/>
      <c r="I20" s="175"/>
      <c r="J20" s="175" t="s">
        <v>4927</v>
      </c>
      <c r="K20" s="81"/>
      <c r="L20" s="81" t="s">
        <v>4928</v>
      </c>
      <c r="M20" s="175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</row>
    <row r="21" ht="12.75" customHeight="1">
      <c r="A21" s="211"/>
      <c r="B21" s="81"/>
      <c r="C21" s="211" t="s">
        <v>4929</v>
      </c>
      <c r="D21" s="211" t="s">
        <v>6700</v>
      </c>
      <c r="E21" s="211" t="s">
        <v>745</v>
      </c>
      <c r="F21" s="211" t="s">
        <v>4931</v>
      </c>
      <c r="G21" s="211"/>
      <c r="H21" s="211"/>
      <c r="I21" s="175"/>
      <c r="J21" s="175" t="s">
        <v>4932</v>
      </c>
      <c r="K21" s="81"/>
      <c r="L21" s="81" t="s">
        <v>4933</v>
      </c>
      <c r="M21" s="175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</row>
    <row r="22" ht="12.75" customHeight="1">
      <c r="A22" s="211"/>
      <c r="B22" s="81"/>
      <c r="C22" s="211" t="s">
        <v>4934</v>
      </c>
      <c r="D22" s="211" t="s">
        <v>4935</v>
      </c>
      <c r="E22" s="211" t="s">
        <v>153</v>
      </c>
      <c r="F22" s="211" t="s">
        <v>4936</v>
      </c>
      <c r="G22" s="211"/>
      <c r="H22" s="211"/>
      <c r="I22" s="175"/>
      <c r="J22" s="175" t="s">
        <v>4937</v>
      </c>
      <c r="K22" s="81"/>
      <c r="L22" s="81" t="s">
        <v>4938</v>
      </c>
      <c r="M22" s="175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</row>
    <row r="23" ht="25.5" customHeight="1">
      <c r="A23" s="211"/>
      <c r="B23" s="81"/>
      <c r="C23" s="211" t="s">
        <v>4939</v>
      </c>
      <c r="D23" s="211" t="s">
        <v>4940</v>
      </c>
      <c r="E23" s="211" t="s">
        <v>478</v>
      </c>
      <c r="F23" s="211" t="s">
        <v>4941</v>
      </c>
      <c r="G23" s="211"/>
      <c r="H23" s="211"/>
      <c r="I23" s="175"/>
      <c r="J23" s="175" t="s">
        <v>6701</v>
      </c>
      <c r="K23" s="81"/>
      <c r="L23" s="201" t="s">
        <v>4943</v>
      </c>
      <c r="M23" s="175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</row>
    <row r="24" ht="12.75" customHeight="1">
      <c r="A24" s="211"/>
      <c r="B24" s="81"/>
      <c r="C24" s="211" t="s">
        <v>4944</v>
      </c>
      <c r="D24" s="211" t="s">
        <v>541</v>
      </c>
      <c r="E24" s="211" t="s">
        <v>153</v>
      </c>
      <c r="F24" s="211" t="s">
        <v>4946</v>
      </c>
      <c r="G24" s="211"/>
      <c r="H24" s="211"/>
      <c r="I24" s="175"/>
      <c r="J24" s="338" t="s">
        <v>4947</v>
      </c>
      <c r="K24" s="81"/>
      <c r="L24" s="81"/>
      <c r="M24" s="175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</row>
    <row r="25" ht="25.5" customHeight="1">
      <c r="A25" s="211"/>
      <c r="B25" s="81"/>
      <c r="C25" s="211" t="s">
        <v>4948</v>
      </c>
      <c r="D25" s="211" t="s">
        <v>269</v>
      </c>
      <c r="E25" s="211" t="s">
        <v>1209</v>
      </c>
      <c r="F25" s="211" t="s">
        <v>4949</v>
      </c>
      <c r="G25" s="211"/>
      <c r="H25" s="211"/>
      <c r="I25" s="175"/>
      <c r="J25" s="175" t="s">
        <v>6702</v>
      </c>
      <c r="K25" s="81"/>
      <c r="L25" s="81" t="s">
        <v>6703</v>
      </c>
      <c r="M25" s="175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</row>
    <row r="26" ht="25.5" customHeight="1">
      <c r="A26" s="211"/>
      <c r="B26" s="81"/>
      <c r="C26" s="211" t="s">
        <v>4952</v>
      </c>
      <c r="D26" s="211" t="s">
        <v>1784</v>
      </c>
      <c r="E26" s="211" t="s">
        <v>745</v>
      </c>
      <c r="F26" s="211" t="s">
        <v>4953</v>
      </c>
      <c r="G26" s="211"/>
      <c r="H26" s="211"/>
      <c r="I26" s="175"/>
      <c r="J26" s="175" t="s">
        <v>4954</v>
      </c>
      <c r="K26" s="81"/>
      <c r="L26" s="201" t="s">
        <v>4955</v>
      </c>
      <c r="M26" s="175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</row>
    <row r="27" ht="25.5" customHeight="1">
      <c r="A27" s="211"/>
      <c r="B27" s="81"/>
      <c r="C27" s="211" t="s">
        <v>4956</v>
      </c>
      <c r="D27" s="211" t="s">
        <v>4957</v>
      </c>
      <c r="E27" s="211" t="s">
        <v>1209</v>
      </c>
      <c r="F27" s="211" t="s">
        <v>4958</v>
      </c>
      <c r="G27" s="211"/>
      <c r="H27" s="211"/>
      <c r="I27" s="175"/>
      <c r="J27" s="175" t="s">
        <v>4959</v>
      </c>
      <c r="K27" s="81"/>
      <c r="L27" s="81" t="s">
        <v>4960</v>
      </c>
      <c r="M27" s="336" t="str">
        <f>HYPERLINK("http://www.roxas.gov.ph/","www.roxas.gov.ph")</f>
        <v>www.roxas.gov.ph</v>
      </c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ht="12.75" customHeight="1">
      <c r="A28" s="211"/>
      <c r="B28" s="81"/>
      <c r="C28" s="211" t="s">
        <v>6704</v>
      </c>
      <c r="D28" s="211" t="s">
        <v>1612</v>
      </c>
      <c r="E28" s="211" t="s">
        <v>159</v>
      </c>
      <c r="F28" s="211" t="s">
        <v>4961</v>
      </c>
      <c r="G28" s="211"/>
      <c r="H28" s="211"/>
      <c r="I28" s="175"/>
      <c r="J28" s="175" t="s">
        <v>4962</v>
      </c>
      <c r="K28" s="81"/>
      <c r="L28" s="211" t="s">
        <v>4963</v>
      </c>
      <c r="M28" s="175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</row>
    <row r="29" ht="12.75" customHeight="1">
      <c r="A29" s="211"/>
      <c r="B29" s="81"/>
      <c r="C29" s="211" t="s">
        <v>4964</v>
      </c>
      <c r="D29" s="211" t="s">
        <v>6705</v>
      </c>
      <c r="E29" s="211" t="s">
        <v>745</v>
      </c>
      <c r="F29" s="211" t="s">
        <v>1683</v>
      </c>
      <c r="G29" s="211"/>
      <c r="H29" s="211"/>
      <c r="I29" s="175"/>
      <c r="J29" s="175" t="s">
        <v>6706</v>
      </c>
      <c r="K29" s="81"/>
      <c r="L29" s="201" t="s">
        <v>4967</v>
      </c>
      <c r="M29" s="175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</row>
    <row r="30" ht="12.75" customHeight="1">
      <c r="A30" s="211"/>
      <c r="B30" s="81"/>
      <c r="C30" s="211" t="s">
        <v>6707</v>
      </c>
      <c r="D30" s="211" t="s">
        <v>6708</v>
      </c>
      <c r="E30" s="211" t="s">
        <v>233</v>
      </c>
      <c r="F30" s="211" t="s">
        <v>4969</v>
      </c>
      <c r="G30" s="211"/>
      <c r="H30" s="211"/>
      <c r="I30" s="175"/>
      <c r="J30" s="175" t="s">
        <v>4970</v>
      </c>
      <c r="K30" s="81"/>
      <c r="L30" s="211"/>
      <c r="M30" s="175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</row>
    <row r="31" ht="12.75" customHeight="1">
      <c r="A31" s="211"/>
      <c r="B31" s="81"/>
      <c r="C31" s="211" t="s">
        <v>4971</v>
      </c>
      <c r="D31" s="211" t="s">
        <v>6709</v>
      </c>
      <c r="E31" s="211" t="s">
        <v>264</v>
      </c>
      <c r="F31" s="211" t="s">
        <v>6710</v>
      </c>
      <c r="G31" s="211"/>
      <c r="H31" s="211"/>
      <c r="I31" s="175"/>
      <c r="J31" s="175" t="s">
        <v>4973</v>
      </c>
      <c r="K31" s="81"/>
      <c r="L31" s="211" t="s">
        <v>4974</v>
      </c>
      <c r="M31" s="175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</row>
    <row r="32" ht="12.75" customHeight="1">
      <c r="A32" s="211"/>
      <c r="B32" s="81"/>
      <c r="C32" s="211" t="s">
        <v>4975</v>
      </c>
      <c r="D32" s="211" t="s">
        <v>4976</v>
      </c>
      <c r="E32" s="211" t="s">
        <v>320</v>
      </c>
      <c r="F32" s="211" t="s">
        <v>4977</v>
      </c>
      <c r="G32" s="211"/>
      <c r="H32" s="211"/>
      <c r="I32" s="175"/>
      <c r="J32" s="175" t="s">
        <v>4978</v>
      </c>
      <c r="K32" s="81"/>
      <c r="L32" s="211"/>
      <c r="M32" s="338" t="s">
        <v>4979</v>
      </c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</row>
    <row r="33" ht="25.5" customHeight="1">
      <c r="A33" s="211"/>
      <c r="B33" s="81"/>
      <c r="C33" s="211" t="s">
        <v>4980</v>
      </c>
      <c r="D33" s="211" t="s">
        <v>849</v>
      </c>
      <c r="E33" s="211" t="s">
        <v>745</v>
      </c>
      <c r="F33" s="211" t="s">
        <v>1168</v>
      </c>
      <c r="G33" s="211"/>
      <c r="H33" s="211"/>
      <c r="I33" s="175"/>
      <c r="J33" s="175" t="s">
        <v>4981</v>
      </c>
      <c r="K33" s="81"/>
      <c r="L33" s="211" t="s">
        <v>4982</v>
      </c>
      <c r="M33" s="175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</row>
    <row r="34" ht="25.5" customHeight="1">
      <c r="A34" s="211"/>
      <c r="B34" s="81"/>
      <c r="C34" s="211" t="s">
        <v>4983</v>
      </c>
      <c r="D34" s="211" t="s">
        <v>4984</v>
      </c>
      <c r="E34" s="211" t="s">
        <v>837</v>
      </c>
      <c r="F34" s="211" t="s">
        <v>4985</v>
      </c>
      <c r="G34" s="211"/>
      <c r="H34" s="211"/>
      <c r="I34" s="175"/>
      <c r="J34" s="175" t="s">
        <v>6711</v>
      </c>
      <c r="K34" s="81"/>
      <c r="L34" s="211" t="s">
        <v>4987</v>
      </c>
      <c r="M34" s="175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</row>
    <row r="35" ht="12.75" customHeight="1">
      <c r="A35" s="211"/>
      <c r="B35" s="81"/>
      <c r="C35" s="211" t="s">
        <v>4988</v>
      </c>
      <c r="D35" s="211" t="s">
        <v>4989</v>
      </c>
      <c r="E35" s="211" t="s">
        <v>245</v>
      </c>
      <c r="F35" s="211" t="s">
        <v>4990</v>
      </c>
      <c r="G35" s="211"/>
      <c r="H35" s="211"/>
      <c r="I35" s="175"/>
      <c r="J35" s="175" t="s">
        <v>4991</v>
      </c>
      <c r="K35" s="81"/>
      <c r="L35" s="211"/>
      <c r="M35" s="175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</row>
    <row r="36" ht="12.75" customHeight="1">
      <c r="A36" s="211"/>
      <c r="B36" s="81"/>
      <c r="C36" s="211" t="s">
        <v>4992</v>
      </c>
      <c r="D36" s="211" t="s">
        <v>4993</v>
      </c>
      <c r="E36" s="211" t="s">
        <v>212</v>
      </c>
      <c r="F36" s="211" t="s">
        <v>4994</v>
      </c>
      <c r="G36" s="211"/>
      <c r="H36" s="211"/>
      <c r="I36" s="175"/>
      <c r="J36" s="175" t="s">
        <v>4995</v>
      </c>
      <c r="K36" s="81"/>
      <c r="L36" s="211" t="s">
        <v>6712</v>
      </c>
      <c r="M36" s="175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</row>
    <row r="37" ht="12.75" customHeight="1">
      <c r="A37" s="211"/>
      <c r="B37" s="81"/>
      <c r="C37" s="211" t="s">
        <v>4997</v>
      </c>
      <c r="D37" s="211" t="s">
        <v>1455</v>
      </c>
      <c r="E37" s="211" t="s">
        <v>138</v>
      </c>
      <c r="F37" s="211" t="s">
        <v>4998</v>
      </c>
      <c r="G37" s="211"/>
      <c r="H37" s="211"/>
      <c r="I37" s="175"/>
      <c r="J37" s="175" t="s">
        <v>4999</v>
      </c>
      <c r="K37" s="81"/>
      <c r="L37" s="211" t="s">
        <v>6713</v>
      </c>
      <c r="M37" s="175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ht="25.5" customHeight="1">
      <c r="A38" s="308"/>
      <c r="B38" s="332"/>
      <c r="C38" s="334" t="s">
        <v>5001</v>
      </c>
      <c r="D38" s="308" t="s">
        <v>5002</v>
      </c>
      <c r="E38" s="308" t="s">
        <v>1782</v>
      </c>
      <c r="F38" s="308" t="s">
        <v>5003</v>
      </c>
      <c r="G38" s="308" t="s">
        <v>12</v>
      </c>
      <c r="H38" s="308" t="s">
        <v>143</v>
      </c>
      <c r="I38" s="333" t="s">
        <v>5004</v>
      </c>
      <c r="J38" s="333" t="s">
        <v>5005</v>
      </c>
      <c r="K38" s="332"/>
      <c r="L38" s="332"/>
      <c r="M38" s="333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</row>
    <row r="39" ht="25.5" customHeight="1">
      <c r="A39" s="211"/>
      <c r="B39" s="81"/>
      <c r="C39" s="211" t="s">
        <v>903</v>
      </c>
      <c r="D39" s="211" t="s">
        <v>5006</v>
      </c>
      <c r="E39" s="211" t="s">
        <v>138</v>
      </c>
      <c r="F39" s="211" t="s">
        <v>5007</v>
      </c>
      <c r="G39" s="211"/>
      <c r="H39" s="211"/>
      <c r="I39" s="175"/>
      <c r="J39" s="338" t="s">
        <v>5008</v>
      </c>
      <c r="K39" s="81"/>
      <c r="L39" s="81"/>
      <c r="M39" s="175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ht="12.75" customHeight="1">
      <c r="A40" s="211"/>
      <c r="B40" s="81"/>
      <c r="C40" s="211" t="s">
        <v>5009</v>
      </c>
      <c r="D40" s="211" t="s">
        <v>771</v>
      </c>
      <c r="E40" s="81" t="s">
        <v>264</v>
      </c>
      <c r="F40" s="211" t="s">
        <v>5010</v>
      </c>
      <c r="G40" s="211"/>
      <c r="H40" s="211"/>
      <c r="I40" s="175"/>
      <c r="J40" s="175" t="s">
        <v>6714</v>
      </c>
      <c r="K40" s="81"/>
      <c r="L40" s="81"/>
      <c r="M40" s="175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ht="12.75" customHeight="1">
      <c r="A41" s="211"/>
      <c r="B41" s="81"/>
      <c r="C41" s="211" t="s">
        <v>5012</v>
      </c>
      <c r="D41" s="211" t="s">
        <v>5013</v>
      </c>
      <c r="E41" s="81" t="s">
        <v>153</v>
      </c>
      <c r="F41" s="211" t="s">
        <v>5014</v>
      </c>
      <c r="G41" s="211"/>
      <c r="H41" s="211"/>
      <c r="I41" s="175"/>
      <c r="J41" s="175" t="s">
        <v>5015</v>
      </c>
      <c r="K41" s="81"/>
      <c r="L41" s="81"/>
      <c r="M41" s="175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ht="12.75" customHeight="1">
      <c r="A42" s="211"/>
      <c r="B42" s="81"/>
      <c r="C42" s="211" t="s">
        <v>5016</v>
      </c>
      <c r="D42" s="211" t="s">
        <v>5017</v>
      </c>
      <c r="E42" s="81" t="s">
        <v>212</v>
      </c>
      <c r="F42" s="211" t="s">
        <v>5018</v>
      </c>
      <c r="G42" s="211"/>
      <c r="H42" s="211"/>
      <c r="I42" s="175"/>
      <c r="J42" s="175"/>
      <c r="K42" s="81"/>
      <c r="L42" s="81"/>
      <c r="M42" s="175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ht="12.75" customHeight="1">
      <c r="A43" s="211"/>
      <c r="B43" s="81"/>
      <c r="C43" s="211" t="s">
        <v>5020</v>
      </c>
      <c r="D43" s="211" t="s">
        <v>5021</v>
      </c>
      <c r="E43" s="81" t="s">
        <v>198</v>
      </c>
      <c r="F43" s="211" t="s">
        <v>5022</v>
      </c>
      <c r="G43" s="211"/>
      <c r="H43" s="211"/>
      <c r="I43" s="175"/>
      <c r="J43" s="175" t="s">
        <v>5023</v>
      </c>
      <c r="K43" s="81"/>
      <c r="L43" s="81"/>
      <c r="M43" s="175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ht="12.75" customHeight="1">
      <c r="A44" s="211"/>
      <c r="B44" s="81"/>
      <c r="C44" s="211" t="s">
        <v>5024</v>
      </c>
      <c r="D44" s="211" t="s">
        <v>5025</v>
      </c>
      <c r="E44" s="81" t="s">
        <v>159</v>
      </c>
      <c r="F44" s="211" t="s">
        <v>5026</v>
      </c>
      <c r="G44" s="211"/>
      <c r="H44" s="211"/>
      <c r="I44" s="175"/>
      <c r="J44" s="175" t="s">
        <v>5027</v>
      </c>
      <c r="K44" s="81"/>
      <c r="L44" s="81"/>
      <c r="M44" s="175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ht="25.5" customHeight="1">
      <c r="A45" s="211"/>
      <c r="B45" s="81"/>
      <c r="C45" s="211" t="s">
        <v>5028</v>
      </c>
      <c r="D45" s="211" t="s">
        <v>6715</v>
      </c>
      <c r="E45" s="81" t="s">
        <v>445</v>
      </c>
      <c r="F45" s="211" t="s">
        <v>5030</v>
      </c>
      <c r="G45" s="211"/>
      <c r="H45" s="211"/>
      <c r="I45" s="175"/>
      <c r="J45" s="175" t="s">
        <v>6716</v>
      </c>
      <c r="K45" s="81"/>
      <c r="L45" s="81"/>
      <c r="M45" s="175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ht="12.75" customHeight="1">
      <c r="A46" s="211"/>
      <c r="B46" s="81"/>
      <c r="C46" s="211" t="s">
        <v>5032</v>
      </c>
      <c r="D46" s="211" t="s">
        <v>5033</v>
      </c>
      <c r="E46" s="81" t="s">
        <v>159</v>
      </c>
      <c r="F46" s="211" t="s">
        <v>5034</v>
      </c>
      <c r="G46" s="211"/>
      <c r="H46" s="211"/>
      <c r="I46" s="175"/>
      <c r="J46" s="175" t="s">
        <v>5035</v>
      </c>
      <c r="K46" s="81"/>
      <c r="L46" s="81"/>
      <c r="M46" s="175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ht="12.75" customHeight="1">
      <c r="A47" s="211"/>
      <c r="B47" s="81"/>
      <c r="C47" s="211" t="s">
        <v>5036</v>
      </c>
      <c r="D47" s="211" t="s">
        <v>4918</v>
      </c>
      <c r="E47" s="81" t="s">
        <v>192</v>
      </c>
      <c r="F47" s="211" t="s">
        <v>5037</v>
      </c>
      <c r="G47" s="211"/>
      <c r="H47" s="211"/>
      <c r="I47" s="175"/>
      <c r="J47" s="175" t="s">
        <v>5038</v>
      </c>
      <c r="K47" s="81"/>
      <c r="L47" s="81"/>
      <c r="M47" s="175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ht="12.75" customHeight="1">
      <c r="A48" s="211"/>
      <c r="B48" s="81"/>
      <c r="C48" s="211" t="s">
        <v>5039</v>
      </c>
      <c r="D48" s="211" t="s">
        <v>5040</v>
      </c>
      <c r="E48" s="81" t="s">
        <v>745</v>
      </c>
      <c r="F48" s="211" t="s">
        <v>5041</v>
      </c>
      <c r="G48" s="211"/>
      <c r="H48" s="211"/>
      <c r="I48" s="175"/>
      <c r="J48" s="175" t="s">
        <v>5042</v>
      </c>
      <c r="K48" s="81"/>
      <c r="L48" s="81"/>
      <c r="M48" s="175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ht="12.75" customHeight="1">
      <c r="A49" s="211"/>
      <c r="B49" s="81"/>
      <c r="C49" s="211" t="s">
        <v>5043</v>
      </c>
      <c r="D49" s="211" t="s">
        <v>3220</v>
      </c>
      <c r="E49" s="81" t="s">
        <v>153</v>
      </c>
      <c r="F49" s="211" t="s">
        <v>5044</v>
      </c>
      <c r="G49" s="211"/>
      <c r="H49" s="211"/>
      <c r="I49" s="175"/>
      <c r="J49" s="175" t="s">
        <v>5045</v>
      </c>
      <c r="K49" s="81"/>
      <c r="L49" s="81"/>
      <c r="M49" s="175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</row>
    <row r="50" ht="12.75" customHeight="1">
      <c r="A50" s="211"/>
      <c r="B50" s="81"/>
      <c r="C50" s="211" t="s">
        <v>5046</v>
      </c>
      <c r="D50" s="211" t="s">
        <v>5047</v>
      </c>
      <c r="E50" s="81" t="s">
        <v>251</v>
      </c>
      <c r="F50" s="211" t="s">
        <v>5048</v>
      </c>
      <c r="G50" s="211"/>
      <c r="H50" s="211"/>
      <c r="I50" s="175"/>
      <c r="J50" s="175" t="s">
        <v>5049</v>
      </c>
      <c r="K50" s="81"/>
      <c r="L50" s="81"/>
      <c r="M50" s="175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</row>
    <row r="51" ht="12.75" customHeight="1">
      <c r="A51" s="211"/>
      <c r="B51" s="81"/>
      <c r="C51" s="211" t="s">
        <v>5050</v>
      </c>
      <c r="D51" s="211" t="s">
        <v>5051</v>
      </c>
      <c r="E51" s="81" t="s">
        <v>198</v>
      </c>
      <c r="F51" s="211" t="s">
        <v>5052</v>
      </c>
      <c r="G51" s="211"/>
      <c r="H51" s="211"/>
      <c r="I51" s="175"/>
      <c r="J51" s="175" t="s">
        <v>5053</v>
      </c>
      <c r="K51" s="81"/>
      <c r="L51" s="81"/>
      <c r="M51" s="175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</row>
    <row r="52" ht="12.75" customHeight="1">
      <c r="A52" s="211"/>
      <c r="B52" s="81"/>
      <c r="C52" s="211" t="s">
        <v>5054</v>
      </c>
      <c r="D52" s="211" t="s">
        <v>1531</v>
      </c>
      <c r="E52" s="81" t="s">
        <v>198</v>
      </c>
      <c r="F52" s="211" t="s">
        <v>5055</v>
      </c>
      <c r="G52" s="211"/>
      <c r="H52" s="211"/>
      <c r="I52" s="175"/>
      <c r="J52" s="175" t="s">
        <v>5056</v>
      </c>
      <c r="K52" s="81"/>
      <c r="L52" s="81"/>
      <c r="M52" s="175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</row>
    <row r="53" ht="12.75" customHeight="1">
      <c r="A53" s="211"/>
      <c r="B53" s="81"/>
      <c r="C53" s="211" t="s">
        <v>5057</v>
      </c>
      <c r="D53" s="211" t="s">
        <v>5058</v>
      </c>
      <c r="E53" s="81" t="s">
        <v>212</v>
      </c>
      <c r="F53" s="211" t="s">
        <v>5059</v>
      </c>
      <c r="G53" s="211"/>
      <c r="H53" s="211"/>
      <c r="I53" s="175"/>
      <c r="J53" s="175" t="s">
        <v>5060</v>
      </c>
      <c r="K53" s="81"/>
      <c r="L53" s="81"/>
      <c r="M53" s="175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</row>
    <row r="54" ht="25.5" customHeight="1">
      <c r="A54" s="211"/>
      <c r="B54" s="81"/>
      <c r="C54" s="211" t="s">
        <v>5061</v>
      </c>
      <c r="D54" s="211" t="s">
        <v>5062</v>
      </c>
      <c r="E54" s="81" t="s">
        <v>603</v>
      </c>
      <c r="F54" s="211" t="s">
        <v>5063</v>
      </c>
      <c r="G54" s="211"/>
      <c r="H54" s="211"/>
      <c r="I54" s="175"/>
      <c r="J54" s="175" t="s">
        <v>5064</v>
      </c>
      <c r="K54" s="81"/>
      <c r="L54" s="81"/>
      <c r="M54" s="175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</row>
    <row r="55" ht="12.75" customHeight="1">
      <c r="A55" s="211"/>
      <c r="B55" s="81"/>
      <c r="C55" s="211" t="s">
        <v>2117</v>
      </c>
      <c r="D55" s="211" t="s">
        <v>1409</v>
      </c>
      <c r="E55" s="81" t="s">
        <v>159</v>
      </c>
      <c r="F55" s="211" t="s">
        <v>5067</v>
      </c>
      <c r="G55" s="211"/>
      <c r="H55" s="211"/>
      <c r="I55" s="175"/>
      <c r="J55" s="175" t="s">
        <v>5068</v>
      </c>
      <c r="K55" s="81"/>
      <c r="L55" s="81"/>
      <c r="M55" s="175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</row>
    <row r="56" ht="12.75" customHeight="1">
      <c r="A56" s="211"/>
      <c r="B56" s="81"/>
      <c r="C56" s="211" t="s">
        <v>5069</v>
      </c>
      <c r="D56" s="211" t="s">
        <v>5070</v>
      </c>
      <c r="E56" s="81" t="s">
        <v>233</v>
      </c>
      <c r="F56" s="211" t="s">
        <v>5071</v>
      </c>
      <c r="G56" s="211"/>
      <c r="H56" s="211"/>
      <c r="I56" s="175"/>
      <c r="J56" s="175" t="s">
        <v>5072</v>
      </c>
      <c r="K56" s="81"/>
      <c r="L56" s="81"/>
      <c r="M56" s="175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</row>
    <row r="57" ht="12.75" customHeight="1">
      <c r="A57" s="211"/>
      <c r="B57" s="81"/>
      <c r="C57" s="211" t="s">
        <v>1340</v>
      </c>
      <c r="D57" s="211" t="s">
        <v>5073</v>
      </c>
      <c r="E57" s="81" t="s">
        <v>264</v>
      </c>
      <c r="F57" s="211" t="s">
        <v>5074</v>
      </c>
      <c r="G57" s="211"/>
      <c r="H57" s="211"/>
      <c r="I57" s="175"/>
      <c r="J57" s="175"/>
      <c r="K57" s="81"/>
      <c r="L57" s="81"/>
      <c r="M57" s="175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</row>
    <row r="58" ht="12.75" customHeight="1">
      <c r="A58" s="211"/>
      <c r="B58" s="81"/>
      <c r="C58" s="211" t="s">
        <v>1017</v>
      </c>
      <c r="D58" s="211" t="s">
        <v>5076</v>
      </c>
      <c r="E58" s="81" t="s">
        <v>320</v>
      </c>
      <c r="F58" s="211" t="s">
        <v>5077</v>
      </c>
      <c r="G58" s="211"/>
      <c r="H58" s="211"/>
      <c r="I58" s="175"/>
      <c r="J58" s="175" t="s">
        <v>5078</v>
      </c>
      <c r="K58" s="81"/>
      <c r="L58" s="81"/>
      <c r="M58" s="175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</row>
    <row r="59" ht="12.75" customHeight="1">
      <c r="A59" s="211"/>
      <c r="B59" s="81"/>
      <c r="C59" s="211" t="s">
        <v>5079</v>
      </c>
      <c r="D59" s="211" t="s">
        <v>5080</v>
      </c>
      <c r="E59" s="81" t="s">
        <v>153</v>
      </c>
      <c r="F59" s="211" t="s">
        <v>5081</v>
      </c>
      <c r="G59" s="211"/>
      <c r="H59" s="211"/>
      <c r="I59" s="175"/>
      <c r="J59" s="175" t="s">
        <v>5082</v>
      </c>
      <c r="K59" s="81"/>
      <c r="L59" s="81"/>
      <c r="M59" s="175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</row>
    <row r="60" ht="12.75" customHeight="1">
      <c r="A60" s="211"/>
      <c r="B60" s="81"/>
      <c r="C60" s="211" t="s">
        <v>5083</v>
      </c>
      <c r="D60" s="211" t="s">
        <v>5084</v>
      </c>
      <c r="E60" s="81" t="s">
        <v>212</v>
      </c>
      <c r="F60" s="211" t="s">
        <v>5085</v>
      </c>
      <c r="G60" s="211"/>
      <c r="H60" s="211"/>
      <c r="I60" s="175"/>
      <c r="J60" s="175" t="s">
        <v>5086</v>
      </c>
      <c r="K60" s="81"/>
      <c r="L60" s="81"/>
      <c r="M60" s="175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</row>
    <row r="61" ht="12.75" customHeight="1">
      <c r="A61" s="211"/>
      <c r="B61" s="81"/>
      <c r="C61" s="211" t="s">
        <v>5087</v>
      </c>
      <c r="D61" s="211" t="s">
        <v>5088</v>
      </c>
      <c r="E61" s="81" t="s">
        <v>320</v>
      </c>
      <c r="F61" s="211" t="s">
        <v>5089</v>
      </c>
      <c r="G61" s="211"/>
      <c r="H61" s="211"/>
      <c r="I61" s="175"/>
      <c r="J61" s="175" t="s">
        <v>5090</v>
      </c>
      <c r="K61" s="81"/>
      <c r="L61" s="81"/>
      <c r="M61" s="175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</row>
    <row r="62" ht="12.75" customHeight="1">
      <c r="A62" s="211"/>
      <c r="B62" s="81"/>
      <c r="C62" s="211" t="s">
        <v>5091</v>
      </c>
      <c r="D62" s="211" t="s">
        <v>1200</v>
      </c>
      <c r="E62" s="81" t="s">
        <v>198</v>
      </c>
      <c r="F62" s="211" t="s">
        <v>5092</v>
      </c>
      <c r="G62" s="211"/>
      <c r="H62" s="211"/>
      <c r="I62" s="175"/>
      <c r="J62" s="175" t="s">
        <v>5093</v>
      </c>
      <c r="K62" s="81"/>
      <c r="L62" s="81"/>
      <c r="M62" s="175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</row>
    <row r="63" ht="12.75" customHeight="1">
      <c r="A63" s="211"/>
      <c r="B63" s="81"/>
      <c r="C63" s="211" t="s">
        <v>5094</v>
      </c>
      <c r="D63" s="211" t="s">
        <v>5095</v>
      </c>
      <c r="E63" s="81" t="s">
        <v>245</v>
      </c>
      <c r="F63" s="211" t="s">
        <v>5096</v>
      </c>
      <c r="G63" s="211"/>
      <c r="H63" s="211"/>
      <c r="I63" s="175"/>
      <c r="J63" s="175" t="s">
        <v>5097</v>
      </c>
      <c r="K63" s="81"/>
      <c r="L63" s="81"/>
      <c r="M63" s="175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</row>
    <row r="64" ht="12.75" customHeight="1">
      <c r="A64" s="211"/>
      <c r="B64" s="81"/>
      <c r="C64" s="211" t="s">
        <v>5098</v>
      </c>
      <c r="D64" s="211" t="s">
        <v>5099</v>
      </c>
      <c r="E64" s="81" t="s">
        <v>251</v>
      </c>
      <c r="F64" s="211" t="s">
        <v>5100</v>
      </c>
      <c r="G64" s="211"/>
      <c r="H64" s="211"/>
      <c r="I64" s="175"/>
      <c r="J64" s="175" t="s">
        <v>5101</v>
      </c>
      <c r="K64" s="81"/>
      <c r="L64" s="81"/>
      <c r="M64" s="175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</row>
    <row r="65" ht="25.5" customHeight="1">
      <c r="A65" s="308"/>
      <c r="B65" s="332"/>
      <c r="C65" s="334" t="s">
        <v>5106</v>
      </c>
      <c r="D65" s="308" t="s">
        <v>6717</v>
      </c>
      <c r="E65" s="332" t="s">
        <v>441</v>
      </c>
      <c r="F65" s="308" t="s">
        <v>5108</v>
      </c>
      <c r="G65" s="308" t="s">
        <v>12</v>
      </c>
      <c r="H65" s="308" t="s">
        <v>143</v>
      </c>
      <c r="I65" s="333" t="s">
        <v>5109</v>
      </c>
      <c r="J65" s="333" t="s">
        <v>5110</v>
      </c>
      <c r="K65" s="332" t="s">
        <v>5111</v>
      </c>
      <c r="L65" s="332"/>
      <c r="M65" s="339" t="str">
        <f>HYPERLINK("http://www.sibugay.gov.ph/","www.sibugay.gov.ph")</f>
        <v>www.sibugay.gov.ph</v>
      </c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</row>
    <row r="66" ht="12.75" customHeight="1">
      <c r="A66" s="211"/>
      <c r="B66" s="81"/>
      <c r="C66" s="211" t="s">
        <v>893</v>
      </c>
      <c r="D66" s="211" t="s">
        <v>5112</v>
      </c>
      <c r="E66" s="211" t="s">
        <v>245</v>
      </c>
      <c r="F66" s="211" t="s">
        <v>5113</v>
      </c>
      <c r="G66" s="211"/>
      <c r="H66" s="211"/>
      <c r="I66" s="175"/>
      <c r="J66" s="338" t="s">
        <v>5114</v>
      </c>
      <c r="K66" s="81"/>
      <c r="L66" s="81" t="s">
        <v>5115</v>
      </c>
      <c r="M66" s="175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</row>
    <row r="67" ht="25.5" customHeight="1">
      <c r="A67" s="211"/>
      <c r="B67" s="81"/>
      <c r="C67" s="211" t="s">
        <v>5116</v>
      </c>
      <c r="D67" s="211" t="s">
        <v>5117</v>
      </c>
      <c r="E67" s="81" t="s">
        <v>138</v>
      </c>
      <c r="F67" s="211" t="s">
        <v>5118</v>
      </c>
      <c r="G67" s="211"/>
      <c r="H67" s="211"/>
      <c r="I67" s="175"/>
      <c r="J67" s="175" t="s">
        <v>5119</v>
      </c>
      <c r="K67" s="81"/>
      <c r="L67" s="81"/>
      <c r="M67" s="175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</row>
    <row r="68" ht="12.75" customHeight="1">
      <c r="A68" s="211"/>
      <c r="B68" s="81"/>
      <c r="C68" s="211" t="s">
        <v>5120</v>
      </c>
      <c r="D68" s="211" t="s">
        <v>5121</v>
      </c>
      <c r="E68" s="81" t="s">
        <v>245</v>
      </c>
      <c r="F68" s="211" t="s">
        <v>5122</v>
      </c>
      <c r="G68" s="211"/>
      <c r="H68" s="211"/>
      <c r="I68" s="175"/>
      <c r="J68" s="175" t="s">
        <v>5123</v>
      </c>
      <c r="K68" s="81"/>
      <c r="L68" s="81"/>
      <c r="M68" s="175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</row>
    <row r="69" ht="12.75" customHeight="1">
      <c r="A69" s="211"/>
      <c r="B69" s="81"/>
      <c r="C69" s="211" t="s">
        <v>5124</v>
      </c>
      <c r="D69" s="211" t="s">
        <v>5125</v>
      </c>
      <c r="E69" s="81" t="s">
        <v>204</v>
      </c>
      <c r="F69" s="211" t="s">
        <v>5126</v>
      </c>
      <c r="G69" s="211"/>
      <c r="H69" s="211"/>
      <c r="I69" s="175"/>
      <c r="J69" s="175" t="s">
        <v>5127</v>
      </c>
      <c r="K69" s="81"/>
      <c r="L69" s="81"/>
      <c r="M69" s="175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</row>
    <row r="70" ht="25.5" customHeight="1">
      <c r="A70" s="211"/>
      <c r="B70" s="81"/>
      <c r="C70" s="211" t="s">
        <v>6718</v>
      </c>
      <c r="D70" s="211" t="s">
        <v>5129</v>
      </c>
      <c r="E70" s="81" t="s">
        <v>159</v>
      </c>
      <c r="F70" s="211" t="s">
        <v>5130</v>
      </c>
      <c r="G70" s="211"/>
      <c r="H70" s="211"/>
      <c r="I70" s="175"/>
      <c r="J70" s="175" t="s">
        <v>5131</v>
      </c>
      <c r="K70" s="81"/>
      <c r="L70" s="81"/>
      <c r="M70" s="336" t="str">
        <f>HYPERLINK("http://www.ipilsibugay.gov.ph/","www.ipilsibugay.gov.ph")</f>
        <v>www.ipilsibugay.gov.ph</v>
      </c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</row>
    <row r="71" ht="12.75" customHeight="1">
      <c r="A71" s="211"/>
      <c r="B71" s="81"/>
      <c r="C71" s="211" t="s">
        <v>5132</v>
      </c>
      <c r="D71" s="211" t="s">
        <v>5133</v>
      </c>
      <c r="E71" s="81" t="s">
        <v>153</v>
      </c>
      <c r="F71" s="211" t="s">
        <v>5134</v>
      </c>
      <c r="G71" s="211"/>
      <c r="H71" s="211"/>
      <c r="I71" s="175"/>
      <c r="J71" s="175" t="s">
        <v>5135</v>
      </c>
      <c r="K71" s="81"/>
      <c r="L71" s="81"/>
      <c r="M71" s="175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</row>
    <row r="72" ht="12.75" customHeight="1">
      <c r="A72" s="211"/>
      <c r="B72" s="81"/>
      <c r="C72" s="211" t="s">
        <v>5136</v>
      </c>
      <c r="D72" s="211" t="s">
        <v>5137</v>
      </c>
      <c r="E72" s="81" t="s">
        <v>445</v>
      </c>
      <c r="F72" s="211" t="s">
        <v>5138</v>
      </c>
      <c r="G72" s="211"/>
      <c r="H72" s="211"/>
      <c r="I72" s="175"/>
      <c r="J72" s="175" t="s">
        <v>5139</v>
      </c>
      <c r="K72" s="81"/>
      <c r="L72" s="81"/>
      <c r="M72" s="175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</row>
    <row r="73" ht="12.75" customHeight="1">
      <c r="A73" s="211"/>
      <c r="B73" s="81"/>
      <c r="C73" s="211" t="s">
        <v>5140</v>
      </c>
      <c r="D73" s="211" t="s">
        <v>1307</v>
      </c>
      <c r="E73" s="81" t="s">
        <v>212</v>
      </c>
      <c r="F73" s="211" t="s">
        <v>5141</v>
      </c>
      <c r="G73" s="211"/>
      <c r="H73" s="211"/>
      <c r="I73" s="175"/>
      <c r="J73" s="338" t="s">
        <v>5142</v>
      </c>
      <c r="K73" s="81"/>
      <c r="L73" s="81"/>
      <c r="M73" s="175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</row>
    <row r="74" ht="12.75" customHeight="1">
      <c r="A74" s="211"/>
      <c r="B74" s="81"/>
      <c r="C74" s="211" t="s">
        <v>5143</v>
      </c>
      <c r="D74" s="211" t="s">
        <v>5144</v>
      </c>
      <c r="E74" s="81" t="s">
        <v>402</v>
      </c>
      <c r="F74" s="211" t="s">
        <v>5145</v>
      </c>
      <c r="G74" s="211"/>
      <c r="H74" s="211"/>
      <c r="I74" s="175"/>
      <c r="J74" s="175" t="s">
        <v>5146</v>
      </c>
      <c r="K74" s="81"/>
      <c r="L74" s="81"/>
      <c r="M74" s="175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</row>
    <row r="75" ht="12.75" customHeight="1">
      <c r="A75" s="211"/>
      <c r="B75" s="81"/>
      <c r="C75" s="211" t="s">
        <v>5147</v>
      </c>
      <c r="D75" s="211" t="s">
        <v>5148</v>
      </c>
      <c r="E75" s="81" t="s">
        <v>192</v>
      </c>
      <c r="F75" s="211" t="s">
        <v>5149</v>
      </c>
      <c r="G75" s="211"/>
      <c r="H75" s="211"/>
      <c r="I75" s="175"/>
      <c r="J75" s="175" t="s">
        <v>5150</v>
      </c>
      <c r="K75" s="81"/>
      <c r="L75" s="81"/>
      <c r="M75" s="175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</row>
    <row r="76" ht="12.75" customHeight="1">
      <c r="A76" s="211"/>
      <c r="B76" s="81"/>
      <c r="C76" s="211" t="s">
        <v>5151</v>
      </c>
      <c r="D76" s="211" t="s">
        <v>5152</v>
      </c>
      <c r="E76" s="81" t="s">
        <v>138</v>
      </c>
      <c r="F76" s="211" t="s">
        <v>1266</v>
      </c>
      <c r="G76" s="211"/>
      <c r="H76" s="211"/>
      <c r="I76" s="175"/>
      <c r="J76" s="175" t="s">
        <v>5153</v>
      </c>
      <c r="K76" s="81"/>
      <c r="L76" s="81"/>
      <c r="M76" s="175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</row>
    <row r="77" ht="12.75" customHeight="1">
      <c r="A77" s="211"/>
      <c r="B77" s="81"/>
      <c r="C77" s="211" t="s">
        <v>5154</v>
      </c>
      <c r="D77" s="211" t="s">
        <v>1589</v>
      </c>
      <c r="E77" s="81" t="s">
        <v>212</v>
      </c>
      <c r="F77" s="211" t="s">
        <v>5155</v>
      </c>
      <c r="G77" s="211"/>
      <c r="H77" s="211"/>
      <c r="I77" s="175"/>
      <c r="J77" s="338" t="s">
        <v>5156</v>
      </c>
      <c r="K77" s="81"/>
      <c r="L77" s="81"/>
      <c r="M77" s="175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</row>
    <row r="78" ht="12.75" customHeight="1">
      <c r="A78" s="211"/>
      <c r="B78" s="81"/>
      <c r="C78" s="211" t="s">
        <v>4971</v>
      </c>
      <c r="D78" s="211" t="s">
        <v>4989</v>
      </c>
      <c r="E78" s="81" t="s">
        <v>745</v>
      </c>
      <c r="F78" s="211" t="s">
        <v>5158</v>
      </c>
      <c r="G78" s="211"/>
      <c r="H78" s="211"/>
      <c r="I78" s="175"/>
      <c r="J78" s="175" t="s">
        <v>5159</v>
      </c>
      <c r="K78" s="81"/>
      <c r="L78" s="81"/>
      <c r="M78" s="175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</row>
    <row r="79" ht="12.75" customHeight="1">
      <c r="A79" s="211"/>
      <c r="B79" s="81"/>
      <c r="C79" s="211" t="s">
        <v>5160</v>
      </c>
      <c r="D79" s="211" t="s">
        <v>487</v>
      </c>
      <c r="E79" s="81" t="s">
        <v>212</v>
      </c>
      <c r="F79" s="211" t="s">
        <v>5161</v>
      </c>
      <c r="G79" s="211"/>
      <c r="H79" s="211"/>
      <c r="I79" s="175"/>
      <c r="J79" s="175" t="s">
        <v>5162</v>
      </c>
      <c r="K79" s="81"/>
      <c r="L79" s="81"/>
      <c r="M79" s="175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</row>
    <row r="80" ht="12.75" customHeight="1">
      <c r="A80" s="211"/>
      <c r="B80" s="81"/>
      <c r="C80" s="211" t="s">
        <v>5163</v>
      </c>
      <c r="D80" s="211" t="s">
        <v>5164</v>
      </c>
      <c r="E80" s="81" t="s">
        <v>233</v>
      </c>
      <c r="F80" s="211" t="s">
        <v>5165</v>
      </c>
      <c r="G80" s="211"/>
      <c r="H80" s="211"/>
      <c r="I80" s="175"/>
      <c r="J80" s="175" t="s">
        <v>5166</v>
      </c>
      <c r="K80" s="81"/>
      <c r="L80" s="81"/>
      <c r="M80" s="175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</row>
    <row r="81" ht="12.75" customHeight="1">
      <c r="A81" s="211"/>
      <c r="B81" s="81"/>
      <c r="C81" s="211" t="s">
        <v>5167</v>
      </c>
      <c r="D81" s="211" t="s">
        <v>5168</v>
      </c>
      <c r="E81" s="81" t="s">
        <v>212</v>
      </c>
      <c r="F81" s="211" t="s">
        <v>5105</v>
      </c>
      <c r="G81" s="211"/>
      <c r="H81" s="211"/>
      <c r="I81" s="175"/>
      <c r="J81" s="338" t="s">
        <v>5169</v>
      </c>
      <c r="K81" s="81"/>
      <c r="L81" s="81"/>
      <c r="M81" s="175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</row>
    <row r="82" ht="12.75" customHeight="1">
      <c r="A82" s="331" t="s">
        <v>5170</v>
      </c>
      <c r="B82" s="258"/>
      <c r="C82" s="258"/>
      <c r="D82" s="258"/>
      <c r="E82" s="258"/>
      <c r="F82" s="259"/>
      <c r="G82" s="332"/>
      <c r="H82" s="332"/>
      <c r="I82" s="333"/>
      <c r="J82" s="333"/>
      <c r="K82" s="332"/>
      <c r="L82" s="332"/>
      <c r="M82" s="333"/>
      <c r="N82" s="332"/>
      <c r="O82" s="332"/>
      <c r="P82" s="332"/>
      <c r="Q82" s="332"/>
      <c r="R82" s="332"/>
      <c r="S82" s="332"/>
      <c r="T82" s="332"/>
      <c r="U82" s="332"/>
      <c r="V82" s="332"/>
      <c r="W82" s="332"/>
      <c r="X82" s="332"/>
    </row>
    <row r="83" ht="38.25" customHeight="1">
      <c r="A83" s="308"/>
      <c r="B83" s="332"/>
      <c r="C83" s="334" t="s">
        <v>5171</v>
      </c>
      <c r="D83" s="308" t="s">
        <v>5172</v>
      </c>
      <c r="E83" s="308" t="s">
        <v>138</v>
      </c>
      <c r="F83" s="308" t="s">
        <v>5173</v>
      </c>
      <c r="G83" s="308" t="s">
        <v>12</v>
      </c>
      <c r="H83" s="308" t="s">
        <v>143</v>
      </c>
      <c r="I83" s="333" t="s">
        <v>5174</v>
      </c>
      <c r="J83" s="333" t="s">
        <v>6719</v>
      </c>
      <c r="K83" s="332"/>
      <c r="L83" s="332"/>
      <c r="M83" s="339" t="str">
        <f>HYPERLINK("http://www.bukidnon.gov.ph/","www.bukidnon.gov.ph")</f>
        <v>www.bukidnon.gov.ph</v>
      </c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</row>
    <row r="84" ht="12.75" customHeight="1">
      <c r="A84" s="211"/>
      <c r="B84" s="81"/>
      <c r="C84" s="211" t="s">
        <v>5176</v>
      </c>
      <c r="D84" s="211" t="s">
        <v>964</v>
      </c>
      <c r="E84" s="211" t="s">
        <v>138</v>
      </c>
      <c r="F84" s="211" t="s">
        <v>1451</v>
      </c>
      <c r="G84" s="211"/>
      <c r="H84" s="211"/>
      <c r="I84" s="175"/>
      <c r="J84" s="338" t="s">
        <v>6720</v>
      </c>
      <c r="K84" s="81"/>
      <c r="L84" s="201" t="s">
        <v>5178</v>
      </c>
      <c r="M84" s="175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</row>
    <row r="85" ht="12.75" customHeight="1">
      <c r="A85" s="211"/>
      <c r="B85" s="81"/>
      <c r="C85" s="211" t="s">
        <v>5179</v>
      </c>
      <c r="D85" s="211" t="s">
        <v>5180</v>
      </c>
      <c r="E85" s="211" t="s">
        <v>1209</v>
      </c>
      <c r="F85" s="211" t="s">
        <v>5181</v>
      </c>
      <c r="G85" s="211"/>
      <c r="H85" s="211"/>
      <c r="I85" s="175"/>
      <c r="J85" s="175" t="s">
        <v>5182</v>
      </c>
      <c r="K85" s="81"/>
      <c r="L85" s="81"/>
      <c r="M85" s="175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</row>
    <row r="86" ht="12.75" customHeight="1">
      <c r="A86" s="211"/>
      <c r="B86" s="81"/>
      <c r="C86" s="211" t="s">
        <v>5183</v>
      </c>
      <c r="D86" s="211" t="s">
        <v>1246</v>
      </c>
      <c r="E86" s="211" t="s">
        <v>251</v>
      </c>
      <c r="F86" s="211" t="s">
        <v>5184</v>
      </c>
      <c r="G86" s="211"/>
      <c r="H86" s="211"/>
      <c r="I86" s="175"/>
      <c r="J86" s="175" t="s">
        <v>5185</v>
      </c>
      <c r="K86" s="81"/>
      <c r="L86" s="81" t="s">
        <v>6721</v>
      </c>
      <c r="M86" s="175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</row>
    <row r="87" ht="12.75" customHeight="1">
      <c r="A87" s="211"/>
      <c r="B87" s="81"/>
      <c r="C87" s="211" t="s">
        <v>5187</v>
      </c>
      <c r="D87" s="211" t="s">
        <v>5188</v>
      </c>
      <c r="E87" s="211" t="s">
        <v>320</v>
      </c>
      <c r="F87" s="211" t="s">
        <v>5189</v>
      </c>
      <c r="G87" s="211"/>
      <c r="H87" s="211"/>
      <c r="I87" s="175"/>
      <c r="J87" s="338" t="s">
        <v>5190</v>
      </c>
      <c r="K87" s="81"/>
      <c r="L87" s="81" t="s">
        <v>6722</v>
      </c>
      <c r="M87" s="175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</row>
    <row r="88" ht="12.75" customHeight="1">
      <c r="A88" s="211"/>
      <c r="B88" s="81"/>
      <c r="C88" s="211" t="s">
        <v>5192</v>
      </c>
      <c r="D88" s="211" t="s">
        <v>5193</v>
      </c>
      <c r="E88" s="211" t="s">
        <v>245</v>
      </c>
      <c r="F88" s="211" t="s">
        <v>5194</v>
      </c>
      <c r="G88" s="211"/>
      <c r="H88" s="211"/>
      <c r="I88" s="175"/>
      <c r="J88" s="175" t="s">
        <v>5195</v>
      </c>
      <c r="K88" s="81"/>
      <c r="L88" s="81" t="s">
        <v>6723</v>
      </c>
      <c r="M88" s="175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</row>
    <row r="89" ht="12.75" customHeight="1">
      <c r="A89" s="211"/>
      <c r="B89" s="81"/>
      <c r="C89" s="211" t="s">
        <v>5197</v>
      </c>
      <c r="D89" s="211" t="s">
        <v>5198</v>
      </c>
      <c r="E89" s="211" t="s">
        <v>745</v>
      </c>
      <c r="F89" s="211" t="s">
        <v>5199</v>
      </c>
      <c r="G89" s="211"/>
      <c r="H89" s="211"/>
      <c r="I89" s="175"/>
      <c r="J89" s="175" t="s">
        <v>5200</v>
      </c>
      <c r="K89" s="81" t="s">
        <v>5201</v>
      </c>
      <c r="L89" s="81" t="s">
        <v>5202</v>
      </c>
      <c r="M89" s="175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</row>
    <row r="90" ht="12.75" customHeight="1">
      <c r="A90" s="211"/>
      <c r="B90" s="81"/>
      <c r="C90" s="211" t="s">
        <v>5203</v>
      </c>
      <c r="D90" s="211" t="s">
        <v>1112</v>
      </c>
      <c r="E90" s="211" t="s">
        <v>445</v>
      </c>
      <c r="F90" s="211" t="s">
        <v>5205</v>
      </c>
      <c r="G90" s="211"/>
      <c r="H90" s="211"/>
      <c r="I90" s="175"/>
      <c r="J90" s="338" t="s">
        <v>5206</v>
      </c>
      <c r="K90" s="81"/>
      <c r="L90" s="81" t="s">
        <v>5207</v>
      </c>
      <c r="M90" s="175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</row>
    <row r="91" ht="12.75" customHeight="1">
      <c r="A91" s="211"/>
      <c r="B91" s="81"/>
      <c r="C91" s="211" t="s">
        <v>5208</v>
      </c>
      <c r="D91" s="211" t="s">
        <v>5209</v>
      </c>
      <c r="E91" s="211" t="s">
        <v>153</v>
      </c>
      <c r="F91" s="211" t="s">
        <v>1227</v>
      </c>
      <c r="G91" s="211"/>
      <c r="H91" s="211"/>
      <c r="I91" s="175"/>
      <c r="J91" s="338" t="s">
        <v>5210</v>
      </c>
      <c r="K91" s="81"/>
      <c r="L91" s="81" t="s">
        <v>5211</v>
      </c>
      <c r="M91" s="175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</row>
    <row r="92" ht="12.75" customHeight="1">
      <c r="A92" s="211"/>
      <c r="B92" s="81"/>
      <c r="C92" s="211" t="s">
        <v>5212</v>
      </c>
      <c r="D92" s="211" t="s">
        <v>5213</v>
      </c>
      <c r="E92" s="211" t="s">
        <v>153</v>
      </c>
      <c r="F92" s="211" t="s">
        <v>5214</v>
      </c>
      <c r="G92" s="211"/>
      <c r="H92" s="211"/>
      <c r="I92" s="175"/>
      <c r="J92" s="175" t="s">
        <v>5215</v>
      </c>
      <c r="K92" s="81"/>
      <c r="L92" s="81" t="s">
        <v>5216</v>
      </c>
      <c r="M92" s="175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</row>
    <row r="93" ht="12.75" customHeight="1">
      <c r="A93" s="211"/>
      <c r="B93" s="81"/>
      <c r="C93" s="211" t="s">
        <v>5217</v>
      </c>
      <c r="D93" s="211" t="s">
        <v>5218</v>
      </c>
      <c r="E93" s="211" t="s">
        <v>212</v>
      </c>
      <c r="F93" s="211" t="s">
        <v>5219</v>
      </c>
      <c r="G93" s="211"/>
      <c r="H93" s="211"/>
      <c r="I93" s="175"/>
      <c r="J93" s="175" t="s">
        <v>5220</v>
      </c>
      <c r="K93" s="81"/>
      <c r="L93" s="81" t="s">
        <v>5221</v>
      </c>
      <c r="M93" s="175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</row>
    <row r="94" ht="12.75" customHeight="1">
      <c r="A94" s="211"/>
      <c r="B94" s="81"/>
      <c r="C94" s="211" t="s">
        <v>5222</v>
      </c>
      <c r="D94" s="211" t="s">
        <v>5223</v>
      </c>
      <c r="E94" s="211" t="s">
        <v>1209</v>
      </c>
      <c r="F94" s="211" t="s">
        <v>5224</v>
      </c>
      <c r="G94" s="211"/>
      <c r="H94" s="211"/>
      <c r="I94" s="175"/>
      <c r="J94" s="175" t="s">
        <v>5225</v>
      </c>
      <c r="K94" s="81"/>
      <c r="L94" s="81"/>
      <c r="M94" s="175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</row>
    <row r="95" ht="12.75" customHeight="1">
      <c r="A95" s="211"/>
      <c r="B95" s="81"/>
      <c r="C95" s="211" t="s">
        <v>5226</v>
      </c>
      <c r="D95" s="211" t="s">
        <v>5227</v>
      </c>
      <c r="E95" s="211" t="s">
        <v>745</v>
      </c>
      <c r="F95" s="211" t="s">
        <v>5228</v>
      </c>
      <c r="G95" s="211"/>
      <c r="H95" s="211"/>
      <c r="I95" s="175"/>
      <c r="J95" s="175" t="s">
        <v>5229</v>
      </c>
      <c r="K95" s="81"/>
      <c r="L95" s="201" t="s">
        <v>5230</v>
      </c>
      <c r="M95" s="175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</row>
    <row r="96" ht="25.5" customHeight="1">
      <c r="A96" s="211"/>
      <c r="B96" s="81"/>
      <c r="C96" s="211" t="s">
        <v>5231</v>
      </c>
      <c r="D96" s="211" t="s">
        <v>5232</v>
      </c>
      <c r="E96" s="211" t="s">
        <v>2401</v>
      </c>
      <c r="F96" s="211" t="s">
        <v>6724</v>
      </c>
      <c r="G96" s="211"/>
      <c r="H96" s="211"/>
      <c r="I96" s="175"/>
      <c r="J96" s="175" t="s">
        <v>5235</v>
      </c>
      <c r="K96" s="81"/>
      <c r="L96" s="81"/>
      <c r="M96" s="175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</row>
    <row r="97" ht="12.75" customHeight="1">
      <c r="A97" s="211"/>
      <c r="B97" s="81"/>
      <c r="C97" s="211" t="s">
        <v>4840</v>
      </c>
      <c r="D97" s="211" t="s">
        <v>5236</v>
      </c>
      <c r="E97" s="211" t="s">
        <v>170</v>
      </c>
      <c r="F97" s="211" t="s">
        <v>2903</v>
      </c>
      <c r="G97" s="211"/>
      <c r="H97" s="211"/>
      <c r="I97" s="175"/>
      <c r="J97" s="175" t="s">
        <v>5237</v>
      </c>
      <c r="K97" s="81"/>
      <c r="L97" s="81"/>
      <c r="M97" s="175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</row>
    <row r="98" ht="25.5" customHeight="1">
      <c r="A98" s="211"/>
      <c r="B98" s="81"/>
      <c r="C98" s="211" t="s">
        <v>5238</v>
      </c>
      <c r="D98" s="211" t="s">
        <v>885</v>
      </c>
      <c r="E98" s="211" t="s">
        <v>159</v>
      </c>
      <c r="F98" s="211" t="s">
        <v>5239</v>
      </c>
      <c r="G98" s="211"/>
      <c r="H98" s="211"/>
      <c r="I98" s="175"/>
      <c r="J98" s="175" t="s">
        <v>5240</v>
      </c>
      <c r="K98" s="81"/>
      <c r="L98" s="201" t="s">
        <v>5241</v>
      </c>
      <c r="M98" s="175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</row>
    <row r="99" ht="12.75" customHeight="1">
      <c r="A99" s="211"/>
      <c r="B99" s="81"/>
      <c r="C99" s="211" t="s">
        <v>5242</v>
      </c>
      <c r="D99" s="211" t="s">
        <v>5243</v>
      </c>
      <c r="E99" s="211" t="s">
        <v>251</v>
      </c>
      <c r="F99" s="211" t="s">
        <v>5244</v>
      </c>
      <c r="G99" s="211"/>
      <c r="H99" s="211"/>
      <c r="I99" s="175"/>
      <c r="J99" s="175" t="s">
        <v>5245</v>
      </c>
      <c r="K99" s="81"/>
      <c r="L99" s="81"/>
      <c r="M99" s="175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</row>
    <row r="100" ht="12.75" customHeight="1">
      <c r="A100" s="211"/>
      <c r="B100" s="81"/>
      <c r="C100" s="211" t="s">
        <v>5246</v>
      </c>
      <c r="D100" s="211" t="s">
        <v>5247</v>
      </c>
      <c r="E100" s="211" t="s">
        <v>192</v>
      </c>
      <c r="F100" s="211" t="s">
        <v>5248</v>
      </c>
      <c r="G100" s="211"/>
      <c r="H100" s="211"/>
      <c r="I100" s="175"/>
      <c r="J100" s="175" t="s">
        <v>5249</v>
      </c>
      <c r="K100" s="81"/>
      <c r="L100" s="81"/>
      <c r="M100" s="175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</row>
    <row r="101" ht="12.75" customHeight="1">
      <c r="A101" s="211"/>
      <c r="B101" s="81"/>
      <c r="C101" s="211" t="s">
        <v>973</v>
      </c>
      <c r="D101" s="211" t="s">
        <v>5251</v>
      </c>
      <c r="E101" s="211" t="s">
        <v>264</v>
      </c>
      <c r="F101" s="211" t="s">
        <v>5252</v>
      </c>
      <c r="G101" s="211"/>
      <c r="H101" s="211"/>
      <c r="I101" s="175"/>
      <c r="J101" s="175" t="s">
        <v>5253</v>
      </c>
      <c r="K101" s="81"/>
      <c r="L101" s="81"/>
      <c r="M101" s="338" t="s">
        <v>5254</v>
      </c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</row>
    <row r="102" ht="12.75" customHeight="1">
      <c r="A102" s="211"/>
      <c r="B102" s="81"/>
      <c r="C102" s="211" t="s">
        <v>2533</v>
      </c>
      <c r="D102" s="211" t="s">
        <v>5255</v>
      </c>
      <c r="E102" s="211" t="s">
        <v>153</v>
      </c>
      <c r="F102" s="211" t="s">
        <v>5256</v>
      </c>
      <c r="G102" s="211"/>
      <c r="H102" s="211"/>
      <c r="I102" s="175"/>
      <c r="J102" s="175" t="s">
        <v>6725</v>
      </c>
      <c r="K102" s="81"/>
      <c r="L102" s="81" t="s">
        <v>5258</v>
      </c>
      <c r="M102" s="175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</row>
    <row r="103" ht="12.75" customHeight="1">
      <c r="A103" s="211"/>
      <c r="B103" s="81"/>
      <c r="C103" s="211" t="s">
        <v>5259</v>
      </c>
      <c r="D103" s="211" t="s">
        <v>6726</v>
      </c>
      <c r="E103" s="211" t="s">
        <v>320</v>
      </c>
      <c r="F103" s="211" t="s">
        <v>5261</v>
      </c>
      <c r="G103" s="211"/>
      <c r="H103" s="211"/>
      <c r="I103" s="175"/>
      <c r="J103" s="175" t="s">
        <v>5262</v>
      </c>
      <c r="K103" s="81"/>
      <c r="L103" s="81" t="s">
        <v>6727</v>
      </c>
      <c r="M103" s="175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</row>
    <row r="104" ht="12.75" customHeight="1">
      <c r="A104" s="211"/>
      <c r="B104" s="81"/>
      <c r="C104" s="211" t="s">
        <v>5264</v>
      </c>
      <c r="D104" s="211" t="s">
        <v>1450</v>
      </c>
      <c r="E104" s="211" t="s">
        <v>320</v>
      </c>
      <c r="F104" s="211" t="s">
        <v>6728</v>
      </c>
      <c r="G104" s="211"/>
      <c r="H104" s="211"/>
      <c r="I104" s="175"/>
      <c r="J104" s="175" t="s">
        <v>5266</v>
      </c>
      <c r="K104" s="81"/>
      <c r="L104" s="81"/>
      <c r="M104" s="175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</row>
    <row r="105" ht="25.5" customHeight="1">
      <c r="A105" s="211"/>
      <c r="B105" s="81"/>
      <c r="C105" s="211" t="s">
        <v>6729</v>
      </c>
      <c r="D105" s="211" t="s">
        <v>6048</v>
      </c>
      <c r="E105" s="211" t="s">
        <v>159</v>
      </c>
      <c r="F105" s="211" t="s">
        <v>5268</v>
      </c>
      <c r="G105" s="211"/>
      <c r="H105" s="211"/>
      <c r="I105" s="175"/>
      <c r="J105" s="175" t="s">
        <v>5269</v>
      </c>
      <c r="K105" s="81"/>
      <c r="L105" s="81"/>
      <c r="M105" s="175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</row>
    <row r="106" ht="25.5" customHeight="1">
      <c r="A106" s="308">
        <v>12.0</v>
      </c>
      <c r="B106" s="332"/>
      <c r="C106" s="334" t="s">
        <v>5270</v>
      </c>
      <c r="D106" s="308" t="s">
        <v>5271</v>
      </c>
      <c r="E106" s="308" t="s">
        <v>159</v>
      </c>
      <c r="F106" s="308" t="s">
        <v>5272</v>
      </c>
      <c r="G106" s="308" t="s">
        <v>12</v>
      </c>
      <c r="H106" s="308" t="s">
        <v>143</v>
      </c>
      <c r="I106" s="333" t="s">
        <v>5273</v>
      </c>
      <c r="J106" s="333" t="s">
        <v>5274</v>
      </c>
      <c r="K106" s="332" t="s">
        <v>5275</v>
      </c>
      <c r="L106" s="332"/>
      <c r="M106" s="335" t="str">
        <f>HYPERLINK("http://www.camiguin.gov.ph/","www.camiguin.gov.ph")</f>
        <v>www.camiguin.gov.ph</v>
      </c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</row>
    <row r="107" ht="25.5" customHeight="1">
      <c r="A107" s="211"/>
      <c r="B107" s="81"/>
      <c r="C107" s="211" t="s">
        <v>5276</v>
      </c>
      <c r="D107" s="211" t="s">
        <v>1450</v>
      </c>
      <c r="E107" s="211" t="s">
        <v>212</v>
      </c>
      <c r="F107" s="211" t="s">
        <v>5277</v>
      </c>
      <c r="G107" s="211"/>
      <c r="H107" s="211"/>
      <c r="I107" s="175"/>
      <c r="J107" s="175" t="s">
        <v>5278</v>
      </c>
      <c r="K107" s="81"/>
      <c r="L107" s="81"/>
      <c r="M107" s="175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</row>
    <row r="108" ht="25.5" customHeight="1">
      <c r="A108" s="211"/>
      <c r="B108" s="81"/>
      <c r="C108" s="211" t="s">
        <v>5279</v>
      </c>
      <c r="D108" s="211" t="s">
        <v>6730</v>
      </c>
      <c r="E108" s="211" t="s">
        <v>153</v>
      </c>
      <c r="F108" s="211" t="s">
        <v>5281</v>
      </c>
      <c r="G108" s="211"/>
      <c r="H108" s="211"/>
      <c r="I108" s="175"/>
      <c r="J108" s="175" t="s">
        <v>5282</v>
      </c>
      <c r="K108" s="81"/>
      <c r="L108" s="81"/>
      <c r="M108" s="175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</row>
    <row r="109" ht="25.5" customHeight="1">
      <c r="A109" s="211"/>
      <c r="B109" s="81"/>
      <c r="C109" s="211" t="s">
        <v>5283</v>
      </c>
      <c r="D109" s="211" t="s">
        <v>5284</v>
      </c>
      <c r="E109" s="211" t="s">
        <v>138</v>
      </c>
      <c r="F109" s="211" t="s">
        <v>5285</v>
      </c>
      <c r="G109" s="211"/>
      <c r="H109" s="211"/>
      <c r="I109" s="175"/>
      <c r="J109" s="175" t="s">
        <v>5286</v>
      </c>
      <c r="K109" s="81"/>
      <c r="L109" s="81"/>
      <c r="M109" s="175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</row>
    <row r="110" ht="25.5" customHeight="1">
      <c r="A110" s="211"/>
      <c r="B110" s="81"/>
      <c r="C110" s="211" t="s">
        <v>5287</v>
      </c>
      <c r="D110" s="211" t="s">
        <v>5288</v>
      </c>
      <c r="E110" s="211" t="s">
        <v>233</v>
      </c>
      <c r="F110" s="211" t="s">
        <v>5289</v>
      </c>
      <c r="G110" s="211"/>
      <c r="H110" s="211"/>
      <c r="I110" s="175"/>
      <c r="J110" s="175" t="s">
        <v>5290</v>
      </c>
      <c r="K110" s="81"/>
      <c r="L110" s="81"/>
      <c r="M110" s="175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</row>
    <row r="111" ht="25.5" customHeight="1">
      <c r="A111" s="211"/>
      <c r="B111" s="81"/>
      <c r="C111" s="211" t="s">
        <v>5291</v>
      </c>
      <c r="D111" s="211" t="s">
        <v>1022</v>
      </c>
      <c r="E111" s="211" t="s">
        <v>192</v>
      </c>
      <c r="F111" s="211" t="s">
        <v>5292</v>
      </c>
      <c r="G111" s="211"/>
      <c r="H111" s="211"/>
      <c r="I111" s="175"/>
      <c r="J111" s="175" t="s">
        <v>5293</v>
      </c>
      <c r="K111" s="81"/>
      <c r="L111" s="81"/>
      <c r="M111" s="175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</row>
    <row r="112" ht="12.75" customHeight="1">
      <c r="A112" s="211"/>
      <c r="B112" s="81"/>
      <c r="C112" s="211"/>
      <c r="D112" s="211"/>
      <c r="E112" s="211"/>
      <c r="F112" s="211"/>
      <c r="G112" s="211"/>
      <c r="H112" s="211"/>
      <c r="I112" s="175"/>
      <c r="J112" s="175"/>
      <c r="K112" s="81"/>
      <c r="L112" s="81"/>
      <c r="M112" s="175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</row>
    <row r="113" ht="25.5" customHeight="1">
      <c r="A113" s="308">
        <v>15.0</v>
      </c>
      <c r="B113" s="332"/>
      <c r="C113" s="334" t="s">
        <v>5294</v>
      </c>
      <c r="D113" s="308" t="s">
        <v>6731</v>
      </c>
      <c r="E113" s="308" t="s">
        <v>603</v>
      </c>
      <c r="F113" s="308" t="s">
        <v>5296</v>
      </c>
      <c r="G113" s="308" t="s">
        <v>12</v>
      </c>
      <c r="H113" s="308" t="s">
        <v>143</v>
      </c>
      <c r="I113" s="333" t="s">
        <v>5297</v>
      </c>
      <c r="J113" s="333" t="s">
        <v>5298</v>
      </c>
      <c r="K113" s="332" t="s">
        <v>5299</v>
      </c>
      <c r="L113" s="332"/>
      <c r="M113" s="339" t="str">
        <f>HYPERLINK("http://www.lanaodelnorte.gov.ph/","www.lanaodelnorte.gov.ph")</f>
        <v>www.lanaodelnorte.gov.ph</v>
      </c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</row>
    <row r="114" ht="25.5" customHeight="1">
      <c r="A114" s="211"/>
      <c r="B114" s="81"/>
      <c r="C114" s="211" t="s">
        <v>5300</v>
      </c>
      <c r="D114" s="211" t="s">
        <v>1557</v>
      </c>
      <c r="E114" s="211" t="s">
        <v>198</v>
      </c>
      <c r="F114" s="211" t="s">
        <v>5301</v>
      </c>
      <c r="G114" s="211"/>
      <c r="H114" s="211"/>
      <c r="I114" s="175"/>
      <c r="J114" s="175" t="s">
        <v>6732</v>
      </c>
      <c r="K114" s="81"/>
      <c r="L114" s="81"/>
      <c r="M114" s="175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</row>
    <row r="115" ht="12.75" customHeight="1">
      <c r="A115" s="211"/>
      <c r="B115" s="81"/>
      <c r="C115" s="211" t="s">
        <v>5303</v>
      </c>
      <c r="D115" s="211" t="s">
        <v>5304</v>
      </c>
      <c r="E115" s="211" t="s">
        <v>251</v>
      </c>
      <c r="F115" s="211" t="s">
        <v>5305</v>
      </c>
      <c r="G115" s="211"/>
      <c r="H115" s="211"/>
      <c r="I115" s="175"/>
      <c r="J115" s="175" t="s">
        <v>5306</v>
      </c>
      <c r="K115" s="81"/>
      <c r="L115" s="81"/>
      <c r="M115" s="175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</row>
    <row r="116" ht="25.5" customHeight="1">
      <c r="A116" s="211"/>
      <c r="B116" s="81"/>
      <c r="C116" s="211" t="s">
        <v>5307</v>
      </c>
      <c r="D116" s="211" t="s">
        <v>5308</v>
      </c>
      <c r="E116" s="211" t="s">
        <v>233</v>
      </c>
      <c r="F116" s="211" t="s">
        <v>5309</v>
      </c>
      <c r="G116" s="211"/>
      <c r="H116" s="211"/>
      <c r="I116" s="175"/>
      <c r="J116" s="175" t="s">
        <v>5310</v>
      </c>
      <c r="K116" s="81"/>
      <c r="L116" s="81"/>
      <c r="M116" s="175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</row>
    <row r="117" ht="25.5" customHeight="1">
      <c r="A117" s="211"/>
      <c r="B117" s="81"/>
      <c r="C117" s="211" t="s">
        <v>5311</v>
      </c>
      <c r="D117" s="211" t="s">
        <v>5312</v>
      </c>
      <c r="E117" s="211" t="s">
        <v>1073</v>
      </c>
      <c r="F117" s="211" t="s">
        <v>5313</v>
      </c>
      <c r="G117" s="211"/>
      <c r="H117" s="211"/>
      <c r="I117" s="175"/>
      <c r="J117" s="175" t="s">
        <v>5314</v>
      </c>
      <c r="K117" s="81"/>
      <c r="L117" s="81"/>
      <c r="M117" s="175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</row>
    <row r="118" ht="25.5" customHeight="1">
      <c r="A118" s="211"/>
      <c r="B118" s="81"/>
      <c r="C118" s="211" t="s">
        <v>5315</v>
      </c>
      <c r="D118" s="211" t="s">
        <v>5316</v>
      </c>
      <c r="E118" s="211" t="s">
        <v>441</v>
      </c>
      <c r="F118" s="211" t="s">
        <v>5317</v>
      </c>
      <c r="G118" s="211"/>
      <c r="H118" s="211"/>
      <c r="I118" s="175"/>
      <c r="J118" s="175" t="s">
        <v>5318</v>
      </c>
      <c r="K118" s="81"/>
      <c r="L118" s="81"/>
      <c r="M118" s="175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</row>
    <row r="119" ht="25.5" customHeight="1">
      <c r="A119" s="211"/>
      <c r="B119" s="81"/>
      <c r="C119" s="211" t="s">
        <v>5319</v>
      </c>
      <c r="D119" s="211" t="s">
        <v>1189</v>
      </c>
      <c r="E119" s="211" t="s">
        <v>153</v>
      </c>
      <c r="F119" s="211" t="s">
        <v>5320</v>
      </c>
      <c r="G119" s="211"/>
      <c r="H119" s="211"/>
      <c r="I119" s="175"/>
      <c r="J119" s="175" t="s">
        <v>5321</v>
      </c>
      <c r="K119" s="81"/>
      <c r="L119" s="81"/>
      <c r="M119" s="175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</row>
    <row r="120" ht="25.5" customHeight="1">
      <c r="A120" s="211"/>
      <c r="B120" s="81"/>
      <c r="C120" s="211" t="s">
        <v>5322</v>
      </c>
      <c r="D120" s="211" t="s">
        <v>5218</v>
      </c>
      <c r="E120" s="211" t="s">
        <v>204</v>
      </c>
      <c r="F120" s="211" t="s">
        <v>5323</v>
      </c>
      <c r="G120" s="211"/>
      <c r="H120" s="211"/>
      <c r="I120" s="175"/>
      <c r="J120" s="175" t="s">
        <v>5324</v>
      </c>
      <c r="K120" s="81"/>
      <c r="L120" s="81"/>
      <c r="M120" s="175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</row>
    <row r="121" ht="12.75" customHeight="1">
      <c r="A121" s="211"/>
      <c r="B121" s="81"/>
      <c r="C121" s="211" t="s">
        <v>5325</v>
      </c>
      <c r="D121" s="211" t="s">
        <v>5326</v>
      </c>
      <c r="E121" s="211" t="s">
        <v>483</v>
      </c>
      <c r="F121" s="211" t="s">
        <v>1683</v>
      </c>
      <c r="G121" s="211"/>
      <c r="H121" s="211"/>
      <c r="I121" s="175"/>
      <c r="J121" s="175" t="s">
        <v>5327</v>
      </c>
      <c r="K121" s="81"/>
      <c r="L121" s="81"/>
      <c r="M121" s="175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</row>
    <row r="122" ht="25.5" customHeight="1">
      <c r="A122" s="211"/>
      <c r="B122" s="81"/>
      <c r="C122" s="211" t="s">
        <v>6733</v>
      </c>
      <c r="D122" s="211" t="s">
        <v>5329</v>
      </c>
      <c r="E122" s="211" t="s">
        <v>170</v>
      </c>
      <c r="F122" s="211" t="s">
        <v>5330</v>
      </c>
      <c r="G122" s="211"/>
      <c r="H122" s="211"/>
      <c r="I122" s="175"/>
      <c r="J122" s="175" t="s">
        <v>5331</v>
      </c>
      <c r="K122" s="81"/>
      <c r="L122" s="81"/>
      <c r="M122" s="175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</row>
    <row r="123" ht="12.75" customHeight="1">
      <c r="A123" s="211"/>
      <c r="B123" s="81"/>
      <c r="C123" s="211" t="s">
        <v>2441</v>
      </c>
      <c r="D123" s="211" t="s">
        <v>5332</v>
      </c>
      <c r="E123" s="211" t="s">
        <v>233</v>
      </c>
      <c r="F123" s="211" t="s">
        <v>5333</v>
      </c>
      <c r="G123" s="211"/>
      <c r="H123" s="211"/>
      <c r="I123" s="175"/>
      <c r="J123" s="338" t="s">
        <v>5334</v>
      </c>
      <c r="K123" s="81"/>
      <c r="L123" s="81"/>
      <c r="M123" s="175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</row>
    <row r="124" ht="25.5" customHeight="1">
      <c r="A124" s="211"/>
      <c r="B124" s="81"/>
      <c r="C124" s="211" t="s">
        <v>5335</v>
      </c>
      <c r="D124" s="211" t="s">
        <v>661</v>
      </c>
      <c r="E124" s="211" t="s">
        <v>153</v>
      </c>
      <c r="F124" s="211" t="s">
        <v>5336</v>
      </c>
      <c r="G124" s="211"/>
      <c r="H124" s="211"/>
      <c r="I124" s="175"/>
      <c r="J124" s="175" t="s">
        <v>6734</v>
      </c>
      <c r="K124" s="81"/>
      <c r="L124" s="81"/>
      <c r="M124" s="175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</row>
    <row r="125" ht="12.75" customHeight="1">
      <c r="A125" s="211"/>
      <c r="B125" s="81"/>
      <c r="C125" s="211" t="s">
        <v>5338</v>
      </c>
      <c r="D125" s="211" t="s">
        <v>5339</v>
      </c>
      <c r="E125" s="211" t="s">
        <v>159</v>
      </c>
      <c r="F125" s="211" t="s">
        <v>5340</v>
      </c>
      <c r="G125" s="211"/>
      <c r="H125" s="211"/>
      <c r="I125" s="175"/>
      <c r="J125" s="175" t="s">
        <v>5341</v>
      </c>
      <c r="K125" s="81"/>
      <c r="L125" s="81"/>
      <c r="M125" s="175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</row>
    <row r="126" ht="12.75" customHeight="1">
      <c r="A126" s="211"/>
      <c r="B126" s="81"/>
      <c r="C126" s="211" t="s">
        <v>5342</v>
      </c>
      <c r="D126" s="211" t="s">
        <v>6735</v>
      </c>
      <c r="E126" s="211" t="s">
        <v>245</v>
      </c>
      <c r="F126" s="211" t="s">
        <v>5344</v>
      </c>
      <c r="G126" s="211"/>
      <c r="H126" s="211"/>
      <c r="I126" s="175"/>
      <c r="J126" s="175" t="s">
        <v>5345</v>
      </c>
      <c r="K126" s="81"/>
      <c r="L126" s="81"/>
      <c r="M126" s="175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</row>
    <row r="127" ht="12.75" customHeight="1">
      <c r="A127" s="211"/>
      <c r="B127" s="81"/>
      <c r="C127" s="211" t="s">
        <v>5346</v>
      </c>
      <c r="D127" s="211" t="s">
        <v>5347</v>
      </c>
      <c r="E127" s="211" t="s">
        <v>153</v>
      </c>
      <c r="F127" s="211" t="s">
        <v>5348</v>
      </c>
      <c r="G127" s="211"/>
      <c r="H127" s="211"/>
      <c r="I127" s="175"/>
      <c r="J127" s="175" t="s">
        <v>5349</v>
      </c>
      <c r="K127" s="81"/>
      <c r="L127" s="81"/>
      <c r="M127" s="175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</row>
    <row r="128" ht="12.75" customHeight="1">
      <c r="A128" s="211"/>
      <c r="B128" s="81"/>
      <c r="C128" s="211" t="s">
        <v>5350</v>
      </c>
      <c r="D128" s="211" t="s">
        <v>5351</v>
      </c>
      <c r="E128" s="211" t="s">
        <v>233</v>
      </c>
      <c r="F128" s="211" t="s">
        <v>5352</v>
      </c>
      <c r="G128" s="211"/>
      <c r="H128" s="211"/>
      <c r="I128" s="175"/>
      <c r="J128" s="338" t="s">
        <v>5353</v>
      </c>
      <c r="K128" s="81"/>
      <c r="L128" s="81"/>
      <c r="M128" s="175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</row>
    <row r="129" ht="12.75" customHeight="1">
      <c r="A129" s="211"/>
      <c r="B129" s="81"/>
      <c r="C129" s="211" t="s">
        <v>5354</v>
      </c>
      <c r="D129" s="211" t="s">
        <v>5355</v>
      </c>
      <c r="E129" s="211" t="s">
        <v>192</v>
      </c>
      <c r="F129" s="211" t="s">
        <v>5356</v>
      </c>
      <c r="G129" s="211"/>
      <c r="H129" s="211"/>
      <c r="I129" s="175"/>
      <c r="J129" s="175" t="s">
        <v>5357</v>
      </c>
      <c r="K129" s="81"/>
      <c r="L129" s="81"/>
      <c r="M129" s="175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</row>
    <row r="130" ht="12.75" customHeight="1">
      <c r="A130" s="211"/>
      <c r="B130" s="81"/>
      <c r="C130" s="211" t="s">
        <v>5358</v>
      </c>
      <c r="D130" s="211" t="s">
        <v>5359</v>
      </c>
      <c r="E130" s="211" t="s">
        <v>138</v>
      </c>
      <c r="F130" s="211" t="s">
        <v>5360</v>
      </c>
      <c r="G130" s="211"/>
      <c r="H130" s="211"/>
      <c r="I130" s="175"/>
      <c r="J130" s="175" t="s">
        <v>5361</v>
      </c>
      <c r="K130" s="81"/>
      <c r="L130" s="81"/>
      <c r="M130" s="175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</row>
    <row r="131" ht="12.75" customHeight="1">
      <c r="A131" s="211"/>
      <c r="B131" s="81"/>
      <c r="C131" s="211" t="s">
        <v>5362</v>
      </c>
      <c r="D131" s="211" t="s">
        <v>5363</v>
      </c>
      <c r="E131" s="211" t="s">
        <v>264</v>
      </c>
      <c r="F131" s="211" t="s">
        <v>5364</v>
      </c>
      <c r="G131" s="211"/>
      <c r="H131" s="211"/>
      <c r="I131" s="175"/>
      <c r="J131" s="175" t="s">
        <v>5365</v>
      </c>
      <c r="K131" s="81"/>
      <c r="L131" s="81"/>
      <c r="M131" s="175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</row>
    <row r="132" ht="12.75" customHeight="1">
      <c r="A132" s="211"/>
      <c r="B132" s="81"/>
      <c r="C132" s="211" t="s">
        <v>5366</v>
      </c>
      <c r="D132" s="211" t="s">
        <v>5367</v>
      </c>
      <c r="E132" s="211" t="s">
        <v>478</v>
      </c>
      <c r="F132" s="211" t="s">
        <v>5368</v>
      </c>
      <c r="G132" s="211"/>
      <c r="H132" s="211"/>
      <c r="I132" s="175"/>
      <c r="J132" s="175" t="s">
        <v>5369</v>
      </c>
      <c r="K132" s="81"/>
      <c r="L132" s="81"/>
      <c r="M132" s="175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</row>
    <row r="133" ht="12.75" customHeight="1">
      <c r="A133" s="211"/>
      <c r="B133" s="81"/>
      <c r="C133" s="211" t="s">
        <v>5370</v>
      </c>
      <c r="D133" s="211" t="s">
        <v>5371</v>
      </c>
      <c r="E133" s="211" t="s">
        <v>159</v>
      </c>
      <c r="F133" s="211" t="s">
        <v>5372</v>
      </c>
      <c r="G133" s="211"/>
      <c r="H133" s="211"/>
      <c r="I133" s="175"/>
      <c r="J133" s="338" t="s">
        <v>5373</v>
      </c>
      <c r="K133" s="81"/>
      <c r="L133" s="81"/>
      <c r="M133" s="175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</row>
    <row r="134" ht="12.75" customHeight="1">
      <c r="A134" s="211"/>
      <c r="B134" s="81"/>
      <c r="C134" s="211" t="s">
        <v>5374</v>
      </c>
      <c r="D134" s="211" t="s">
        <v>5375</v>
      </c>
      <c r="E134" s="211" t="s">
        <v>233</v>
      </c>
      <c r="F134" s="211" t="s">
        <v>5376</v>
      </c>
      <c r="G134" s="211"/>
      <c r="H134" s="211"/>
      <c r="I134" s="175"/>
      <c r="J134" s="175" t="s">
        <v>5377</v>
      </c>
      <c r="K134" s="81"/>
      <c r="L134" s="81"/>
      <c r="M134" s="175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</row>
    <row r="135" ht="12.75" customHeight="1">
      <c r="A135" s="211"/>
      <c r="B135" s="81"/>
      <c r="C135" s="211" t="s">
        <v>5378</v>
      </c>
      <c r="D135" s="211" t="s">
        <v>5379</v>
      </c>
      <c r="E135" s="211" t="s">
        <v>159</v>
      </c>
      <c r="F135" s="211" t="s">
        <v>5380</v>
      </c>
      <c r="G135" s="211"/>
      <c r="H135" s="211"/>
      <c r="I135" s="175"/>
      <c r="J135" s="338" t="s">
        <v>5381</v>
      </c>
      <c r="K135" s="81"/>
      <c r="L135" s="81"/>
      <c r="M135" s="175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</row>
    <row r="136" ht="25.5" customHeight="1">
      <c r="A136" s="211"/>
      <c r="B136" s="81"/>
      <c r="C136" s="211" t="s">
        <v>5382</v>
      </c>
      <c r="D136" s="211" t="s">
        <v>5383</v>
      </c>
      <c r="E136" s="211" t="s">
        <v>603</v>
      </c>
      <c r="F136" s="211" t="s">
        <v>5384</v>
      </c>
      <c r="G136" s="211"/>
      <c r="H136" s="211"/>
      <c r="I136" s="175"/>
      <c r="J136" s="175" t="s">
        <v>5385</v>
      </c>
      <c r="K136" s="81"/>
      <c r="L136" s="81"/>
      <c r="M136" s="175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</row>
    <row r="137" ht="12.75" customHeight="1">
      <c r="A137" s="211"/>
      <c r="B137" s="81"/>
      <c r="C137" s="211"/>
      <c r="D137" s="211"/>
      <c r="E137" s="211"/>
      <c r="F137" s="211"/>
      <c r="G137" s="211"/>
      <c r="H137" s="211"/>
      <c r="I137" s="175"/>
      <c r="J137" s="175"/>
      <c r="K137" s="81"/>
      <c r="L137" s="81"/>
      <c r="M137" s="175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</row>
    <row r="138" ht="25.5" customHeight="1">
      <c r="A138" s="308">
        <v>18.0</v>
      </c>
      <c r="B138" s="332"/>
      <c r="C138" s="334" t="s">
        <v>5386</v>
      </c>
      <c r="D138" s="308" t="s">
        <v>5387</v>
      </c>
      <c r="E138" s="308" t="s">
        <v>159</v>
      </c>
      <c r="F138" s="308" t="s">
        <v>5388</v>
      </c>
      <c r="G138" s="308" t="s">
        <v>12</v>
      </c>
      <c r="H138" s="308" t="s">
        <v>143</v>
      </c>
      <c r="I138" s="333" t="s">
        <v>5389</v>
      </c>
      <c r="J138" s="333" t="s">
        <v>5390</v>
      </c>
      <c r="K138" s="332"/>
      <c r="L138" s="332"/>
      <c r="M138" s="339" t="str">
        <f>HYPERLINK("http://www.misocc.gov.ph/","www.misocc.gov.ph")</f>
        <v>www.misocc.gov.ph</v>
      </c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</row>
    <row r="139" ht="25.5" customHeight="1">
      <c r="A139" s="211"/>
      <c r="B139" s="81"/>
      <c r="C139" s="211" t="s">
        <v>5391</v>
      </c>
      <c r="D139" s="211" t="s">
        <v>5392</v>
      </c>
      <c r="E139" s="211" t="s">
        <v>138</v>
      </c>
      <c r="F139" s="211" t="s">
        <v>6736</v>
      </c>
      <c r="G139" s="211"/>
      <c r="H139" s="211"/>
      <c r="I139" s="175"/>
      <c r="J139" s="175" t="s">
        <v>5394</v>
      </c>
      <c r="K139" s="81"/>
      <c r="L139" s="81"/>
      <c r="M139" s="175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</row>
    <row r="140" ht="12.75" customHeight="1">
      <c r="A140" s="211"/>
      <c r="B140" s="81"/>
      <c r="C140" s="211" t="s">
        <v>5395</v>
      </c>
      <c r="D140" s="211" t="s">
        <v>5396</v>
      </c>
      <c r="E140" s="211" t="s">
        <v>204</v>
      </c>
      <c r="F140" s="211" t="s">
        <v>1565</v>
      </c>
      <c r="G140" s="211"/>
      <c r="H140" s="211"/>
      <c r="I140" s="175"/>
      <c r="J140" s="175" t="s">
        <v>5397</v>
      </c>
      <c r="K140" s="81"/>
      <c r="L140" s="81"/>
      <c r="M140" s="175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</row>
    <row r="141" ht="12.75" customHeight="1">
      <c r="A141" s="211"/>
      <c r="B141" s="81"/>
      <c r="C141" s="211" t="s">
        <v>5398</v>
      </c>
      <c r="D141" s="211" t="s">
        <v>5399</v>
      </c>
      <c r="E141" s="211" t="s">
        <v>153</v>
      </c>
      <c r="F141" s="211" t="s">
        <v>5400</v>
      </c>
      <c r="G141" s="211"/>
      <c r="H141" s="211"/>
      <c r="I141" s="175"/>
      <c r="J141" s="175" t="s">
        <v>5401</v>
      </c>
      <c r="K141" s="81"/>
      <c r="L141" s="81"/>
      <c r="M141" s="175" t="s">
        <v>5402</v>
      </c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</row>
    <row r="142" ht="25.5" customHeight="1">
      <c r="A142" s="211"/>
      <c r="B142" s="81"/>
      <c r="C142" s="211" t="s">
        <v>5403</v>
      </c>
      <c r="D142" s="211" t="s">
        <v>5404</v>
      </c>
      <c r="E142" s="211" t="s">
        <v>3195</v>
      </c>
      <c r="F142" s="211" t="s">
        <v>1762</v>
      </c>
      <c r="G142" s="211"/>
      <c r="H142" s="211"/>
      <c r="I142" s="175"/>
      <c r="J142" s="175" t="s">
        <v>5405</v>
      </c>
      <c r="K142" s="81"/>
      <c r="L142" s="81"/>
      <c r="M142" s="175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</row>
    <row r="143" ht="25.5" customHeight="1">
      <c r="A143" s="211"/>
      <c r="B143" s="81"/>
      <c r="C143" s="211" t="s">
        <v>4002</v>
      </c>
      <c r="D143" s="211" t="s">
        <v>5406</v>
      </c>
      <c r="E143" s="211" t="s">
        <v>402</v>
      </c>
      <c r="F143" s="211" t="s">
        <v>5407</v>
      </c>
      <c r="G143" s="211"/>
      <c r="H143" s="211"/>
      <c r="I143" s="175"/>
      <c r="J143" s="338" t="s">
        <v>5408</v>
      </c>
      <c r="K143" s="81"/>
      <c r="L143" s="81"/>
      <c r="M143" s="175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</row>
    <row r="144" ht="12.75" customHeight="1">
      <c r="A144" s="211"/>
      <c r="B144" s="81"/>
      <c r="C144" s="211" t="s">
        <v>2502</v>
      </c>
      <c r="D144" s="211" t="s">
        <v>5409</v>
      </c>
      <c r="E144" s="211" t="s">
        <v>159</v>
      </c>
      <c r="F144" s="340" t="s">
        <v>5410</v>
      </c>
      <c r="G144" s="211"/>
      <c r="H144" s="211"/>
      <c r="I144" s="175"/>
      <c r="J144" s="338" t="s">
        <v>5411</v>
      </c>
      <c r="K144" s="81"/>
      <c r="L144" s="81"/>
      <c r="M144" s="175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</row>
    <row r="145" ht="12.75" customHeight="1">
      <c r="A145" s="211"/>
      <c r="B145" s="81"/>
      <c r="C145" s="211" t="s">
        <v>5412</v>
      </c>
      <c r="D145" s="211" t="s">
        <v>914</v>
      </c>
      <c r="E145" s="211" t="s">
        <v>233</v>
      </c>
      <c r="F145" s="211" t="s">
        <v>5413</v>
      </c>
      <c r="G145" s="211"/>
      <c r="H145" s="211"/>
      <c r="I145" s="175"/>
      <c r="J145" s="175" t="s">
        <v>5414</v>
      </c>
      <c r="K145" s="81"/>
      <c r="L145" s="81"/>
      <c r="M145" s="175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</row>
    <row r="146" ht="25.5" customHeight="1">
      <c r="A146" s="211"/>
      <c r="B146" s="81"/>
      <c r="C146" s="211" t="s">
        <v>5415</v>
      </c>
      <c r="D146" s="211" t="s">
        <v>590</v>
      </c>
      <c r="E146" s="211" t="s">
        <v>5416</v>
      </c>
      <c r="F146" s="211" t="s">
        <v>5417</v>
      </c>
      <c r="G146" s="211"/>
      <c r="H146" s="211"/>
      <c r="I146" s="175"/>
      <c r="J146" s="175" t="s">
        <v>5418</v>
      </c>
      <c r="K146" s="81"/>
      <c r="L146" s="81"/>
      <c r="M146" s="175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</row>
    <row r="147" ht="12.75" customHeight="1">
      <c r="A147" s="211"/>
      <c r="B147" s="81"/>
      <c r="C147" s="211" t="s">
        <v>5419</v>
      </c>
      <c r="D147" s="211" t="s">
        <v>1589</v>
      </c>
      <c r="E147" s="211" t="s">
        <v>251</v>
      </c>
      <c r="F147" s="211" t="s">
        <v>1777</v>
      </c>
      <c r="G147" s="211"/>
      <c r="H147" s="211"/>
      <c r="I147" s="175"/>
      <c r="J147" s="175" t="s">
        <v>5420</v>
      </c>
      <c r="K147" s="81"/>
      <c r="L147" s="211" t="s">
        <v>5421</v>
      </c>
      <c r="M147" s="175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</row>
    <row r="148" ht="25.5" customHeight="1">
      <c r="A148" s="211"/>
      <c r="B148" s="81"/>
      <c r="C148" s="211" t="s">
        <v>5422</v>
      </c>
      <c r="D148" s="211" t="s">
        <v>5423</v>
      </c>
      <c r="E148" s="211" t="s">
        <v>251</v>
      </c>
      <c r="F148" s="211" t="s">
        <v>5424</v>
      </c>
      <c r="G148" s="211"/>
      <c r="H148" s="211"/>
      <c r="I148" s="175"/>
      <c r="J148" s="175" t="s">
        <v>5425</v>
      </c>
      <c r="K148" s="81"/>
      <c r="L148" s="81"/>
      <c r="M148" s="175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</row>
    <row r="149" ht="25.5" customHeight="1">
      <c r="A149" s="211"/>
      <c r="B149" s="81"/>
      <c r="C149" s="211" t="s">
        <v>5426</v>
      </c>
      <c r="D149" s="211" t="s">
        <v>482</v>
      </c>
      <c r="E149" s="211" t="s">
        <v>445</v>
      </c>
      <c r="F149" s="211" t="s">
        <v>6737</v>
      </c>
      <c r="G149" s="211"/>
      <c r="H149" s="211"/>
      <c r="I149" s="175"/>
      <c r="J149" s="175" t="s">
        <v>5428</v>
      </c>
      <c r="K149" s="81"/>
      <c r="L149" s="211" t="s">
        <v>5429</v>
      </c>
      <c r="M149" s="175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</row>
    <row r="150" ht="12.75" customHeight="1">
      <c r="A150" s="211"/>
      <c r="B150" s="81"/>
      <c r="C150" s="211" t="s">
        <v>5430</v>
      </c>
      <c r="D150" s="211" t="s">
        <v>5431</v>
      </c>
      <c r="E150" s="211" t="s">
        <v>745</v>
      </c>
      <c r="F150" s="211" t="s">
        <v>5432</v>
      </c>
      <c r="G150" s="211"/>
      <c r="H150" s="211"/>
      <c r="I150" s="175"/>
      <c r="J150" s="175" t="s">
        <v>5433</v>
      </c>
      <c r="K150" s="81"/>
      <c r="L150" s="81" t="s">
        <v>5434</v>
      </c>
      <c r="M150" s="175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</row>
    <row r="151" ht="12.75" customHeight="1">
      <c r="A151" s="211"/>
      <c r="B151" s="81"/>
      <c r="C151" s="211" t="s">
        <v>1323</v>
      </c>
      <c r="D151" s="211" t="s">
        <v>5435</v>
      </c>
      <c r="E151" s="211" t="s">
        <v>153</v>
      </c>
      <c r="F151" s="211" t="s">
        <v>5436</v>
      </c>
      <c r="G151" s="211"/>
      <c r="H151" s="211"/>
      <c r="I151" s="175"/>
      <c r="J151" s="338" t="s">
        <v>6738</v>
      </c>
      <c r="K151" s="81"/>
      <c r="L151" s="81"/>
      <c r="M151" s="337" t="str">
        <f>HYPERLINK("http://www.plaridelmisocc.gov.ph/","www.plaridelmisocc.gov.ph")</f>
        <v>www.plaridelmisocc.gov.ph</v>
      </c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</row>
    <row r="152" ht="25.5" customHeight="1">
      <c r="A152" s="211"/>
      <c r="B152" s="81"/>
      <c r="C152" s="211" t="s">
        <v>6739</v>
      </c>
      <c r="D152" s="211" t="s">
        <v>433</v>
      </c>
      <c r="E152" s="211" t="s">
        <v>192</v>
      </c>
      <c r="F152" s="211" t="s">
        <v>5439</v>
      </c>
      <c r="G152" s="211"/>
      <c r="H152" s="211"/>
      <c r="I152" s="175"/>
      <c r="J152" s="175" t="s">
        <v>5440</v>
      </c>
      <c r="K152" s="81"/>
      <c r="L152" s="211" t="s">
        <v>5441</v>
      </c>
      <c r="M152" s="175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</row>
    <row r="153" ht="12.75" customHeight="1">
      <c r="A153" s="211"/>
      <c r="B153" s="81"/>
      <c r="C153" s="211" t="s">
        <v>5442</v>
      </c>
      <c r="D153" s="211" t="s">
        <v>5443</v>
      </c>
      <c r="E153" s="211" t="s">
        <v>198</v>
      </c>
      <c r="F153" s="211" t="s">
        <v>5444</v>
      </c>
      <c r="G153" s="211"/>
      <c r="H153" s="211"/>
      <c r="I153" s="175"/>
      <c r="J153" s="175" t="s">
        <v>5445</v>
      </c>
      <c r="K153" s="81"/>
      <c r="L153" s="81" t="s">
        <v>5446</v>
      </c>
      <c r="M153" s="175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</row>
    <row r="154" ht="25.5" customHeight="1">
      <c r="A154" s="211"/>
      <c r="B154" s="81"/>
      <c r="C154" s="211" t="s">
        <v>5447</v>
      </c>
      <c r="D154" s="211" t="s">
        <v>1098</v>
      </c>
      <c r="E154" s="211" t="s">
        <v>745</v>
      </c>
      <c r="F154" s="211" t="s">
        <v>1023</v>
      </c>
      <c r="G154" s="211"/>
      <c r="H154" s="211"/>
      <c r="I154" s="175"/>
      <c r="J154" s="338" t="s">
        <v>5448</v>
      </c>
      <c r="K154" s="81"/>
      <c r="L154" s="81"/>
      <c r="M154" s="337" t="str">
        <f>HYPERLINK("http://www.tangubcity.gov.ph/","www.tangubcity.gov.ph")</f>
        <v>www.tangubcity.gov.ph</v>
      </c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</row>
    <row r="155" ht="25.5" customHeight="1">
      <c r="A155" s="211"/>
      <c r="B155" s="81"/>
      <c r="C155" s="211" t="s">
        <v>5449</v>
      </c>
      <c r="D155" s="211" t="s">
        <v>5450</v>
      </c>
      <c r="E155" s="211" t="s">
        <v>445</v>
      </c>
      <c r="F155" s="211" t="s">
        <v>5451</v>
      </c>
      <c r="G155" s="211"/>
      <c r="H155" s="211"/>
      <c r="I155" s="175"/>
      <c r="J155" s="175" t="s">
        <v>5452</v>
      </c>
      <c r="K155" s="81"/>
      <c r="L155" s="81"/>
      <c r="M155" s="175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</row>
    <row r="156" ht="25.5" customHeight="1">
      <c r="A156" s="308">
        <v>22.0</v>
      </c>
      <c r="B156" s="332"/>
      <c r="C156" s="334" t="s">
        <v>5453</v>
      </c>
      <c r="D156" s="308" t="s">
        <v>5454</v>
      </c>
      <c r="E156" s="308" t="s">
        <v>320</v>
      </c>
      <c r="F156" s="308" t="s">
        <v>5455</v>
      </c>
      <c r="G156" s="308" t="s">
        <v>12</v>
      </c>
      <c r="H156" s="308" t="s">
        <v>143</v>
      </c>
      <c r="I156" s="333" t="s">
        <v>5456</v>
      </c>
      <c r="J156" s="333" t="s">
        <v>5457</v>
      </c>
      <c r="K156" s="332" t="s">
        <v>5458</v>
      </c>
      <c r="L156" s="332"/>
      <c r="M156" s="333"/>
      <c r="N156" s="332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</row>
    <row r="157" ht="25.5" customHeight="1">
      <c r="A157" s="211"/>
      <c r="B157" s="81"/>
      <c r="C157" s="211" t="s">
        <v>5459</v>
      </c>
      <c r="D157" s="211" t="s">
        <v>5460</v>
      </c>
      <c r="E157" s="211" t="s">
        <v>212</v>
      </c>
      <c r="F157" s="211" t="s">
        <v>5461</v>
      </c>
      <c r="G157" s="211"/>
      <c r="H157" s="211"/>
      <c r="I157" s="175"/>
      <c r="J157" s="175" t="s">
        <v>5462</v>
      </c>
      <c r="K157" s="81"/>
      <c r="L157" s="81"/>
      <c r="M157" s="175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</row>
    <row r="158" ht="12.75" customHeight="1">
      <c r="A158" s="211"/>
      <c r="B158" s="81"/>
      <c r="C158" s="211" t="s">
        <v>5463</v>
      </c>
      <c r="D158" s="211" t="s">
        <v>5464</v>
      </c>
      <c r="E158" s="211" t="s">
        <v>245</v>
      </c>
      <c r="F158" s="211" t="s">
        <v>5465</v>
      </c>
      <c r="G158" s="211"/>
      <c r="H158" s="211"/>
      <c r="I158" s="175"/>
      <c r="J158" s="175" t="s">
        <v>5466</v>
      </c>
      <c r="K158" s="81"/>
      <c r="L158" s="81"/>
      <c r="M158" s="175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</row>
    <row r="159" ht="12.75" customHeight="1">
      <c r="A159" s="211"/>
      <c r="B159" s="81"/>
      <c r="C159" s="211" t="s">
        <v>5467</v>
      </c>
      <c r="D159" s="211" t="s">
        <v>964</v>
      </c>
      <c r="E159" s="211" t="s">
        <v>5468</v>
      </c>
      <c r="F159" s="211" t="s">
        <v>5469</v>
      </c>
      <c r="G159" s="211"/>
      <c r="H159" s="211"/>
      <c r="I159" s="175"/>
      <c r="J159" s="175" t="s">
        <v>5470</v>
      </c>
      <c r="K159" s="81"/>
      <c r="L159" s="81"/>
      <c r="M159" s="175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</row>
    <row r="160" ht="12.75" customHeight="1">
      <c r="A160" s="211"/>
      <c r="B160" s="81"/>
      <c r="C160" s="211" t="s">
        <v>5471</v>
      </c>
      <c r="D160" s="211" t="s">
        <v>5472</v>
      </c>
      <c r="E160" s="211" t="s">
        <v>138</v>
      </c>
      <c r="F160" s="211" t="s">
        <v>5473</v>
      </c>
      <c r="G160" s="211"/>
      <c r="H160" s="211"/>
      <c r="I160" s="175"/>
      <c r="J160" s="175" t="s">
        <v>6740</v>
      </c>
      <c r="K160" s="81"/>
      <c r="L160" s="81"/>
      <c r="M160" s="175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</row>
    <row r="161" ht="12.75" customHeight="1">
      <c r="A161" s="211"/>
      <c r="B161" s="81"/>
      <c r="C161" s="211" t="s">
        <v>5475</v>
      </c>
      <c r="D161" s="211" t="s">
        <v>1485</v>
      </c>
      <c r="E161" s="211" t="s">
        <v>245</v>
      </c>
      <c r="F161" s="211" t="s">
        <v>2666</v>
      </c>
      <c r="G161" s="211"/>
      <c r="H161" s="211"/>
      <c r="I161" s="175"/>
      <c r="J161" s="175" t="s">
        <v>5476</v>
      </c>
      <c r="K161" s="81"/>
      <c r="L161" s="81"/>
      <c r="M161" s="337" t="str">
        <f>HYPERLINK("http://www.cagayandeoro.gov.ph/","www.cagayandeoro.gov.ph")</f>
        <v>www.cagayandeoro.gov.ph</v>
      </c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</row>
    <row r="162" ht="25.5" customHeight="1">
      <c r="A162" s="211"/>
      <c r="B162" s="81"/>
      <c r="C162" s="211" t="s">
        <v>786</v>
      </c>
      <c r="D162" s="211" t="s">
        <v>5477</v>
      </c>
      <c r="E162" s="211" t="s">
        <v>5478</v>
      </c>
      <c r="F162" s="211" t="s">
        <v>5479</v>
      </c>
      <c r="G162" s="211"/>
      <c r="H162" s="211"/>
      <c r="I162" s="175"/>
      <c r="J162" s="175" t="s">
        <v>5480</v>
      </c>
      <c r="K162" s="81"/>
      <c r="L162" s="81"/>
      <c r="M162" s="175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</row>
    <row r="163" ht="12.75" customHeight="1">
      <c r="A163" s="211"/>
      <c r="B163" s="81"/>
      <c r="C163" s="211" t="s">
        <v>5481</v>
      </c>
      <c r="D163" s="211" t="s">
        <v>1307</v>
      </c>
      <c r="E163" s="211" t="s">
        <v>603</v>
      </c>
      <c r="F163" s="211" t="s">
        <v>1023</v>
      </c>
      <c r="G163" s="211"/>
      <c r="H163" s="211"/>
      <c r="I163" s="175"/>
      <c r="J163" s="175" t="s">
        <v>5484</v>
      </c>
      <c r="K163" s="81"/>
      <c r="L163" s="81"/>
      <c r="M163" s="175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</row>
    <row r="164" ht="12.75" customHeight="1">
      <c r="A164" s="211"/>
      <c r="B164" s="81"/>
      <c r="C164" s="211" t="s">
        <v>6741</v>
      </c>
      <c r="D164" s="211" t="s">
        <v>5486</v>
      </c>
      <c r="E164" s="211" t="s">
        <v>233</v>
      </c>
      <c r="F164" s="211" t="s">
        <v>5487</v>
      </c>
      <c r="G164" s="211"/>
      <c r="H164" s="211"/>
      <c r="I164" s="175"/>
      <c r="J164" s="175" t="s">
        <v>5488</v>
      </c>
      <c r="K164" s="81"/>
      <c r="L164" s="81"/>
      <c r="M164" s="175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</row>
    <row r="165" ht="12.75" customHeight="1">
      <c r="A165" s="211"/>
      <c r="B165" s="81"/>
      <c r="C165" s="211" t="s">
        <v>5489</v>
      </c>
      <c r="D165" s="211" t="s">
        <v>914</v>
      </c>
      <c r="E165" s="211" t="s">
        <v>445</v>
      </c>
      <c r="F165" s="211" t="s">
        <v>5490</v>
      </c>
      <c r="G165" s="211"/>
      <c r="H165" s="211"/>
      <c r="I165" s="175"/>
      <c r="J165" s="175" t="s">
        <v>5491</v>
      </c>
      <c r="K165" s="81"/>
      <c r="L165" s="81"/>
      <c r="M165" s="175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</row>
    <row r="166" ht="12.75" customHeight="1">
      <c r="A166" s="211"/>
      <c r="B166" s="81"/>
      <c r="C166" s="211" t="s">
        <v>5492</v>
      </c>
      <c r="D166" s="211" t="s">
        <v>6742</v>
      </c>
      <c r="E166" s="211" t="s">
        <v>5494</v>
      </c>
      <c r="F166" s="211" t="s">
        <v>5495</v>
      </c>
      <c r="G166" s="211"/>
      <c r="H166" s="211"/>
      <c r="I166" s="175"/>
      <c r="J166" s="175" t="s">
        <v>5496</v>
      </c>
      <c r="K166" s="81"/>
      <c r="L166" s="81"/>
      <c r="M166" s="175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</row>
    <row r="167" ht="12.75" customHeight="1">
      <c r="A167" s="211"/>
      <c r="B167" s="81"/>
      <c r="C167" s="211" t="s">
        <v>5497</v>
      </c>
      <c r="D167" s="211" t="s">
        <v>5498</v>
      </c>
      <c r="E167" s="211" t="s">
        <v>212</v>
      </c>
      <c r="F167" s="211" t="s">
        <v>5499</v>
      </c>
      <c r="G167" s="211"/>
      <c r="H167" s="211"/>
      <c r="I167" s="175"/>
      <c r="J167" s="175" t="s">
        <v>5500</v>
      </c>
      <c r="K167" s="81"/>
      <c r="L167" s="81"/>
      <c r="M167" s="175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</row>
    <row r="168" ht="12.75" customHeight="1">
      <c r="A168" s="211"/>
      <c r="B168" s="81"/>
      <c r="C168" s="211" t="s">
        <v>5501</v>
      </c>
      <c r="D168" s="211" t="s">
        <v>1200</v>
      </c>
      <c r="E168" s="211" t="s">
        <v>212</v>
      </c>
      <c r="F168" s="211" t="s">
        <v>5502</v>
      </c>
      <c r="G168" s="211"/>
      <c r="H168" s="211"/>
      <c r="I168" s="175"/>
      <c r="J168" s="175" t="s">
        <v>5503</v>
      </c>
      <c r="K168" s="81"/>
      <c r="L168" s="81"/>
      <c r="M168" s="175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</row>
    <row r="169" ht="12.75" customHeight="1">
      <c r="A169" s="211"/>
      <c r="B169" s="81"/>
      <c r="C169" s="211" t="s">
        <v>6743</v>
      </c>
      <c r="D169" s="211" t="s">
        <v>433</v>
      </c>
      <c r="E169" s="211" t="s">
        <v>245</v>
      </c>
      <c r="F169" s="211" t="s">
        <v>5505</v>
      </c>
      <c r="G169" s="211"/>
      <c r="H169" s="211"/>
      <c r="I169" s="175"/>
      <c r="J169" s="175" t="s">
        <v>5506</v>
      </c>
      <c r="K169" s="81"/>
      <c r="L169" s="81"/>
      <c r="M169" s="175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</row>
    <row r="170" ht="12.75" customHeight="1">
      <c r="A170" s="211"/>
      <c r="B170" s="81"/>
      <c r="C170" s="211" t="s">
        <v>5507</v>
      </c>
      <c r="D170" s="211" t="s">
        <v>5508</v>
      </c>
      <c r="E170" s="211" t="s">
        <v>264</v>
      </c>
      <c r="F170" s="211" t="s">
        <v>5509</v>
      </c>
      <c r="G170" s="211"/>
      <c r="H170" s="211"/>
      <c r="I170" s="175"/>
      <c r="J170" s="175" t="s">
        <v>5510</v>
      </c>
      <c r="K170" s="81"/>
      <c r="L170" s="81"/>
      <c r="M170" s="175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</row>
    <row r="171" ht="12.75" customHeight="1">
      <c r="A171" s="211"/>
      <c r="B171" s="81"/>
      <c r="C171" s="211" t="s">
        <v>3515</v>
      </c>
      <c r="D171" s="211" t="s">
        <v>5198</v>
      </c>
      <c r="E171" s="211" t="s">
        <v>159</v>
      </c>
      <c r="F171" s="211" t="s">
        <v>5511</v>
      </c>
      <c r="G171" s="211"/>
      <c r="H171" s="211"/>
      <c r="I171" s="175"/>
      <c r="J171" s="338" t="s">
        <v>5512</v>
      </c>
      <c r="K171" s="81"/>
      <c r="L171" s="81"/>
      <c r="M171" s="175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</row>
    <row r="172" ht="12.75" customHeight="1">
      <c r="A172" s="211"/>
      <c r="B172" s="81"/>
      <c r="C172" s="211" t="s">
        <v>5513</v>
      </c>
      <c r="D172" s="211" t="s">
        <v>5514</v>
      </c>
      <c r="E172" s="211" t="s">
        <v>192</v>
      </c>
      <c r="F172" s="211" t="s">
        <v>1683</v>
      </c>
      <c r="G172" s="211"/>
      <c r="H172" s="211"/>
      <c r="I172" s="175"/>
      <c r="J172" s="175" t="s">
        <v>5515</v>
      </c>
      <c r="K172" s="81"/>
      <c r="L172" s="81"/>
      <c r="M172" s="175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</row>
    <row r="173" ht="12.75" customHeight="1">
      <c r="A173" s="211"/>
      <c r="B173" s="81"/>
      <c r="C173" s="211" t="s">
        <v>2441</v>
      </c>
      <c r="D173" s="211" t="s">
        <v>6726</v>
      </c>
      <c r="E173" s="211" t="s">
        <v>320</v>
      </c>
      <c r="F173" s="211" t="s">
        <v>5516</v>
      </c>
      <c r="G173" s="211"/>
      <c r="H173" s="211"/>
      <c r="I173" s="175"/>
      <c r="J173" s="175" t="s">
        <v>5517</v>
      </c>
      <c r="K173" s="81"/>
      <c r="L173" s="81"/>
      <c r="M173" s="175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</row>
    <row r="174" ht="12.75" customHeight="1">
      <c r="A174" s="211"/>
      <c r="B174" s="81"/>
      <c r="C174" s="211" t="s">
        <v>6744</v>
      </c>
      <c r="D174" s="211" t="s">
        <v>1784</v>
      </c>
      <c r="E174" s="211" t="s">
        <v>159</v>
      </c>
      <c r="F174" s="211" t="s">
        <v>5519</v>
      </c>
      <c r="G174" s="211"/>
      <c r="H174" s="211"/>
      <c r="I174" s="175"/>
      <c r="J174" s="175" t="s">
        <v>6745</v>
      </c>
      <c r="K174" s="81"/>
      <c r="L174" s="81"/>
      <c r="M174" s="175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</row>
    <row r="175" ht="12.75" customHeight="1">
      <c r="A175" s="211"/>
      <c r="B175" s="81"/>
      <c r="C175" s="211" t="s">
        <v>5521</v>
      </c>
      <c r="D175" s="211" t="s">
        <v>6746</v>
      </c>
      <c r="E175" s="211" t="s">
        <v>745</v>
      </c>
      <c r="F175" s="211" t="s">
        <v>5523</v>
      </c>
      <c r="G175" s="211"/>
      <c r="H175" s="211"/>
      <c r="I175" s="175"/>
      <c r="J175" s="175"/>
      <c r="K175" s="81"/>
      <c r="L175" s="81"/>
      <c r="M175" s="175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</row>
    <row r="176" ht="25.5" customHeight="1">
      <c r="A176" s="211"/>
      <c r="B176" s="81"/>
      <c r="C176" s="211" t="s">
        <v>5525</v>
      </c>
      <c r="D176" s="211" t="s">
        <v>5526</v>
      </c>
      <c r="E176" s="211" t="s">
        <v>153</v>
      </c>
      <c r="F176" s="211" t="s">
        <v>5527</v>
      </c>
      <c r="G176" s="211"/>
      <c r="H176" s="211"/>
      <c r="I176" s="175"/>
      <c r="J176" s="175" t="s">
        <v>5528</v>
      </c>
      <c r="K176" s="81"/>
      <c r="L176" s="81"/>
      <c r="M176" s="336" t="str">
        <f>HYPERLINK("http://www.friendlynaawan.com/","www.friendlynaawan.com")</f>
        <v>www.friendlynaawan.com</v>
      </c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</row>
    <row r="177" ht="25.5" customHeight="1">
      <c r="A177" s="211"/>
      <c r="B177" s="81"/>
      <c r="C177" s="211" t="s">
        <v>5529</v>
      </c>
      <c r="D177" s="211" t="s">
        <v>5530</v>
      </c>
      <c r="E177" s="211" t="s">
        <v>320</v>
      </c>
      <c r="F177" s="211" t="s">
        <v>5531</v>
      </c>
      <c r="G177" s="211"/>
      <c r="H177" s="211"/>
      <c r="I177" s="175"/>
      <c r="J177" s="175" t="s">
        <v>6747</v>
      </c>
      <c r="K177" s="81"/>
      <c r="L177" s="81"/>
      <c r="M177" s="336" t="str">
        <f>HYPERLINK("http://www.opolmisor.gov.ph/","www.opolmisor.gov.ph")</f>
        <v>www.opolmisor.gov.ph</v>
      </c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</row>
    <row r="178" ht="12.75" customHeight="1">
      <c r="A178" s="211"/>
      <c r="B178" s="81"/>
      <c r="C178" s="211" t="s">
        <v>5533</v>
      </c>
      <c r="D178" s="211" t="s">
        <v>1246</v>
      </c>
      <c r="E178" s="211" t="s">
        <v>264</v>
      </c>
      <c r="F178" s="211" t="s">
        <v>5534</v>
      </c>
      <c r="G178" s="211"/>
      <c r="H178" s="211"/>
      <c r="I178" s="175"/>
      <c r="J178" s="175" t="s">
        <v>6748</v>
      </c>
      <c r="K178" s="81"/>
      <c r="L178" s="81"/>
      <c r="M178" s="175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</row>
    <row r="179" ht="12.75" customHeight="1">
      <c r="A179" s="211"/>
      <c r="B179" s="81"/>
      <c r="C179" s="211" t="s">
        <v>5536</v>
      </c>
      <c r="D179" s="211" t="s">
        <v>5537</v>
      </c>
      <c r="E179" s="211" t="s">
        <v>251</v>
      </c>
      <c r="F179" s="211" t="s">
        <v>6749</v>
      </c>
      <c r="G179" s="211"/>
      <c r="H179" s="211"/>
      <c r="I179" s="175"/>
      <c r="J179" s="175" t="s">
        <v>5539</v>
      </c>
      <c r="K179" s="81"/>
      <c r="L179" s="81"/>
      <c r="M179" s="175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</row>
    <row r="180" ht="25.5" customHeight="1">
      <c r="A180" s="211"/>
      <c r="B180" s="81"/>
      <c r="C180" s="211" t="s">
        <v>5374</v>
      </c>
      <c r="D180" s="211" t="s">
        <v>1665</v>
      </c>
      <c r="E180" s="211" t="s">
        <v>441</v>
      </c>
      <c r="F180" s="211" t="s">
        <v>5540</v>
      </c>
      <c r="G180" s="211"/>
      <c r="H180" s="211"/>
      <c r="I180" s="175"/>
      <c r="J180" s="175" t="s">
        <v>5541</v>
      </c>
      <c r="K180" s="81"/>
      <c r="L180" s="81"/>
      <c r="M180" s="175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</row>
    <row r="181" ht="12.75" customHeight="1">
      <c r="A181" s="211"/>
      <c r="B181" s="81"/>
      <c r="C181" s="211" t="s">
        <v>5542</v>
      </c>
      <c r="D181" s="211" t="s">
        <v>1189</v>
      </c>
      <c r="E181" s="211" t="s">
        <v>153</v>
      </c>
      <c r="F181" s="211" t="s">
        <v>5543</v>
      </c>
      <c r="G181" s="211"/>
      <c r="H181" s="211"/>
      <c r="I181" s="175"/>
      <c r="J181" s="175" t="s">
        <v>5544</v>
      </c>
      <c r="K181" s="81"/>
      <c r="L181" s="81"/>
      <c r="M181" s="175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</row>
    <row r="182" ht="25.5" customHeight="1">
      <c r="A182" s="211"/>
      <c r="B182" s="81"/>
      <c r="C182" s="211" t="s">
        <v>5545</v>
      </c>
      <c r="D182" s="211" t="s">
        <v>5546</v>
      </c>
      <c r="E182" s="211" t="s">
        <v>745</v>
      </c>
      <c r="F182" s="211" t="s">
        <v>905</v>
      </c>
      <c r="G182" s="211"/>
      <c r="H182" s="211"/>
      <c r="I182" s="175"/>
      <c r="J182" s="175" t="s">
        <v>6750</v>
      </c>
      <c r="K182" s="81"/>
      <c r="L182" s="81"/>
      <c r="M182" s="337" t="str">
        <f>HYPERLINK("http://www.villanuevamisor.gov.ph/","www.villanuevamisor.gov.ph")</f>
        <v>www.villanuevamisor.gov.ph</v>
      </c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</row>
    <row r="183" ht="12.75" customHeight="1">
      <c r="A183" s="331" t="s">
        <v>5548</v>
      </c>
      <c r="B183" s="258"/>
      <c r="C183" s="258"/>
      <c r="D183" s="258"/>
      <c r="E183" s="258"/>
      <c r="F183" s="259"/>
      <c r="G183" s="332"/>
      <c r="H183" s="308" t="s">
        <v>13</v>
      </c>
      <c r="I183" s="333"/>
      <c r="J183" s="333"/>
      <c r="K183" s="332"/>
      <c r="L183" s="332"/>
      <c r="M183" s="333"/>
      <c r="N183" s="332"/>
      <c r="O183" s="332"/>
      <c r="P183" s="332"/>
      <c r="Q183" s="332"/>
      <c r="R183" s="332"/>
      <c r="S183" s="332"/>
      <c r="T183" s="332"/>
      <c r="U183" s="332"/>
      <c r="V183" s="332"/>
      <c r="W183" s="332"/>
      <c r="X183" s="332"/>
    </row>
    <row r="184" ht="25.5" customHeight="1">
      <c r="A184" s="308">
        <v>25.0</v>
      </c>
      <c r="B184" s="166"/>
      <c r="C184" s="334" t="s">
        <v>5549</v>
      </c>
      <c r="D184" s="308" t="s">
        <v>5550</v>
      </c>
      <c r="E184" s="308" t="s">
        <v>745</v>
      </c>
      <c r="F184" s="308" t="s">
        <v>4882</v>
      </c>
      <c r="G184" s="308" t="s">
        <v>12</v>
      </c>
      <c r="H184" s="308" t="s">
        <v>143</v>
      </c>
      <c r="I184" s="333" t="s">
        <v>5551</v>
      </c>
      <c r="J184" s="333" t="s">
        <v>6751</v>
      </c>
      <c r="K184" s="332"/>
      <c r="L184" s="332" t="s">
        <v>5553</v>
      </c>
      <c r="M184" s="339" t="str">
        <f>HYPERLINK("http://www.ecomval.gov.ph/","www.ecomval.gov.ph")</f>
        <v>www.ecomval.gov.ph</v>
      </c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</row>
    <row r="185" ht="25.5" customHeight="1">
      <c r="A185" s="81"/>
      <c r="B185" s="81"/>
      <c r="C185" s="81" t="s">
        <v>4168</v>
      </c>
      <c r="D185" s="81" t="s">
        <v>6752</v>
      </c>
      <c r="E185" s="81" t="s">
        <v>251</v>
      </c>
      <c r="F185" s="81" t="s">
        <v>5555</v>
      </c>
      <c r="G185" s="81"/>
      <c r="H185" s="81"/>
      <c r="I185" s="175"/>
      <c r="J185" s="338" t="s">
        <v>5556</v>
      </c>
      <c r="K185" s="81"/>
      <c r="L185" s="211" t="s">
        <v>5557</v>
      </c>
      <c r="M185" s="175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</row>
    <row r="186" ht="12.75" customHeight="1">
      <c r="A186" s="81"/>
      <c r="B186" s="81"/>
      <c r="C186" s="81" t="s">
        <v>5558</v>
      </c>
      <c r="D186" s="81" t="s">
        <v>482</v>
      </c>
      <c r="E186" s="81" t="s">
        <v>320</v>
      </c>
      <c r="F186" s="81" t="s">
        <v>5407</v>
      </c>
      <c r="G186" s="81"/>
      <c r="H186" s="81"/>
      <c r="I186" s="175"/>
      <c r="J186" s="175" t="s">
        <v>5559</v>
      </c>
      <c r="K186" s="81"/>
      <c r="L186" s="211" t="s">
        <v>5560</v>
      </c>
      <c r="M186" s="175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</row>
    <row r="187" ht="12.75" customHeight="1">
      <c r="A187" s="81"/>
      <c r="B187" s="81"/>
      <c r="C187" s="81" t="s">
        <v>632</v>
      </c>
      <c r="D187" s="81" t="s">
        <v>5561</v>
      </c>
      <c r="E187" s="81" t="s">
        <v>320</v>
      </c>
      <c r="F187" s="81" t="s">
        <v>5562</v>
      </c>
      <c r="G187" s="81"/>
      <c r="H187" s="81"/>
      <c r="I187" s="175"/>
      <c r="J187" s="175" t="s">
        <v>5563</v>
      </c>
      <c r="K187" s="81"/>
      <c r="L187" s="81" t="s">
        <v>5564</v>
      </c>
      <c r="M187" s="175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</row>
    <row r="188" ht="25.5" customHeight="1">
      <c r="A188" s="81"/>
      <c r="B188" s="81"/>
      <c r="C188" s="81" t="s">
        <v>5565</v>
      </c>
      <c r="D188" s="81" t="s">
        <v>6753</v>
      </c>
      <c r="E188" s="81" t="s">
        <v>264</v>
      </c>
      <c r="F188" s="81" t="s">
        <v>5567</v>
      </c>
      <c r="G188" s="81"/>
      <c r="H188" s="81"/>
      <c r="I188" s="175"/>
      <c r="J188" s="175" t="s">
        <v>5568</v>
      </c>
      <c r="K188" s="81"/>
      <c r="L188" s="211" t="s">
        <v>5569</v>
      </c>
      <c r="M188" s="175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</row>
    <row r="189" ht="12.75" customHeight="1">
      <c r="A189" s="81"/>
      <c r="B189" s="81"/>
      <c r="C189" s="81" t="s">
        <v>5570</v>
      </c>
      <c r="D189" s="81" t="s">
        <v>2065</v>
      </c>
      <c r="E189" s="81" t="s">
        <v>153</v>
      </c>
      <c r="F189" s="81" t="s">
        <v>5571</v>
      </c>
      <c r="G189" s="81"/>
      <c r="H189" s="81"/>
      <c r="I189" s="175"/>
      <c r="J189" s="175" t="s">
        <v>5572</v>
      </c>
      <c r="K189" s="81"/>
      <c r="L189" s="211" t="s">
        <v>5573</v>
      </c>
      <c r="M189" s="175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</row>
    <row r="190" ht="12.75" customHeight="1">
      <c r="A190" s="81"/>
      <c r="B190" s="81"/>
      <c r="C190" s="81" t="s">
        <v>5574</v>
      </c>
      <c r="D190" s="81" t="s">
        <v>5575</v>
      </c>
      <c r="E190" s="81" t="s">
        <v>5494</v>
      </c>
      <c r="F190" s="81" t="s">
        <v>5576</v>
      </c>
      <c r="G190" s="81"/>
      <c r="H190" s="81"/>
      <c r="I190" s="175"/>
      <c r="J190" s="338" t="s">
        <v>5577</v>
      </c>
      <c r="K190" s="81"/>
      <c r="L190" s="211" t="s">
        <v>5578</v>
      </c>
      <c r="M190" s="175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</row>
    <row r="191" ht="12.75" customHeight="1">
      <c r="A191" s="81"/>
      <c r="B191" s="81"/>
      <c r="C191" s="81" t="s">
        <v>5579</v>
      </c>
      <c r="D191" s="81" t="s">
        <v>1557</v>
      </c>
      <c r="E191" s="81" t="s">
        <v>320</v>
      </c>
      <c r="F191" s="81" t="s">
        <v>5580</v>
      </c>
      <c r="G191" s="81"/>
      <c r="H191" s="81"/>
      <c r="I191" s="175"/>
      <c r="J191" s="175" t="s">
        <v>5581</v>
      </c>
      <c r="K191" s="81"/>
      <c r="L191" s="211" t="s">
        <v>5582</v>
      </c>
      <c r="M191" s="175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</row>
    <row r="192" ht="12.75" customHeight="1">
      <c r="A192" s="81"/>
      <c r="B192" s="81"/>
      <c r="C192" s="81" t="s">
        <v>5583</v>
      </c>
      <c r="D192" s="81" t="s">
        <v>5584</v>
      </c>
      <c r="E192" s="81" t="s">
        <v>2005</v>
      </c>
      <c r="F192" s="81" t="s">
        <v>5585</v>
      </c>
      <c r="G192" s="81"/>
      <c r="H192" s="81"/>
      <c r="I192" s="175"/>
      <c r="J192" s="338" t="s">
        <v>5586</v>
      </c>
      <c r="K192" s="81"/>
      <c r="L192" s="211" t="s">
        <v>5587</v>
      </c>
      <c r="M192" s="175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</row>
    <row r="193" ht="25.5" customHeight="1">
      <c r="A193" s="81"/>
      <c r="B193" s="81"/>
      <c r="C193" s="81" t="s">
        <v>5588</v>
      </c>
      <c r="D193" s="81" t="s">
        <v>1246</v>
      </c>
      <c r="E193" s="81" t="s">
        <v>153</v>
      </c>
      <c r="F193" s="81" t="s">
        <v>5589</v>
      </c>
      <c r="G193" s="81"/>
      <c r="H193" s="81"/>
      <c r="I193" s="175"/>
      <c r="J193" s="175" t="s">
        <v>5590</v>
      </c>
      <c r="K193" s="81"/>
      <c r="L193" s="211" t="s">
        <v>5591</v>
      </c>
      <c r="M193" s="175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</row>
    <row r="194" ht="12.75" customHeight="1">
      <c r="A194" s="81"/>
      <c r="B194" s="81"/>
      <c r="C194" s="81" t="s">
        <v>5592</v>
      </c>
      <c r="D194" s="81" t="s">
        <v>5218</v>
      </c>
      <c r="E194" s="81" t="s">
        <v>264</v>
      </c>
      <c r="F194" s="81" t="s">
        <v>5593</v>
      </c>
      <c r="G194" s="81"/>
      <c r="H194" s="81"/>
      <c r="I194" s="175"/>
      <c r="J194" s="175" t="s">
        <v>5594</v>
      </c>
      <c r="K194" s="81"/>
      <c r="L194" s="211" t="s">
        <v>5595</v>
      </c>
      <c r="M194" s="175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</row>
    <row r="195" ht="12.75" customHeight="1">
      <c r="A195" s="81"/>
      <c r="B195" s="81"/>
      <c r="C195" s="81" t="s">
        <v>5596</v>
      </c>
      <c r="D195" s="81" t="s">
        <v>1784</v>
      </c>
      <c r="E195" s="81" t="s">
        <v>159</v>
      </c>
      <c r="F195" s="81" t="s">
        <v>5597</v>
      </c>
      <c r="G195" s="81"/>
      <c r="H195" s="81"/>
      <c r="I195" s="175"/>
      <c r="J195" s="175" t="s">
        <v>5598</v>
      </c>
      <c r="K195" s="81"/>
      <c r="L195" s="81" t="s">
        <v>5599</v>
      </c>
      <c r="M195" s="175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</row>
    <row r="196" ht="25.5" customHeight="1">
      <c r="A196" s="308">
        <v>27.0</v>
      </c>
      <c r="B196" s="332"/>
      <c r="C196" s="328" t="s">
        <v>5600</v>
      </c>
      <c r="D196" s="308" t="s">
        <v>5601</v>
      </c>
      <c r="E196" s="308" t="s">
        <v>251</v>
      </c>
      <c r="F196" s="308" t="s">
        <v>5602</v>
      </c>
      <c r="G196" s="308" t="s">
        <v>12</v>
      </c>
      <c r="H196" s="308" t="s">
        <v>143</v>
      </c>
      <c r="I196" s="333" t="s">
        <v>5603</v>
      </c>
      <c r="J196" s="333" t="s">
        <v>5604</v>
      </c>
      <c r="K196" s="332" t="s">
        <v>5605</v>
      </c>
      <c r="L196" s="332"/>
      <c r="M196" s="335" t="str">
        <f>HYPERLINK("http://www.davaodelnorte.gov.ph/","www.davaodelnorte.gov.ph")</f>
        <v>www.davaodelnorte.gov.ph</v>
      </c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</row>
    <row r="197" ht="12.75" customHeight="1">
      <c r="A197" s="211"/>
      <c r="B197" s="81"/>
      <c r="C197" s="211" t="s">
        <v>5606</v>
      </c>
      <c r="D197" s="211" t="s">
        <v>5607</v>
      </c>
      <c r="E197" s="211" t="s">
        <v>402</v>
      </c>
      <c r="F197" s="211" t="s">
        <v>5608</v>
      </c>
      <c r="G197" s="211"/>
      <c r="H197" s="211"/>
      <c r="I197" s="175"/>
      <c r="J197" s="175" t="s">
        <v>6754</v>
      </c>
      <c r="K197" s="81"/>
      <c r="L197" s="211" t="s">
        <v>5610</v>
      </c>
      <c r="M197" s="175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</row>
    <row r="198" ht="12.75" customHeight="1">
      <c r="A198" s="81"/>
      <c r="B198" s="81"/>
      <c r="C198" s="81" t="s">
        <v>5611</v>
      </c>
      <c r="D198" s="81" t="s">
        <v>849</v>
      </c>
      <c r="E198" s="81" t="s">
        <v>212</v>
      </c>
      <c r="F198" s="81" t="s">
        <v>5612</v>
      </c>
      <c r="G198" s="81"/>
      <c r="H198" s="81"/>
      <c r="I198" s="175"/>
      <c r="J198" s="175" t="s">
        <v>6755</v>
      </c>
      <c r="K198" s="81"/>
      <c r="L198" s="211" t="s">
        <v>5614</v>
      </c>
      <c r="M198" s="175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</row>
    <row r="199" ht="12.75" customHeight="1">
      <c r="A199" s="81"/>
      <c r="B199" s="81"/>
      <c r="C199" s="81" t="s">
        <v>3995</v>
      </c>
      <c r="D199" s="81" t="s">
        <v>5615</v>
      </c>
      <c r="E199" s="81" t="s">
        <v>212</v>
      </c>
      <c r="F199" s="81" t="s">
        <v>5616</v>
      </c>
      <c r="G199" s="81"/>
      <c r="H199" s="81"/>
      <c r="I199" s="175"/>
      <c r="J199" s="175" t="s">
        <v>5617</v>
      </c>
      <c r="K199" s="81" t="s">
        <v>5618</v>
      </c>
      <c r="L199" s="211" t="s">
        <v>5619</v>
      </c>
      <c r="M199" s="175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</row>
    <row r="200" ht="12.75" customHeight="1">
      <c r="A200" s="211"/>
      <c r="B200" s="81"/>
      <c r="C200" s="211" t="s">
        <v>6756</v>
      </c>
      <c r="D200" s="211" t="s">
        <v>5621</v>
      </c>
      <c r="E200" s="211" t="s">
        <v>251</v>
      </c>
      <c r="F200" s="211" t="s">
        <v>5622</v>
      </c>
      <c r="G200" s="211"/>
      <c r="H200" s="211"/>
      <c r="I200" s="175"/>
      <c r="J200" s="175" t="s">
        <v>5623</v>
      </c>
      <c r="K200" s="81"/>
      <c r="L200" s="81" t="s">
        <v>5624</v>
      </c>
      <c r="M200" s="336" t="str">
        <f>HYPERLINK("http://www.samalcity.gov.ph/","www.samalcity.gov.ph")</f>
        <v>www.samalcity.gov.ph</v>
      </c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</row>
    <row r="201" ht="12.75" customHeight="1">
      <c r="A201" s="211"/>
      <c r="B201" s="81"/>
      <c r="C201" s="211" t="s">
        <v>5625</v>
      </c>
      <c r="D201" s="211" t="s">
        <v>1480</v>
      </c>
      <c r="E201" s="211" t="s">
        <v>264</v>
      </c>
      <c r="F201" s="211" t="s">
        <v>5626</v>
      </c>
      <c r="G201" s="211"/>
      <c r="H201" s="211"/>
      <c r="I201" s="175"/>
      <c r="J201" s="338" t="s">
        <v>5627</v>
      </c>
      <c r="K201" s="81"/>
      <c r="L201" s="211" t="s">
        <v>5628</v>
      </c>
      <c r="M201" s="175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</row>
    <row r="202" ht="12.75" customHeight="1">
      <c r="A202" s="211"/>
      <c r="B202" s="81"/>
      <c r="C202" s="211" t="s">
        <v>5629</v>
      </c>
      <c r="D202" s="211" t="s">
        <v>1450</v>
      </c>
      <c r="E202" s="211" t="s">
        <v>264</v>
      </c>
      <c r="F202" s="211" t="s">
        <v>5630</v>
      </c>
      <c r="G202" s="211"/>
      <c r="H202" s="211"/>
      <c r="I202" s="175"/>
      <c r="J202" s="175" t="s">
        <v>5631</v>
      </c>
      <c r="K202" s="81"/>
      <c r="L202" s="211" t="s">
        <v>5632</v>
      </c>
      <c r="M202" s="175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</row>
    <row r="203" ht="12.75" customHeight="1">
      <c r="A203" s="211"/>
      <c r="B203" s="81"/>
      <c r="C203" s="211" t="s">
        <v>6757</v>
      </c>
      <c r="D203" s="211" t="s">
        <v>269</v>
      </c>
      <c r="E203" s="211" t="s">
        <v>264</v>
      </c>
      <c r="F203" s="211" t="s">
        <v>5634</v>
      </c>
      <c r="G203" s="211"/>
      <c r="H203" s="211"/>
      <c r="I203" s="175"/>
      <c r="J203" s="338" t="s">
        <v>5635</v>
      </c>
      <c r="K203" s="81"/>
      <c r="L203" s="81" t="s">
        <v>5636</v>
      </c>
      <c r="M203" s="336" t="str">
        <f>HYPERLINK("http://www.panabocity.gov.ph/","www.panabocity.gov.ph")</f>
        <v>www.panabocity.gov.ph</v>
      </c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</row>
    <row r="204" ht="12.75" customHeight="1">
      <c r="A204" s="211"/>
      <c r="B204" s="81"/>
      <c r="C204" s="211" t="s">
        <v>1003</v>
      </c>
      <c r="D204" s="211" t="s">
        <v>1265</v>
      </c>
      <c r="E204" s="211" t="s">
        <v>1782</v>
      </c>
      <c r="F204" s="211" t="s">
        <v>5637</v>
      </c>
      <c r="G204" s="211"/>
      <c r="H204" s="211"/>
      <c r="I204" s="175"/>
      <c r="J204" s="175" t="s">
        <v>5638</v>
      </c>
      <c r="K204" s="81"/>
      <c r="L204" s="211" t="s">
        <v>5639</v>
      </c>
      <c r="M204" s="175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</row>
    <row r="205" ht="12.75" customHeight="1">
      <c r="A205" s="211"/>
      <c r="B205" s="81"/>
      <c r="C205" s="211" t="s">
        <v>507</v>
      </c>
      <c r="D205" s="211" t="s">
        <v>5640</v>
      </c>
      <c r="E205" s="211" t="s">
        <v>138</v>
      </c>
      <c r="F205" s="211" t="s">
        <v>5641</v>
      </c>
      <c r="G205" s="211"/>
      <c r="H205" s="211"/>
      <c r="I205" s="175"/>
      <c r="J205" s="175" t="s">
        <v>5642</v>
      </c>
      <c r="K205" s="81"/>
      <c r="L205" s="81" t="s">
        <v>6758</v>
      </c>
      <c r="M205" s="175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</row>
    <row r="206" ht="12.75" customHeight="1">
      <c r="A206" s="211">
        <v>29.0</v>
      </c>
      <c r="B206" s="81"/>
      <c r="C206" s="211" t="s">
        <v>6759</v>
      </c>
      <c r="D206" s="211" t="s">
        <v>5645</v>
      </c>
      <c r="E206" s="211" t="s">
        <v>264</v>
      </c>
      <c r="F206" s="211" t="s">
        <v>5646</v>
      </c>
      <c r="G206" s="211" t="s">
        <v>12</v>
      </c>
      <c r="H206" s="211" t="s">
        <v>13</v>
      </c>
      <c r="I206" s="175"/>
      <c r="J206" s="175" t="s">
        <v>5647</v>
      </c>
      <c r="K206" s="81"/>
      <c r="L206" s="81" t="s">
        <v>5648</v>
      </c>
      <c r="M206" s="337" t="str">
        <f>HYPERLINK("http://www.tagumcity.gov.ph/","www.tagumcity.gov.ph")</f>
        <v>www.tagumcity.gov.ph</v>
      </c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</row>
    <row r="207" ht="12.75" customHeight="1">
      <c r="A207" s="211"/>
      <c r="B207" s="81"/>
      <c r="C207" s="211" t="s">
        <v>5649</v>
      </c>
      <c r="D207" s="211" t="s">
        <v>5017</v>
      </c>
      <c r="E207" s="211" t="s">
        <v>212</v>
      </c>
      <c r="F207" s="211" t="s">
        <v>5651</v>
      </c>
      <c r="G207" s="211"/>
      <c r="H207" s="211"/>
      <c r="I207" s="175"/>
      <c r="J207" s="175" t="s">
        <v>5652</v>
      </c>
      <c r="K207" s="81"/>
      <c r="L207" s="211" t="s">
        <v>5653</v>
      </c>
      <c r="M207" s="175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</row>
    <row r="208" ht="25.5" customHeight="1">
      <c r="A208" s="308">
        <v>31.0</v>
      </c>
      <c r="B208" s="332"/>
      <c r="C208" s="334" t="s">
        <v>5654</v>
      </c>
      <c r="D208" s="308" t="s">
        <v>5655</v>
      </c>
      <c r="E208" s="308" t="s">
        <v>251</v>
      </c>
      <c r="F208" s="308" t="s">
        <v>5656</v>
      </c>
      <c r="G208" s="308" t="s">
        <v>12</v>
      </c>
      <c r="H208" s="308" t="s">
        <v>143</v>
      </c>
      <c r="I208" s="333" t="s">
        <v>5657</v>
      </c>
      <c r="J208" s="333" t="s">
        <v>5658</v>
      </c>
      <c r="K208" s="332" t="s">
        <v>6760</v>
      </c>
      <c r="L208" s="332"/>
      <c r="M208" s="333"/>
      <c r="N208" s="332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</row>
    <row r="209" ht="12.75" customHeight="1">
      <c r="A209" s="211"/>
      <c r="B209" s="81"/>
      <c r="C209" s="211" t="s">
        <v>5660</v>
      </c>
      <c r="D209" s="211" t="s">
        <v>1312</v>
      </c>
      <c r="E209" s="81" t="s">
        <v>192</v>
      </c>
      <c r="F209" s="211" t="s">
        <v>633</v>
      </c>
      <c r="G209" s="211"/>
      <c r="H209" s="211"/>
      <c r="I209" s="175"/>
      <c r="J209" s="175" t="s">
        <v>5661</v>
      </c>
      <c r="K209" s="81" t="s">
        <v>5662</v>
      </c>
      <c r="L209" s="81"/>
      <c r="M209" s="336" t="str">
        <f>HYPERLINK("http://www.bansalan.com/","www.bansalan.com")</f>
        <v>www.bansalan.com</v>
      </c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</row>
    <row r="210" ht="12.75" customHeight="1">
      <c r="A210" s="211"/>
      <c r="B210" s="81"/>
      <c r="C210" s="211" t="s">
        <v>5663</v>
      </c>
      <c r="D210" s="211" t="s">
        <v>660</v>
      </c>
      <c r="E210" s="211" t="s">
        <v>138</v>
      </c>
      <c r="F210" s="211" t="s">
        <v>5664</v>
      </c>
      <c r="G210" s="211"/>
      <c r="H210" s="211"/>
      <c r="I210" s="175"/>
      <c r="J210" s="175" t="s">
        <v>6761</v>
      </c>
      <c r="K210" s="81" t="s">
        <v>6762</v>
      </c>
      <c r="L210" s="81"/>
      <c r="M210" s="337" t="str">
        <f>HYPERLINK("http://www.davaocity.gov.ph/","www.davaocity.gov.ph")</f>
        <v>www.davaocity.gov.ph</v>
      </c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</row>
    <row r="211" ht="12.75" customHeight="1">
      <c r="A211" s="211"/>
      <c r="B211" s="81"/>
      <c r="C211" s="211" t="s">
        <v>6763</v>
      </c>
      <c r="D211" s="211" t="s">
        <v>1022</v>
      </c>
      <c r="E211" s="211" t="s">
        <v>138</v>
      </c>
      <c r="F211" s="211" t="s">
        <v>5669</v>
      </c>
      <c r="G211" s="211"/>
      <c r="H211" s="211"/>
      <c r="I211" s="175"/>
      <c r="J211" s="175" t="s">
        <v>5670</v>
      </c>
      <c r="K211" s="81"/>
      <c r="L211" s="81"/>
      <c r="M211" s="336" t="str">
        <f>HYPERLINK("http://www.digoscity.com/","www.digoscity.com")</f>
        <v>www.digoscity.com</v>
      </c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</row>
    <row r="212" ht="12.75" customHeight="1">
      <c r="A212" s="211"/>
      <c r="B212" s="81"/>
      <c r="C212" s="211" t="s">
        <v>5671</v>
      </c>
      <c r="D212" s="211" t="s">
        <v>1084</v>
      </c>
      <c r="E212" s="211" t="s">
        <v>1782</v>
      </c>
      <c r="F212" s="211" t="s">
        <v>5672</v>
      </c>
      <c r="G212" s="211"/>
      <c r="H212" s="211"/>
      <c r="I212" s="175"/>
      <c r="J212" s="175" t="s">
        <v>5673</v>
      </c>
      <c r="K212" s="81"/>
      <c r="L212" s="81"/>
      <c r="M212" s="175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</row>
    <row r="213" ht="25.5" customHeight="1">
      <c r="A213" s="211"/>
      <c r="B213" s="81"/>
      <c r="C213" s="211" t="s">
        <v>1284</v>
      </c>
      <c r="D213" s="211" t="s">
        <v>5674</v>
      </c>
      <c r="E213" s="211" t="s">
        <v>159</v>
      </c>
      <c r="F213" s="211" t="s">
        <v>5675</v>
      </c>
      <c r="G213" s="211"/>
      <c r="H213" s="211"/>
      <c r="I213" s="175"/>
      <c r="J213" s="338" t="s">
        <v>5676</v>
      </c>
      <c r="K213" s="81"/>
      <c r="L213" s="81" t="s">
        <v>5677</v>
      </c>
      <c r="M213" s="175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</row>
    <row r="214" ht="25.5" customHeight="1">
      <c r="A214" s="211"/>
      <c r="B214" s="81"/>
      <c r="C214" s="211" t="s">
        <v>5678</v>
      </c>
      <c r="D214" s="211" t="s">
        <v>5679</v>
      </c>
      <c r="E214" s="211" t="s">
        <v>441</v>
      </c>
      <c r="F214" s="211" t="s">
        <v>5680</v>
      </c>
      <c r="G214" s="211"/>
      <c r="H214" s="211"/>
      <c r="I214" s="175"/>
      <c r="J214" s="175" t="s">
        <v>6764</v>
      </c>
      <c r="K214" s="81"/>
      <c r="L214" s="211" t="s">
        <v>5682</v>
      </c>
      <c r="M214" s="175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</row>
    <row r="215" ht="12.75" customHeight="1">
      <c r="A215" s="211"/>
      <c r="B215" s="81"/>
      <c r="C215" s="211" t="s">
        <v>5683</v>
      </c>
      <c r="D215" s="211" t="s">
        <v>5526</v>
      </c>
      <c r="E215" s="211" t="s">
        <v>402</v>
      </c>
      <c r="F215" s="211" t="s">
        <v>5684</v>
      </c>
      <c r="G215" s="211"/>
      <c r="H215" s="211"/>
      <c r="I215" s="175"/>
      <c r="J215" s="175" t="s">
        <v>5685</v>
      </c>
      <c r="K215" s="81"/>
      <c r="L215" s="81" t="s">
        <v>5686</v>
      </c>
      <c r="M215" s="175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</row>
    <row r="216" ht="12.75" customHeight="1">
      <c r="A216" s="211"/>
      <c r="B216" s="81"/>
      <c r="C216" s="211" t="s">
        <v>2441</v>
      </c>
      <c r="D216" s="211" t="s">
        <v>541</v>
      </c>
      <c r="E216" s="211" t="s">
        <v>233</v>
      </c>
      <c r="F216" s="211" t="s">
        <v>5687</v>
      </c>
      <c r="G216" s="211"/>
      <c r="H216" s="211"/>
      <c r="I216" s="175"/>
      <c r="J216" s="175"/>
      <c r="K216" s="81"/>
      <c r="L216" s="81"/>
      <c r="M216" s="175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</row>
    <row r="217" ht="25.5" customHeight="1">
      <c r="A217" s="211"/>
      <c r="B217" s="81"/>
      <c r="C217" s="211" t="s">
        <v>5688</v>
      </c>
      <c r="D217" s="211" t="s">
        <v>5689</v>
      </c>
      <c r="E217" s="211" t="s">
        <v>445</v>
      </c>
      <c r="F217" s="211" t="s">
        <v>5690</v>
      </c>
      <c r="G217" s="211"/>
      <c r="H217" s="211"/>
      <c r="I217" s="175"/>
      <c r="J217" s="338" t="s">
        <v>5691</v>
      </c>
      <c r="K217" s="81"/>
      <c r="L217" s="81"/>
      <c r="M217" s="175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</row>
    <row r="218" ht="12.75" customHeight="1">
      <c r="A218" s="211"/>
      <c r="B218" s="81"/>
      <c r="C218" s="211" t="s">
        <v>5692</v>
      </c>
      <c r="D218" s="211" t="s">
        <v>314</v>
      </c>
      <c r="E218" s="211" t="s">
        <v>251</v>
      </c>
      <c r="F218" s="211" t="s">
        <v>5693</v>
      </c>
      <c r="G218" s="211"/>
      <c r="H218" s="211"/>
      <c r="I218" s="175"/>
      <c r="J218" s="175" t="s">
        <v>5694</v>
      </c>
      <c r="K218" s="81"/>
      <c r="L218" s="81"/>
      <c r="M218" s="175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</row>
    <row r="219" ht="12.75" customHeight="1">
      <c r="A219" s="211"/>
      <c r="B219" s="81"/>
      <c r="C219" s="211" t="s">
        <v>5695</v>
      </c>
      <c r="D219" s="211" t="s">
        <v>1328</v>
      </c>
      <c r="E219" s="211" t="s">
        <v>212</v>
      </c>
      <c r="F219" s="211" t="s">
        <v>608</v>
      </c>
      <c r="G219" s="211"/>
      <c r="H219" s="211"/>
      <c r="I219" s="175"/>
      <c r="J219" s="175"/>
      <c r="K219" s="81"/>
      <c r="L219" s="81" t="s">
        <v>5696</v>
      </c>
      <c r="M219" s="175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</row>
    <row r="220" ht="12.75" customHeight="1">
      <c r="A220" s="211"/>
      <c r="B220" s="81"/>
      <c r="C220" s="211" t="s">
        <v>5697</v>
      </c>
      <c r="D220" s="211" t="s">
        <v>191</v>
      </c>
      <c r="E220" s="211" t="s">
        <v>212</v>
      </c>
      <c r="F220" s="211" t="s">
        <v>5698</v>
      </c>
      <c r="G220" s="211"/>
      <c r="H220" s="211"/>
      <c r="I220" s="175"/>
      <c r="J220" s="175" t="s">
        <v>5699</v>
      </c>
      <c r="K220" s="81"/>
      <c r="L220" s="81"/>
      <c r="M220" s="175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</row>
    <row r="221" ht="12.75" customHeight="1">
      <c r="A221" s="211"/>
      <c r="B221" s="81"/>
      <c r="C221" s="211" t="s">
        <v>5700</v>
      </c>
      <c r="D221" s="211" t="s">
        <v>5701</v>
      </c>
      <c r="E221" s="211" t="s">
        <v>745</v>
      </c>
      <c r="F221" s="211" t="s">
        <v>5702</v>
      </c>
      <c r="G221" s="211"/>
      <c r="H221" s="211"/>
      <c r="I221" s="175"/>
      <c r="J221" s="175" t="s">
        <v>5703</v>
      </c>
      <c r="K221" s="81"/>
      <c r="L221" s="81" t="s">
        <v>5704</v>
      </c>
      <c r="M221" s="175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</row>
    <row r="222" ht="12.75" customHeight="1">
      <c r="A222" s="211"/>
      <c r="B222" s="81"/>
      <c r="C222" s="211" t="s">
        <v>395</v>
      </c>
      <c r="D222" s="211" t="s">
        <v>5705</v>
      </c>
      <c r="E222" s="211" t="s">
        <v>264</v>
      </c>
      <c r="F222" s="211" t="s">
        <v>5706</v>
      </c>
      <c r="G222" s="211"/>
      <c r="H222" s="211"/>
      <c r="I222" s="175"/>
      <c r="J222" s="175" t="s">
        <v>5707</v>
      </c>
      <c r="K222" s="81"/>
      <c r="L222" s="211" t="s">
        <v>5708</v>
      </c>
      <c r="M222" s="175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</row>
    <row r="223" ht="12.75" customHeight="1">
      <c r="A223" s="211"/>
      <c r="B223" s="81"/>
      <c r="C223" s="211" t="s">
        <v>405</v>
      </c>
      <c r="D223" s="211" t="s">
        <v>5709</v>
      </c>
      <c r="E223" s="211" t="s">
        <v>251</v>
      </c>
      <c r="F223" s="211" t="s">
        <v>5710</v>
      </c>
      <c r="G223" s="211"/>
      <c r="H223" s="211"/>
      <c r="I223" s="175"/>
      <c r="J223" s="175" t="s">
        <v>5711</v>
      </c>
      <c r="K223" s="81"/>
      <c r="L223" s="81"/>
      <c r="M223" s="175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</row>
    <row r="224" ht="12.75" customHeight="1">
      <c r="A224" s="211"/>
      <c r="B224" s="81"/>
      <c r="C224" s="211" t="s">
        <v>5712</v>
      </c>
      <c r="D224" s="211" t="s">
        <v>5713</v>
      </c>
      <c r="E224" s="211" t="s">
        <v>245</v>
      </c>
      <c r="F224" s="211" t="s">
        <v>5714</v>
      </c>
      <c r="G224" s="211"/>
      <c r="H224" s="211"/>
      <c r="I224" s="175"/>
      <c r="J224" s="175" t="s">
        <v>5715</v>
      </c>
      <c r="K224" s="81"/>
      <c r="L224" s="81"/>
      <c r="M224" s="175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</row>
    <row r="225" ht="25.5" customHeight="1">
      <c r="A225" s="332"/>
      <c r="B225" s="166"/>
      <c r="C225" s="328" t="s">
        <v>5716</v>
      </c>
      <c r="D225" s="308" t="s">
        <v>5717</v>
      </c>
      <c r="E225" s="308" t="s">
        <v>170</v>
      </c>
      <c r="F225" s="308" t="s">
        <v>5718</v>
      </c>
      <c r="G225" s="308" t="s">
        <v>12</v>
      </c>
      <c r="H225" s="308" t="s">
        <v>5719</v>
      </c>
      <c r="I225" s="333" t="s">
        <v>5720</v>
      </c>
      <c r="J225" s="333" t="s">
        <v>5721</v>
      </c>
      <c r="K225" s="332" t="s">
        <v>5722</v>
      </c>
      <c r="L225" s="308" t="s">
        <v>5723</v>
      </c>
      <c r="M225" s="333"/>
      <c r="N225" s="332"/>
      <c r="O225" s="332"/>
      <c r="P225" s="332"/>
      <c r="Q225" s="332"/>
      <c r="R225" s="332"/>
      <c r="S225" s="332"/>
      <c r="T225" s="332"/>
      <c r="U225" s="332"/>
      <c r="V225" s="332"/>
      <c r="W225" s="332"/>
      <c r="X225" s="332"/>
    </row>
    <row r="226" ht="25.5" customHeight="1">
      <c r="A226" s="81"/>
      <c r="B226" s="81"/>
      <c r="C226" s="81" t="s">
        <v>5724</v>
      </c>
      <c r="D226" s="211" t="s">
        <v>5725</v>
      </c>
      <c r="E226" s="81" t="s">
        <v>153</v>
      </c>
      <c r="F226" s="211" t="s">
        <v>5726</v>
      </c>
      <c r="G226" s="211"/>
      <c r="H226" s="211"/>
      <c r="I226" s="175"/>
      <c r="J226" s="175" t="s">
        <v>5727</v>
      </c>
      <c r="K226" s="81"/>
      <c r="L226" s="211" t="s">
        <v>5728</v>
      </c>
      <c r="M226" s="175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</row>
    <row r="227" ht="12.75" customHeight="1">
      <c r="A227" s="81"/>
      <c r="B227" s="81"/>
      <c r="C227" s="81" t="s">
        <v>5729</v>
      </c>
      <c r="D227" s="211" t="s">
        <v>5730</v>
      </c>
      <c r="E227" s="81" t="s">
        <v>264</v>
      </c>
      <c r="F227" s="211" t="s">
        <v>5731</v>
      </c>
      <c r="G227" s="211"/>
      <c r="H227" s="211"/>
      <c r="I227" s="175"/>
      <c r="J227" s="175" t="s">
        <v>5732</v>
      </c>
      <c r="K227" s="81"/>
      <c r="L227" s="211" t="s">
        <v>5733</v>
      </c>
      <c r="M227" s="175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</row>
    <row r="228" ht="25.5" customHeight="1">
      <c r="A228" s="81"/>
      <c r="B228" s="81"/>
      <c r="C228" s="81" t="s">
        <v>5734</v>
      </c>
      <c r="D228" s="211" t="s">
        <v>5735</v>
      </c>
      <c r="E228" s="81" t="s">
        <v>320</v>
      </c>
      <c r="F228" s="211" t="s">
        <v>5736</v>
      </c>
      <c r="G228" s="211"/>
      <c r="H228" s="211"/>
      <c r="I228" s="175"/>
      <c r="J228" s="175" t="s">
        <v>5737</v>
      </c>
      <c r="K228" s="81"/>
      <c r="L228" s="211" t="s">
        <v>5738</v>
      </c>
      <c r="M228" s="175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</row>
    <row r="229" ht="25.5" customHeight="1">
      <c r="A229" s="81"/>
      <c r="B229" s="81"/>
      <c r="C229" s="81" t="s">
        <v>5739</v>
      </c>
      <c r="D229" s="211" t="s">
        <v>5243</v>
      </c>
      <c r="E229" s="81" t="s">
        <v>320</v>
      </c>
      <c r="F229" s="211" t="s">
        <v>5740</v>
      </c>
      <c r="G229" s="211"/>
      <c r="H229" s="211"/>
      <c r="I229" s="175"/>
      <c r="J229" s="175" t="s">
        <v>5741</v>
      </c>
      <c r="K229" s="81"/>
      <c r="L229" s="211" t="s">
        <v>5742</v>
      </c>
      <c r="M229" s="175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</row>
    <row r="230" ht="12.75" customHeight="1">
      <c r="A230" s="81"/>
      <c r="B230" s="81"/>
      <c r="C230" s="81" t="s">
        <v>5743</v>
      </c>
      <c r="D230" s="211" t="s">
        <v>5744</v>
      </c>
      <c r="E230" s="81" t="s">
        <v>3195</v>
      </c>
      <c r="F230" s="211" t="s">
        <v>5745</v>
      </c>
      <c r="G230" s="211"/>
      <c r="H230" s="211"/>
      <c r="I230" s="175"/>
      <c r="J230" s="175" t="s">
        <v>5746</v>
      </c>
      <c r="K230" s="81"/>
      <c r="L230" s="211" t="s">
        <v>5747</v>
      </c>
      <c r="M230" s="175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</row>
    <row r="231" ht="12.75" customHeight="1">
      <c r="A231" s="81"/>
      <c r="B231" s="81"/>
      <c r="C231" s="81" t="s">
        <v>5748</v>
      </c>
      <c r="D231" s="211" t="s">
        <v>1328</v>
      </c>
      <c r="E231" s="81" t="s">
        <v>233</v>
      </c>
      <c r="F231" s="211" t="s">
        <v>5749</v>
      </c>
      <c r="G231" s="211"/>
      <c r="H231" s="211"/>
      <c r="I231" s="175"/>
      <c r="J231" s="175" t="s">
        <v>5750</v>
      </c>
      <c r="K231" s="81"/>
      <c r="L231" s="81" t="s">
        <v>6765</v>
      </c>
      <c r="M231" s="175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</row>
    <row r="232" ht="12.75" customHeight="1">
      <c r="A232" s="81"/>
      <c r="B232" s="81"/>
      <c r="C232" s="81" t="s">
        <v>5752</v>
      </c>
      <c r="D232" s="211" t="s">
        <v>961</v>
      </c>
      <c r="E232" s="81" t="s">
        <v>212</v>
      </c>
      <c r="F232" s="211" t="s">
        <v>1683</v>
      </c>
      <c r="G232" s="211"/>
      <c r="H232" s="211"/>
      <c r="I232" s="175"/>
      <c r="J232" s="175" t="s">
        <v>5753</v>
      </c>
      <c r="K232" s="81"/>
      <c r="L232" s="81" t="s">
        <v>6766</v>
      </c>
      <c r="M232" s="175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</row>
    <row r="233" ht="25.5" customHeight="1">
      <c r="A233" s="81"/>
      <c r="B233" s="81"/>
      <c r="C233" s="81" t="s">
        <v>5755</v>
      </c>
      <c r="D233" s="211" t="s">
        <v>5756</v>
      </c>
      <c r="E233" s="81" t="s">
        <v>212</v>
      </c>
      <c r="F233" s="211" t="s">
        <v>5757</v>
      </c>
      <c r="G233" s="211"/>
      <c r="H233" s="211"/>
      <c r="I233" s="175"/>
      <c r="J233" s="175" t="s">
        <v>5758</v>
      </c>
      <c r="K233" s="81" t="s">
        <v>5759</v>
      </c>
      <c r="L233" s="81" t="s">
        <v>5760</v>
      </c>
      <c r="M233" s="175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</row>
    <row r="234" ht="12.75" customHeight="1">
      <c r="A234" s="81"/>
      <c r="B234" s="81"/>
      <c r="C234" s="81" t="s">
        <v>6767</v>
      </c>
      <c r="D234" s="211" t="s">
        <v>5762</v>
      </c>
      <c r="E234" s="81" t="s">
        <v>251</v>
      </c>
      <c r="F234" s="211" t="s">
        <v>5763</v>
      </c>
      <c r="G234" s="211"/>
      <c r="H234" s="211"/>
      <c r="I234" s="175"/>
      <c r="J234" s="175" t="s">
        <v>5764</v>
      </c>
      <c r="K234" s="81"/>
      <c r="L234" s="211" t="s">
        <v>5765</v>
      </c>
      <c r="M234" s="175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</row>
    <row r="235" ht="25.5" customHeight="1">
      <c r="A235" s="81"/>
      <c r="B235" s="81"/>
      <c r="C235" s="81" t="s">
        <v>1003</v>
      </c>
      <c r="D235" s="211" t="s">
        <v>5766</v>
      </c>
      <c r="E235" s="81" t="s">
        <v>320</v>
      </c>
      <c r="F235" s="211" t="s">
        <v>5767</v>
      </c>
      <c r="G235" s="211"/>
      <c r="H235" s="211"/>
      <c r="I235" s="175"/>
      <c r="J235" s="175" t="s">
        <v>6768</v>
      </c>
      <c r="K235" s="81"/>
      <c r="L235" s="211" t="s">
        <v>5769</v>
      </c>
      <c r="M235" s="175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</row>
    <row r="236" ht="12.75" customHeight="1">
      <c r="A236" s="81"/>
      <c r="B236" s="81"/>
      <c r="C236" s="81" t="s">
        <v>5770</v>
      </c>
      <c r="D236" s="211" t="s">
        <v>1450</v>
      </c>
      <c r="E236" s="81" t="s">
        <v>264</v>
      </c>
      <c r="F236" s="211" t="s">
        <v>905</v>
      </c>
      <c r="G236" s="211"/>
      <c r="H236" s="211"/>
      <c r="I236" s="175"/>
      <c r="J236" s="175" t="s">
        <v>5771</v>
      </c>
      <c r="K236" s="81"/>
      <c r="L236" s="211" t="s">
        <v>5772</v>
      </c>
      <c r="M236" s="175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</row>
    <row r="237" ht="12.75" customHeight="1">
      <c r="A237" s="331" t="s">
        <v>5773</v>
      </c>
      <c r="B237" s="258"/>
      <c r="C237" s="259"/>
      <c r="D237" s="334"/>
      <c r="E237" s="334"/>
      <c r="F237" s="334"/>
      <c r="G237" s="332"/>
      <c r="H237" s="308"/>
      <c r="I237" s="333"/>
      <c r="J237" s="333"/>
      <c r="K237" s="332"/>
      <c r="L237" s="332"/>
      <c r="M237" s="333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</row>
    <row r="238" ht="25.5" customHeight="1">
      <c r="A238" s="308">
        <v>34.0</v>
      </c>
      <c r="B238" s="332"/>
      <c r="C238" s="334" t="s">
        <v>5774</v>
      </c>
      <c r="D238" s="308" t="s">
        <v>5775</v>
      </c>
      <c r="E238" s="332"/>
      <c r="F238" s="308" t="s">
        <v>5776</v>
      </c>
      <c r="G238" s="308" t="s">
        <v>12</v>
      </c>
      <c r="H238" s="308" t="s">
        <v>143</v>
      </c>
      <c r="I238" s="333" t="s">
        <v>5777</v>
      </c>
      <c r="J238" s="333" t="s">
        <v>5778</v>
      </c>
      <c r="K238" s="332" t="s">
        <v>5779</v>
      </c>
      <c r="L238" s="332"/>
      <c r="M238" s="335" t="str">
        <f>HYPERLINK("http://www.cotabato.gov.ph/","www.cotabato.gov.ph")</f>
        <v>www.cotabato.gov.ph</v>
      </c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</row>
    <row r="239" ht="12.75" customHeight="1">
      <c r="A239" s="211">
        <v>35.0</v>
      </c>
      <c r="B239" s="81"/>
      <c r="C239" s="211" t="s">
        <v>5780</v>
      </c>
      <c r="D239" s="211" t="s">
        <v>5781</v>
      </c>
      <c r="E239" s="81" t="s">
        <v>153</v>
      </c>
      <c r="F239" s="211" t="s">
        <v>5782</v>
      </c>
      <c r="G239" s="211" t="s">
        <v>12</v>
      </c>
      <c r="H239" s="211" t="s">
        <v>13</v>
      </c>
      <c r="I239" s="175"/>
      <c r="J239" s="175" t="s">
        <v>5783</v>
      </c>
      <c r="K239" s="81"/>
      <c r="L239" s="81"/>
      <c r="M239" s="337" t="str">
        <f>HYPERLINK("http://www.alamada.gov.ph/","www.alamada.gov.ph")</f>
        <v>www.alamada.gov.ph</v>
      </c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</row>
    <row r="240" ht="12.75" customHeight="1">
      <c r="A240" s="211">
        <v>36.0</v>
      </c>
      <c r="B240" s="81"/>
      <c r="C240" s="211" t="s">
        <v>5784</v>
      </c>
      <c r="D240" s="211" t="s">
        <v>5785</v>
      </c>
      <c r="E240" s="211" t="s">
        <v>153</v>
      </c>
      <c r="F240" s="211" t="s">
        <v>5786</v>
      </c>
      <c r="G240" s="211" t="s">
        <v>12</v>
      </c>
      <c r="H240" s="211" t="s">
        <v>13</v>
      </c>
      <c r="I240" s="175"/>
      <c r="J240" s="175" t="s">
        <v>5787</v>
      </c>
      <c r="K240" s="81"/>
      <c r="L240" s="81"/>
      <c r="M240" s="337" t="str">
        <f>HYPERLINK("http://www.aleosan.gov.ph/","www.aleosan.gov.ph")</f>
        <v>www.aleosan.gov.ph</v>
      </c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</row>
    <row r="241" ht="12.75" customHeight="1">
      <c r="A241" s="211"/>
      <c r="B241" s="81"/>
      <c r="C241" s="211" t="s">
        <v>5788</v>
      </c>
      <c r="D241" s="211" t="s">
        <v>5789</v>
      </c>
      <c r="E241" s="211" t="s">
        <v>233</v>
      </c>
      <c r="F241" s="211" t="s">
        <v>5790</v>
      </c>
      <c r="G241" s="211" t="s">
        <v>12</v>
      </c>
      <c r="H241" s="211" t="s">
        <v>13</v>
      </c>
      <c r="I241" s="175"/>
      <c r="J241" s="338" t="s">
        <v>5791</v>
      </c>
      <c r="K241" s="81"/>
      <c r="L241" s="81"/>
      <c r="M241" s="337" t="str">
        <f>HYPERLINK("http://www.antipas.gov.ph/","www.antipas.gov.ph")</f>
        <v>www.antipas.gov.ph</v>
      </c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</row>
    <row r="242" ht="12.75" customHeight="1">
      <c r="A242" s="211"/>
      <c r="B242" s="81"/>
      <c r="C242" s="211" t="s">
        <v>5792</v>
      </c>
      <c r="D242" s="211" t="s">
        <v>5793</v>
      </c>
      <c r="E242" s="211" t="s">
        <v>204</v>
      </c>
      <c r="F242" s="211" t="s">
        <v>5794</v>
      </c>
      <c r="G242" s="211" t="s">
        <v>12</v>
      </c>
      <c r="H242" s="211" t="s">
        <v>13</v>
      </c>
      <c r="I242" s="175"/>
      <c r="J242" s="175"/>
      <c r="K242" s="81"/>
      <c r="L242" s="81"/>
      <c r="M242" s="212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</row>
    <row r="243" ht="12.75" customHeight="1">
      <c r="A243" s="211"/>
      <c r="B243" s="81"/>
      <c r="C243" s="211" t="s">
        <v>5795</v>
      </c>
      <c r="D243" s="211" t="s">
        <v>5796</v>
      </c>
      <c r="E243" s="211" t="s">
        <v>212</v>
      </c>
      <c r="F243" s="211" t="s">
        <v>5797</v>
      </c>
      <c r="G243" s="211" t="s">
        <v>12</v>
      </c>
      <c r="H243" s="211" t="s">
        <v>13</v>
      </c>
      <c r="I243" s="175"/>
      <c r="J243" s="175"/>
      <c r="K243" s="81"/>
      <c r="L243" s="81"/>
      <c r="M243" s="212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</row>
    <row r="244" ht="12.75" customHeight="1">
      <c r="A244" s="211"/>
      <c r="B244" s="81"/>
      <c r="C244" s="211" t="s">
        <v>3995</v>
      </c>
      <c r="D244" s="211" t="s">
        <v>5798</v>
      </c>
      <c r="E244" s="211" t="s">
        <v>745</v>
      </c>
      <c r="F244" s="211" t="s">
        <v>5799</v>
      </c>
      <c r="G244" s="211" t="s">
        <v>12</v>
      </c>
      <c r="H244" s="211" t="s">
        <v>13</v>
      </c>
      <c r="I244" s="175"/>
      <c r="J244" s="175"/>
      <c r="K244" s="81"/>
      <c r="L244" s="81"/>
      <c r="M244" s="212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</row>
    <row r="245" ht="25.5" customHeight="1">
      <c r="A245" s="211"/>
      <c r="B245" s="81"/>
      <c r="C245" s="211" t="s">
        <v>5800</v>
      </c>
      <c r="D245" s="211" t="s">
        <v>5801</v>
      </c>
      <c r="E245" s="211" t="s">
        <v>251</v>
      </c>
      <c r="F245" s="211" t="s">
        <v>5802</v>
      </c>
      <c r="G245" s="211" t="s">
        <v>12</v>
      </c>
      <c r="H245" s="211" t="s">
        <v>13</v>
      </c>
      <c r="I245" s="175"/>
      <c r="J245" s="175" t="s">
        <v>5803</v>
      </c>
      <c r="K245" s="81"/>
      <c r="L245" s="81"/>
      <c r="M245" s="337" t="str">
        <f>HYPERLINK("http://www.kabacan.gov.ph/","www.kabacan.gov.ph")</f>
        <v>www.kabacan.gov.ph</v>
      </c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</row>
    <row r="246" ht="12.75" customHeight="1">
      <c r="A246" s="211"/>
      <c r="B246" s="81"/>
      <c r="C246" s="211" t="s">
        <v>6769</v>
      </c>
      <c r="D246" s="211" t="s">
        <v>5805</v>
      </c>
      <c r="E246" s="211" t="s">
        <v>212</v>
      </c>
      <c r="F246" s="211" t="s">
        <v>5806</v>
      </c>
      <c r="G246" s="211" t="s">
        <v>12</v>
      </c>
      <c r="H246" s="211" t="s">
        <v>13</v>
      </c>
      <c r="I246" s="175"/>
      <c r="J246" s="175" t="s">
        <v>5807</v>
      </c>
      <c r="K246" s="81"/>
      <c r="L246" s="81"/>
      <c r="M246" s="337" t="str">
        <f>HYPERLINK("http://www.kidpawan.gov.ph/","www.kidpawan.gov.ph")</f>
        <v>www.kidpawan.gov.ph</v>
      </c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</row>
    <row r="247" ht="12.75" customHeight="1">
      <c r="A247" s="211"/>
      <c r="B247" s="81"/>
      <c r="C247" s="211" t="s">
        <v>5808</v>
      </c>
      <c r="D247" s="211" t="s">
        <v>5809</v>
      </c>
      <c r="E247" s="211" t="s">
        <v>745</v>
      </c>
      <c r="F247" s="211" t="s">
        <v>5810</v>
      </c>
      <c r="G247" s="211" t="s">
        <v>12</v>
      </c>
      <c r="H247" s="211" t="s">
        <v>13</v>
      </c>
      <c r="I247" s="175"/>
      <c r="J247" s="175" t="s">
        <v>5811</v>
      </c>
      <c r="K247" s="81"/>
      <c r="L247" s="81"/>
      <c r="M247" s="337" t="str">
        <f>HYPERLINK("http://www.libungan.gov.ph/","www.libungan.gov.ph")</f>
        <v>www.libungan.gov.ph</v>
      </c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</row>
    <row r="248" ht="12.75" customHeight="1">
      <c r="A248" s="211"/>
      <c r="B248" s="81"/>
      <c r="C248" s="211" t="s">
        <v>5812</v>
      </c>
      <c r="D248" s="211" t="s">
        <v>5813</v>
      </c>
      <c r="E248" s="211" t="s">
        <v>402</v>
      </c>
      <c r="F248" s="211" t="s">
        <v>5814</v>
      </c>
      <c r="G248" s="211" t="s">
        <v>12</v>
      </c>
      <c r="H248" s="211" t="s">
        <v>13</v>
      </c>
      <c r="I248" s="175"/>
      <c r="J248" s="338" t="s">
        <v>5815</v>
      </c>
      <c r="K248" s="81"/>
      <c r="L248" s="81"/>
      <c r="M248" s="337" t="str">
        <f>HYPERLINK("http://www.mlang.gov.ph/","www.mlang.gov.ph")</f>
        <v>www.mlang.gov.ph</v>
      </c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</row>
    <row r="249" ht="12.75" customHeight="1">
      <c r="A249" s="211"/>
      <c r="B249" s="81"/>
      <c r="C249" s="211" t="s">
        <v>5816</v>
      </c>
      <c r="D249" s="211" t="s">
        <v>5817</v>
      </c>
      <c r="E249" s="211" t="s">
        <v>745</v>
      </c>
      <c r="F249" s="211" t="s">
        <v>5818</v>
      </c>
      <c r="G249" s="211" t="s">
        <v>12</v>
      </c>
      <c r="H249" s="211" t="s">
        <v>13</v>
      </c>
      <c r="I249" s="175"/>
      <c r="J249" s="175" t="s">
        <v>5819</v>
      </c>
      <c r="K249" s="81"/>
      <c r="L249" s="81"/>
      <c r="M249" s="337" t="str">
        <f>HYPERLINK("http://www.magpet.gov.ph/","www.magpet.gov.ph")</f>
        <v>www.magpet.gov.ph</v>
      </c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</row>
    <row r="250" ht="25.5" customHeight="1">
      <c r="A250" s="211"/>
      <c r="B250" s="81"/>
      <c r="C250" s="211" t="s">
        <v>5820</v>
      </c>
      <c r="D250" s="211" t="s">
        <v>5821</v>
      </c>
      <c r="E250" s="211" t="s">
        <v>245</v>
      </c>
      <c r="F250" s="211" t="s">
        <v>5822</v>
      </c>
      <c r="G250" s="211" t="s">
        <v>12</v>
      </c>
      <c r="H250" s="211" t="s">
        <v>13</v>
      </c>
      <c r="I250" s="175"/>
      <c r="J250" s="175" t="s">
        <v>5823</v>
      </c>
      <c r="K250" s="81"/>
      <c r="L250" s="81"/>
      <c r="M250" s="337" t="str">
        <f>HYPERLINK("http://www.makilala.gov.ph/","www.makilala.gov.ph")</f>
        <v>www.makilala.gov.ph</v>
      </c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</row>
    <row r="251" ht="12.75" customHeight="1">
      <c r="A251" s="211"/>
      <c r="B251" s="81"/>
      <c r="C251" s="211" t="s">
        <v>5824</v>
      </c>
      <c r="D251" s="211" t="s">
        <v>5825</v>
      </c>
      <c r="E251" s="211" t="s">
        <v>159</v>
      </c>
      <c r="F251" s="211" t="s">
        <v>5826</v>
      </c>
      <c r="G251" s="211" t="s">
        <v>12</v>
      </c>
      <c r="H251" s="211" t="s">
        <v>13</v>
      </c>
      <c r="I251" s="175"/>
      <c r="J251" s="175" t="s">
        <v>5827</v>
      </c>
      <c r="K251" s="81"/>
      <c r="L251" s="81"/>
      <c r="M251" s="212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</row>
    <row r="252" ht="25.5" customHeight="1">
      <c r="A252" s="211"/>
      <c r="B252" s="81"/>
      <c r="C252" s="211" t="s">
        <v>5828</v>
      </c>
      <c r="D252" s="211" t="s">
        <v>5829</v>
      </c>
      <c r="E252" s="211" t="s">
        <v>233</v>
      </c>
      <c r="F252" s="211" t="s">
        <v>5830</v>
      </c>
      <c r="G252" s="211" t="s">
        <v>12</v>
      </c>
      <c r="H252" s="211" t="s">
        <v>13</v>
      </c>
      <c r="I252" s="175"/>
      <c r="J252" s="338" t="s">
        <v>5831</v>
      </c>
      <c r="K252" s="81"/>
      <c r="L252" s="81"/>
      <c r="M252" s="337" t="str">
        <f>HYPERLINK("http://www.midsayap.gov.ph/","www.midsayap.gov.ph")</f>
        <v>www.midsayap.gov.ph</v>
      </c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</row>
    <row r="253" ht="25.5" customHeight="1">
      <c r="A253" s="211"/>
      <c r="B253" s="81"/>
      <c r="C253" s="211" t="s">
        <v>5832</v>
      </c>
      <c r="D253" s="211" t="s">
        <v>6770</v>
      </c>
      <c r="E253" s="211" t="s">
        <v>245</v>
      </c>
      <c r="F253" s="211" t="s">
        <v>5834</v>
      </c>
      <c r="G253" s="211" t="s">
        <v>12</v>
      </c>
      <c r="H253" s="211" t="s">
        <v>13</v>
      </c>
      <c r="I253" s="175"/>
      <c r="J253" s="175" t="s">
        <v>5835</v>
      </c>
      <c r="K253" s="81"/>
      <c r="L253" s="81"/>
      <c r="M253" s="212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</row>
    <row r="254" ht="12.75" customHeight="1">
      <c r="A254" s="211"/>
      <c r="B254" s="81"/>
      <c r="C254" s="211" t="s">
        <v>5836</v>
      </c>
      <c r="D254" s="211" t="s">
        <v>5837</v>
      </c>
      <c r="E254" s="211" t="s">
        <v>233</v>
      </c>
      <c r="F254" s="211" t="s">
        <v>6771</v>
      </c>
      <c r="G254" s="211" t="s">
        <v>12</v>
      </c>
      <c r="H254" s="211" t="s">
        <v>13</v>
      </c>
      <c r="I254" s="175"/>
      <c r="J254" s="338" t="s">
        <v>5839</v>
      </c>
      <c r="K254" s="81"/>
      <c r="L254" s="81"/>
      <c r="M254" s="337" t="str">
        <f>HYPERLINK("http://www.pikit.gov.ph/","www.pikit.gov.ph")</f>
        <v>www.pikit.gov.ph</v>
      </c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</row>
    <row r="255" ht="12.75" customHeight="1">
      <c r="A255" s="211"/>
      <c r="B255" s="81"/>
      <c r="C255" s="211" t="s">
        <v>3611</v>
      </c>
      <c r="D255" s="211" t="s">
        <v>5840</v>
      </c>
      <c r="E255" s="211" t="s">
        <v>1782</v>
      </c>
      <c r="F255" s="211" t="s">
        <v>5841</v>
      </c>
      <c r="G255" s="211" t="s">
        <v>12</v>
      </c>
      <c r="H255" s="211" t="s">
        <v>13</v>
      </c>
      <c r="I255" s="175"/>
      <c r="J255" s="338" t="s">
        <v>5842</v>
      </c>
      <c r="K255" s="81"/>
      <c r="L255" s="81"/>
      <c r="M255" s="212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</row>
    <row r="256" ht="25.5" customHeight="1">
      <c r="A256" s="211"/>
      <c r="B256" s="81"/>
      <c r="C256" s="211" t="s">
        <v>5843</v>
      </c>
      <c r="D256" s="211" t="s">
        <v>5844</v>
      </c>
      <c r="E256" s="211" t="s">
        <v>245</v>
      </c>
      <c r="F256" s="211" t="s">
        <v>5845</v>
      </c>
      <c r="G256" s="211" t="s">
        <v>12</v>
      </c>
      <c r="H256" s="211" t="s">
        <v>13</v>
      </c>
      <c r="I256" s="175"/>
      <c r="J256" s="338" t="s">
        <v>5846</v>
      </c>
      <c r="K256" s="81"/>
      <c r="L256" s="81"/>
      <c r="M256" s="337" t="str">
        <f>HYPERLINK("http://www.tulunan.cotabatoprov.gov.ph/","www.tulunan.cotabatoprov.gov.ph")</f>
        <v>www.tulunan.cotabatoprov.gov.ph</v>
      </c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</row>
    <row r="257" ht="25.5" customHeight="1">
      <c r="A257" s="308">
        <v>37.0</v>
      </c>
      <c r="B257" s="332"/>
      <c r="C257" s="334" t="s">
        <v>5847</v>
      </c>
      <c r="D257" s="308" t="s">
        <v>5848</v>
      </c>
      <c r="E257" s="308" t="s">
        <v>153</v>
      </c>
      <c r="F257" s="308" t="s">
        <v>5849</v>
      </c>
      <c r="G257" s="308" t="s">
        <v>12</v>
      </c>
      <c r="H257" s="308" t="s">
        <v>143</v>
      </c>
      <c r="I257" s="333" t="s">
        <v>5850</v>
      </c>
      <c r="J257" s="341" t="s">
        <v>5851</v>
      </c>
      <c r="K257" s="332"/>
      <c r="L257" s="332"/>
      <c r="M257" s="335" t="str">
        <f>HYPERLINK("http://www.sarangani.gov.ph/","www.sarangani.gov.ph")</f>
        <v>www.sarangani.gov.ph</v>
      </c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</row>
    <row r="258" ht="25.5" customHeight="1">
      <c r="A258" s="211">
        <v>38.0</v>
      </c>
      <c r="B258" s="81"/>
      <c r="C258" s="211" t="s">
        <v>5852</v>
      </c>
      <c r="D258" s="211" t="s">
        <v>5717</v>
      </c>
      <c r="E258" s="81" t="s">
        <v>245</v>
      </c>
      <c r="F258" s="211" t="s">
        <v>5853</v>
      </c>
      <c r="G258" s="211" t="s">
        <v>12</v>
      </c>
      <c r="H258" s="211" t="s">
        <v>13</v>
      </c>
      <c r="I258" s="175"/>
      <c r="J258" s="175" t="s">
        <v>5854</v>
      </c>
      <c r="K258" s="81"/>
      <c r="L258" s="81"/>
      <c r="M258" s="337" t="str">
        <f>HYPERLINK("http://www.alabel-sarangani.gov.ph/","www.alabel-sarangani.gov.ph")</f>
        <v>www.alabel-sarangani.gov.ph</v>
      </c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</row>
    <row r="259" ht="12.75" customHeight="1">
      <c r="A259" s="211"/>
      <c r="B259" s="81"/>
      <c r="C259" s="211" t="s">
        <v>5855</v>
      </c>
      <c r="D259" s="211" t="s">
        <v>5856</v>
      </c>
      <c r="E259" s="81" t="s">
        <v>320</v>
      </c>
      <c r="F259" s="211" t="s">
        <v>5857</v>
      </c>
      <c r="G259" s="211" t="s">
        <v>12</v>
      </c>
      <c r="H259" s="211" t="s">
        <v>13</v>
      </c>
      <c r="I259" s="175"/>
      <c r="J259" s="175" t="s">
        <v>5858</v>
      </c>
      <c r="K259" s="81"/>
      <c r="L259" s="81"/>
      <c r="M259" s="337" t="str">
        <f>HYPERLINK("http://www.glan.gov.ph/","www.glan.gov.ph")</f>
        <v>www.glan.gov.ph</v>
      </c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</row>
    <row r="260" ht="25.5" customHeight="1">
      <c r="A260" s="211"/>
      <c r="B260" s="81"/>
      <c r="C260" s="211" t="s">
        <v>5859</v>
      </c>
      <c r="D260" s="211" t="s">
        <v>5860</v>
      </c>
      <c r="E260" s="81" t="s">
        <v>153</v>
      </c>
      <c r="F260" s="211" t="s">
        <v>5861</v>
      </c>
      <c r="G260" s="211" t="s">
        <v>12</v>
      </c>
      <c r="H260" s="211" t="s">
        <v>13</v>
      </c>
      <c r="I260" s="175"/>
      <c r="J260" s="175" t="s">
        <v>5862</v>
      </c>
      <c r="K260" s="81"/>
      <c r="L260" s="81"/>
      <c r="M260" s="337" t="str">
        <f>HYPERLINK("http://www.kiamba.gov.ph/","www.kiamba.gov.ph")</f>
        <v>www.kiamba.gov.ph</v>
      </c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</row>
    <row r="261" ht="12.75" customHeight="1">
      <c r="A261" s="211"/>
      <c r="B261" s="81"/>
      <c r="C261" s="211" t="s">
        <v>5863</v>
      </c>
      <c r="D261" s="211" t="s">
        <v>5864</v>
      </c>
      <c r="E261" s="81" t="s">
        <v>251</v>
      </c>
      <c r="F261" s="211" t="s">
        <v>5865</v>
      </c>
      <c r="G261" s="211" t="s">
        <v>12</v>
      </c>
      <c r="H261" s="211" t="s">
        <v>13</v>
      </c>
      <c r="I261" s="175"/>
      <c r="J261" s="338" t="s">
        <v>5866</v>
      </c>
      <c r="K261" s="81"/>
      <c r="L261" s="81"/>
      <c r="M261" s="337" t="str">
        <f>HYPERLINK("http://www.maasim.gov.ph/","www.maasim.gov.ph")</f>
        <v>www.maasim.gov.ph</v>
      </c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</row>
    <row r="262" ht="12.75" customHeight="1">
      <c r="A262" s="211"/>
      <c r="B262" s="81"/>
      <c r="C262" s="211" t="s">
        <v>5867</v>
      </c>
      <c r="D262" s="211" t="s">
        <v>5868</v>
      </c>
      <c r="E262" s="81" t="s">
        <v>153</v>
      </c>
      <c r="F262" s="211" t="s">
        <v>5869</v>
      </c>
      <c r="G262" s="211" t="s">
        <v>12</v>
      </c>
      <c r="H262" s="211" t="s">
        <v>13</v>
      </c>
      <c r="I262" s="175"/>
      <c r="J262" s="338" t="s">
        <v>5870</v>
      </c>
      <c r="K262" s="81"/>
      <c r="L262" s="81"/>
      <c r="M262" s="337" t="str">
        <f>HYPERLINK("http://www.maitum.gov.ph/","www.maitum.gov.ph")</f>
        <v>www.maitum.gov.ph</v>
      </c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</row>
    <row r="263" ht="12.75" customHeight="1">
      <c r="A263" s="211"/>
      <c r="B263" s="81"/>
      <c r="C263" s="211" t="s">
        <v>5871</v>
      </c>
      <c r="D263" s="211" t="s">
        <v>5872</v>
      </c>
      <c r="E263" s="81" t="s">
        <v>159</v>
      </c>
      <c r="F263" s="211" t="s">
        <v>5873</v>
      </c>
      <c r="G263" s="211" t="s">
        <v>12</v>
      </c>
      <c r="H263" s="211" t="s">
        <v>13</v>
      </c>
      <c r="I263" s="175"/>
      <c r="J263" s="338" t="s">
        <v>5874</v>
      </c>
      <c r="K263" s="81"/>
      <c r="L263" s="81"/>
      <c r="M263" s="337" t="str">
        <f>HYPERLINK("http://www.malapatan.gov.ph/","www.malapatan.gov.ph")</f>
        <v>www.malapatan.gov.ph</v>
      </c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</row>
    <row r="264" ht="12.75" customHeight="1">
      <c r="A264" s="211"/>
      <c r="B264" s="81"/>
      <c r="C264" s="211" t="s">
        <v>5875</v>
      </c>
      <c r="D264" s="211" t="s">
        <v>5876</v>
      </c>
      <c r="E264" s="81" t="s">
        <v>402</v>
      </c>
      <c r="F264" s="211" t="s">
        <v>5877</v>
      </c>
      <c r="G264" s="211" t="s">
        <v>12</v>
      </c>
      <c r="H264" s="211" t="s">
        <v>13</v>
      </c>
      <c r="I264" s="175"/>
      <c r="J264" s="175" t="s">
        <v>5878</v>
      </c>
      <c r="K264" s="81"/>
      <c r="L264" s="81"/>
      <c r="M264" s="337" t="str">
        <f>HYPERLINK("http://www.malungon.gov.ph/","www.malungon.gov.ph")</f>
        <v>www.malungon.gov.ph</v>
      </c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</row>
    <row r="265" ht="25.5" customHeight="1">
      <c r="A265" s="308">
        <v>39.0</v>
      </c>
      <c r="B265" s="332"/>
      <c r="C265" s="334" t="s">
        <v>6772</v>
      </c>
      <c r="D265" s="308" t="s">
        <v>5880</v>
      </c>
      <c r="E265" s="332" t="s">
        <v>251</v>
      </c>
      <c r="F265" s="308" t="s">
        <v>5881</v>
      </c>
      <c r="G265" s="308" t="s">
        <v>12</v>
      </c>
      <c r="H265" s="308" t="s">
        <v>143</v>
      </c>
      <c r="I265" s="333" t="s">
        <v>5882</v>
      </c>
      <c r="J265" s="341" t="s">
        <v>5883</v>
      </c>
      <c r="K265" s="332"/>
      <c r="L265" s="332"/>
      <c r="M265" s="335" t="str">
        <f>HYPERLINK("http://www.southcotabato.gov.ph/","www.southcotabato.gov.ph")</f>
        <v>www.southcotabato.gov.ph</v>
      </c>
      <c r="N265" s="332"/>
      <c r="O265" s="332"/>
      <c r="P265" s="332"/>
      <c r="Q265" s="332"/>
      <c r="R265" s="332"/>
      <c r="S265" s="332"/>
      <c r="T265" s="332"/>
      <c r="U265" s="332"/>
      <c r="V265" s="332"/>
      <c r="W265" s="332"/>
      <c r="X265" s="332"/>
    </row>
    <row r="266" ht="12.75" customHeight="1">
      <c r="A266" s="211"/>
      <c r="B266" s="81"/>
      <c r="C266" s="211" t="s">
        <v>3414</v>
      </c>
      <c r="D266" s="211" t="s">
        <v>5884</v>
      </c>
      <c r="E266" s="81" t="s">
        <v>233</v>
      </c>
      <c r="F266" s="211" t="s">
        <v>5885</v>
      </c>
      <c r="G266" s="211" t="s">
        <v>3402</v>
      </c>
      <c r="H266" s="211" t="s">
        <v>13</v>
      </c>
      <c r="I266" s="175"/>
      <c r="J266" s="175" t="s">
        <v>5886</v>
      </c>
      <c r="K266" s="81"/>
      <c r="L266" s="81"/>
      <c r="M266" s="337" t="str">
        <f>HYPERLINK("http://www.bangascot.gov.ph/","www.bangascot.gov.ph")</f>
        <v>www.bangascot.gov.ph</v>
      </c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</row>
    <row r="267" ht="25.5" customHeight="1">
      <c r="A267" s="211"/>
      <c r="B267" s="81"/>
      <c r="C267" s="211" t="s">
        <v>6773</v>
      </c>
      <c r="D267" s="211" t="s">
        <v>5888</v>
      </c>
      <c r="E267" s="81" t="s">
        <v>153</v>
      </c>
      <c r="F267" s="211" t="s">
        <v>5889</v>
      </c>
      <c r="G267" s="211" t="s">
        <v>3402</v>
      </c>
      <c r="H267" s="211" t="s">
        <v>13</v>
      </c>
      <c r="I267" s="175"/>
      <c r="J267" s="338" t="s">
        <v>5890</v>
      </c>
      <c r="K267" s="81"/>
      <c r="L267" s="81"/>
      <c r="M267" s="337" t="str">
        <f>HYPERLINK("http://www.gensantos.gov.ph/","www.gensantos.gov.ph")</f>
        <v>www.gensantos.gov.ph</v>
      </c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</row>
    <row r="268" ht="25.5" customHeight="1">
      <c r="A268" s="211"/>
      <c r="B268" s="81"/>
      <c r="C268" s="211" t="s">
        <v>6774</v>
      </c>
      <c r="D268" s="211" t="s">
        <v>5892</v>
      </c>
      <c r="E268" s="81" t="s">
        <v>320</v>
      </c>
      <c r="F268" s="211" t="s">
        <v>5893</v>
      </c>
      <c r="G268" s="211" t="s">
        <v>3402</v>
      </c>
      <c r="H268" s="211" t="s">
        <v>13</v>
      </c>
      <c r="I268" s="175"/>
      <c r="J268" s="175" t="s">
        <v>5894</v>
      </c>
      <c r="K268" s="81"/>
      <c r="L268" s="81"/>
      <c r="M268" s="337" t="str">
        <f>HYPERLINK("http://www.koronadal.gov.ph/","www.koronadal.gov.ph")</f>
        <v>www.koronadal.gov.ph</v>
      </c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</row>
    <row r="269" ht="12.75" customHeight="1">
      <c r="A269" s="211"/>
      <c r="B269" s="81"/>
      <c r="C269" s="211" t="s">
        <v>5895</v>
      </c>
      <c r="D269" s="211" t="s">
        <v>5002</v>
      </c>
      <c r="E269" s="81" t="s">
        <v>320</v>
      </c>
      <c r="F269" s="211" t="s">
        <v>5896</v>
      </c>
      <c r="G269" s="211" t="s">
        <v>3402</v>
      </c>
      <c r="H269" s="211" t="s">
        <v>13</v>
      </c>
      <c r="I269" s="175"/>
      <c r="J269" s="338" t="s">
        <v>5897</v>
      </c>
      <c r="K269" s="81"/>
      <c r="L269" s="81"/>
      <c r="M269" s="175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</row>
    <row r="270" ht="12.75" customHeight="1">
      <c r="A270" s="211"/>
      <c r="B270" s="81"/>
      <c r="C270" s="211" t="s">
        <v>5898</v>
      </c>
      <c r="D270" s="211" t="s">
        <v>5856</v>
      </c>
      <c r="E270" s="81" t="s">
        <v>441</v>
      </c>
      <c r="F270" s="211" t="s">
        <v>5899</v>
      </c>
      <c r="G270" s="211" t="s">
        <v>3402</v>
      </c>
      <c r="H270" s="211" t="s">
        <v>13</v>
      </c>
      <c r="I270" s="175"/>
      <c r="J270" s="175" t="s">
        <v>6775</v>
      </c>
      <c r="K270" s="81"/>
      <c r="L270" s="81"/>
      <c r="M270" s="175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</row>
    <row r="271" ht="25.5" customHeight="1">
      <c r="A271" s="211"/>
      <c r="B271" s="81"/>
      <c r="C271" s="211" t="s">
        <v>5901</v>
      </c>
      <c r="D271" s="211" t="s">
        <v>5902</v>
      </c>
      <c r="E271" s="81" t="s">
        <v>264</v>
      </c>
      <c r="F271" s="211" t="s">
        <v>5903</v>
      </c>
      <c r="G271" s="211" t="s">
        <v>3402</v>
      </c>
      <c r="H271" s="211" t="s">
        <v>13</v>
      </c>
      <c r="I271" s="175"/>
      <c r="J271" s="175" t="s">
        <v>5904</v>
      </c>
      <c r="K271" s="81"/>
      <c r="L271" s="81"/>
      <c r="M271" s="175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</row>
    <row r="272" ht="12.75" customHeight="1">
      <c r="A272" s="211"/>
      <c r="B272" s="81"/>
      <c r="C272" s="211" t="s">
        <v>5905</v>
      </c>
      <c r="D272" s="211" t="s">
        <v>5002</v>
      </c>
      <c r="E272" s="81" t="s">
        <v>402</v>
      </c>
      <c r="F272" s="211" t="s">
        <v>5906</v>
      </c>
      <c r="G272" s="211" t="s">
        <v>3402</v>
      </c>
      <c r="H272" s="211" t="s">
        <v>13</v>
      </c>
      <c r="I272" s="175"/>
      <c r="J272" s="175" t="s">
        <v>5907</v>
      </c>
      <c r="K272" s="81"/>
      <c r="L272" s="81"/>
      <c r="M272" s="337" t="str">
        <f>HYPERLINK("http://www.stoninoscot.gov.ph/","www.stoninoscot.gov.ph")</f>
        <v>www.stoninoscot.gov.ph</v>
      </c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</row>
    <row r="273" ht="12.75" customHeight="1">
      <c r="A273" s="211"/>
      <c r="B273" s="81"/>
      <c r="C273" s="211" t="s">
        <v>5908</v>
      </c>
      <c r="D273" s="211" t="s">
        <v>5002</v>
      </c>
      <c r="E273" s="81" t="s">
        <v>445</v>
      </c>
      <c r="F273" s="211" t="s">
        <v>5909</v>
      </c>
      <c r="G273" s="211" t="s">
        <v>3402</v>
      </c>
      <c r="H273" s="211" t="s">
        <v>13</v>
      </c>
      <c r="I273" s="175"/>
      <c r="J273" s="338" t="s">
        <v>5910</v>
      </c>
      <c r="K273" s="81"/>
      <c r="L273" s="81"/>
      <c r="M273" s="337" t="str">
        <f>HYPERLINK("http://www.surallah.gov.ph/","www.surallah.gov.ph")</f>
        <v>www.surallah.gov.ph</v>
      </c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</row>
    <row r="274" ht="25.5" customHeight="1">
      <c r="A274" s="211"/>
      <c r="B274" s="81"/>
      <c r="C274" s="211" t="s">
        <v>5911</v>
      </c>
      <c r="D274" s="211" t="s">
        <v>5912</v>
      </c>
      <c r="E274" s="81" t="s">
        <v>245</v>
      </c>
      <c r="F274" s="211" t="s">
        <v>5913</v>
      </c>
      <c r="G274" s="211" t="s">
        <v>3402</v>
      </c>
      <c r="H274" s="211" t="s">
        <v>13</v>
      </c>
      <c r="I274" s="175"/>
      <c r="J274" s="342" t="s">
        <v>5914</v>
      </c>
      <c r="K274" s="81"/>
      <c r="L274" s="81"/>
      <c r="M274" s="337" t="str">
        <f>HYPERLINK("http://www.tiboliscot.gov.ph/","www.tiboliscot.gov.ph")</f>
        <v>www.tiboliscot.gov.ph</v>
      </c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</row>
    <row r="275" ht="25.5" customHeight="1">
      <c r="A275" s="211"/>
      <c r="B275" s="81"/>
      <c r="C275" s="211" t="s">
        <v>5915</v>
      </c>
      <c r="D275" s="211" t="s">
        <v>5916</v>
      </c>
      <c r="E275" s="81" t="s">
        <v>204</v>
      </c>
      <c r="F275" s="211" t="s">
        <v>5917</v>
      </c>
      <c r="G275" s="211" t="s">
        <v>3402</v>
      </c>
      <c r="H275" s="211" t="s">
        <v>13</v>
      </c>
      <c r="I275" s="175"/>
      <c r="J275" s="342" t="s">
        <v>5918</v>
      </c>
      <c r="K275" s="81"/>
      <c r="L275" s="81"/>
      <c r="M275" s="337" t="str">
        <f>HYPERLINK("http://www.tampakan.gov.ph/","www.tampakan.gov.ph")</f>
        <v>www.tampakan.gov.ph</v>
      </c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</row>
    <row r="276" ht="12.75" customHeight="1">
      <c r="A276" s="211"/>
      <c r="B276" s="81"/>
      <c r="C276" s="211" t="s">
        <v>5919</v>
      </c>
      <c r="D276" s="211" t="s">
        <v>5920</v>
      </c>
      <c r="E276" s="81" t="s">
        <v>204</v>
      </c>
      <c r="F276" s="211" t="s">
        <v>5921</v>
      </c>
      <c r="G276" s="211" t="s">
        <v>3402</v>
      </c>
      <c r="H276" s="211" t="s">
        <v>13</v>
      </c>
      <c r="I276" s="175"/>
      <c r="J276" s="338" t="s">
        <v>5922</v>
      </c>
      <c r="K276" s="81"/>
      <c r="L276" s="81"/>
      <c r="M276" s="337" t="str">
        <f>HYPERLINK("http://www.tantanganscot.gov.ph/","www.tantanganscot.gov.ph")</f>
        <v>www.tantanganscot.gov.ph</v>
      </c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</row>
    <row r="277" ht="12.75" customHeight="1">
      <c r="A277" s="211"/>
      <c r="B277" s="81"/>
      <c r="C277" s="211" t="s">
        <v>5923</v>
      </c>
      <c r="D277" s="211" t="s">
        <v>5876</v>
      </c>
      <c r="E277" s="81" t="s">
        <v>245</v>
      </c>
      <c r="F277" s="211" t="s">
        <v>5924</v>
      </c>
      <c r="G277" s="211" t="s">
        <v>3402</v>
      </c>
      <c r="H277" s="211" t="s">
        <v>13</v>
      </c>
      <c r="I277" s="175"/>
      <c r="J277" s="338" t="s">
        <v>5925</v>
      </c>
      <c r="K277" s="81"/>
      <c r="L277" s="81"/>
      <c r="M277" s="337" t="str">
        <f>HYPERLINK("http://www.tupi.gov.ph/","www.tupi.gov.ph")</f>
        <v>www.tupi.gov.ph</v>
      </c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</row>
    <row r="278" ht="25.5" customHeight="1">
      <c r="A278" s="308">
        <v>43.0</v>
      </c>
      <c r="B278" s="332"/>
      <c r="C278" s="334" t="s">
        <v>5926</v>
      </c>
      <c r="D278" s="308" t="s">
        <v>5927</v>
      </c>
      <c r="E278" s="308" t="s">
        <v>745</v>
      </c>
      <c r="F278" s="308" t="s">
        <v>5928</v>
      </c>
      <c r="G278" s="308" t="s">
        <v>12</v>
      </c>
      <c r="H278" s="308" t="s">
        <v>143</v>
      </c>
      <c r="I278" s="333" t="s">
        <v>5929</v>
      </c>
      <c r="J278" s="333" t="s">
        <v>5930</v>
      </c>
      <c r="K278" s="332" t="s">
        <v>5931</v>
      </c>
      <c r="L278" s="332"/>
      <c r="M278" s="335" t="str">
        <f>HYPERLINK("http://www.sultankudaratprovince.gov.ph/","www.sultankudaratprovince.gov.ph")</f>
        <v>www.sultankudaratprovince.gov.ph</v>
      </c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</row>
    <row r="279" ht="12.75" customHeight="1">
      <c r="A279" s="211">
        <v>44.0</v>
      </c>
      <c r="B279" s="81"/>
      <c r="C279" s="211" t="s">
        <v>5932</v>
      </c>
      <c r="D279" s="211" t="s">
        <v>5933</v>
      </c>
      <c r="E279" s="211" t="s">
        <v>138</v>
      </c>
      <c r="F279" s="211" t="s">
        <v>5934</v>
      </c>
      <c r="G279" s="211" t="s">
        <v>12</v>
      </c>
      <c r="H279" s="211" t="s">
        <v>13</v>
      </c>
      <c r="I279" s="175"/>
      <c r="J279" s="175" t="s">
        <v>5935</v>
      </c>
      <c r="K279" s="81"/>
      <c r="L279" s="81"/>
      <c r="M279" s="337" t="str">
        <f>HYPERLINK("http://www.bagumbayan.gov.ph/","www.bagumbayan.gov.ph")</f>
        <v>www.bagumbayan.gov.ph</v>
      </c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</row>
    <row r="280" ht="12.75" customHeight="1">
      <c r="A280" s="211">
        <v>45.0</v>
      </c>
      <c r="B280" s="81"/>
      <c r="C280" s="211" t="s">
        <v>5936</v>
      </c>
      <c r="D280" s="211" t="s">
        <v>5937</v>
      </c>
      <c r="E280" s="211" t="s">
        <v>159</v>
      </c>
      <c r="F280" s="211" t="s">
        <v>5938</v>
      </c>
      <c r="G280" s="211" t="s">
        <v>12</v>
      </c>
      <c r="H280" s="211" t="s">
        <v>13</v>
      </c>
      <c r="I280" s="175"/>
      <c r="J280" s="175" t="s">
        <v>5939</v>
      </c>
      <c r="K280" s="81"/>
      <c r="L280" s="81"/>
      <c r="M280" s="337" t="str">
        <f>HYPERLINK("http://www.columbio.gov.ph/","www.columbio.gov.ph")</f>
        <v>www.columbio.gov.ph</v>
      </c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</row>
    <row r="281" ht="25.5" customHeight="1">
      <c r="A281" s="211">
        <v>46.0</v>
      </c>
      <c r="B281" s="81"/>
      <c r="C281" s="211" t="s">
        <v>2929</v>
      </c>
      <c r="D281" s="211" t="s">
        <v>5940</v>
      </c>
      <c r="E281" s="81" t="s">
        <v>745</v>
      </c>
      <c r="F281" s="211" t="s">
        <v>5941</v>
      </c>
      <c r="G281" s="211" t="s">
        <v>12</v>
      </c>
      <c r="H281" s="211" t="s">
        <v>13</v>
      </c>
      <c r="I281" s="175"/>
      <c r="J281" s="175" t="s">
        <v>5942</v>
      </c>
      <c r="K281" s="81"/>
      <c r="L281" s="81"/>
      <c r="M281" s="175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</row>
    <row r="282" ht="12.75" customHeight="1">
      <c r="A282" s="211">
        <v>51.0</v>
      </c>
      <c r="B282" s="81"/>
      <c r="C282" s="211" t="s">
        <v>5943</v>
      </c>
      <c r="D282" s="211" t="s">
        <v>5944</v>
      </c>
      <c r="E282" s="81" t="s">
        <v>192</v>
      </c>
      <c r="F282" s="81" t="s">
        <v>5945</v>
      </c>
      <c r="G282" s="211" t="s">
        <v>12</v>
      </c>
      <c r="H282" s="211" t="s">
        <v>13</v>
      </c>
      <c r="I282" s="175"/>
      <c r="J282" s="175" t="s">
        <v>5946</v>
      </c>
      <c r="K282" s="81"/>
      <c r="L282" s="81"/>
      <c r="M282" s="337" t="str">
        <f>HYPERLINK("http://www.isulan.gov.ph/","www.isulan.gov.ph")</f>
        <v>www.isulan.gov.ph</v>
      </c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</row>
    <row r="283" ht="12.75" customHeight="1">
      <c r="A283" s="211">
        <v>52.0</v>
      </c>
      <c r="B283" s="81"/>
      <c r="C283" s="211" t="s">
        <v>5947</v>
      </c>
      <c r="D283" s="211" t="s">
        <v>5948</v>
      </c>
      <c r="E283" s="81" t="s">
        <v>251</v>
      </c>
      <c r="F283" s="211" t="s">
        <v>5949</v>
      </c>
      <c r="G283" s="211" t="s">
        <v>12</v>
      </c>
      <c r="H283" s="211" t="s">
        <v>13</v>
      </c>
      <c r="I283" s="175"/>
      <c r="J283" s="175" t="s">
        <v>5950</v>
      </c>
      <c r="K283" s="81"/>
      <c r="L283" s="81"/>
      <c r="M283" s="337" t="str">
        <f>HYPERLINK("http://www.kalamansig.gov.ph/","www.kalamansig.gov.ph")</f>
        <v>www.kalamansig.gov.ph</v>
      </c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</row>
    <row r="284" ht="12.75" customHeight="1">
      <c r="A284" s="211"/>
      <c r="B284" s="81"/>
      <c r="C284" s="211" t="s">
        <v>5951</v>
      </c>
      <c r="D284" s="211" t="s">
        <v>5952</v>
      </c>
      <c r="E284" s="81" t="s">
        <v>264</v>
      </c>
      <c r="F284" s="211" t="s">
        <v>5953</v>
      </c>
      <c r="G284" s="211" t="s">
        <v>12</v>
      </c>
      <c r="H284" s="211" t="s">
        <v>13</v>
      </c>
      <c r="I284" s="175"/>
      <c r="J284" s="175"/>
      <c r="K284" s="81"/>
      <c r="L284" s="81"/>
      <c r="M284" s="337" t="str">
        <f>HYPERLINK("http://www.lambayong.com/","www.lambayong.com")</f>
        <v>www.lambayong.com</v>
      </c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</row>
    <row r="285" ht="25.5" customHeight="1">
      <c r="A285" s="211"/>
      <c r="B285" s="81"/>
      <c r="C285" s="211" t="s">
        <v>5954</v>
      </c>
      <c r="D285" s="211" t="s">
        <v>5955</v>
      </c>
      <c r="E285" s="81" t="s">
        <v>320</v>
      </c>
      <c r="F285" s="211" t="s">
        <v>5956</v>
      </c>
      <c r="G285" s="211" t="s">
        <v>12</v>
      </c>
      <c r="H285" s="211" t="s">
        <v>13</v>
      </c>
      <c r="I285" s="175"/>
      <c r="J285" s="175" t="s">
        <v>5957</v>
      </c>
      <c r="K285" s="81"/>
      <c r="L285" s="81"/>
      <c r="M285" s="212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</row>
    <row r="286" ht="12.75" customHeight="1">
      <c r="A286" s="211"/>
      <c r="B286" s="81"/>
      <c r="C286" s="211" t="s">
        <v>5958</v>
      </c>
      <c r="D286" s="211" t="s">
        <v>5959</v>
      </c>
      <c r="E286" s="81" t="s">
        <v>159</v>
      </c>
      <c r="F286" s="211" t="s">
        <v>5960</v>
      </c>
      <c r="G286" s="211" t="s">
        <v>12</v>
      </c>
      <c r="H286" s="211" t="s">
        <v>13</v>
      </c>
      <c r="I286" s="175"/>
      <c r="J286" s="175" t="s">
        <v>5961</v>
      </c>
      <c r="K286" s="81"/>
      <c r="L286" s="81"/>
      <c r="M286" s="212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</row>
    <row r="287" ht="12.75" customHeight="1">
      <c r="A287" s="211"/>
      <c r="B287" s="81"/>
      <c r="C287" s="211" t="s">
        <v>5962</v>
      </c>
      <c r="D287" s="211" t="s">
        <v>5963</v>
      </c>
      <c r="E287" s="81" t="s">
        <v>251</v>
      </c>
      <c r="F287" s="211" t="s">
        <v>5964</v>
      </c>
      <c r="G287" s="211" t="s">
        <v>12</v>
      </c>
      <c r="H287" s="211" t="s">
        <v>13</v>
      </c>
      <c r="I287" s="175"/>
      <c r="J287" s="175"/>
      <c r="K287" s="81"/>
      <c r="L287" s="81"/>
      <c r="M287" s="337" t="str">
        <f>HYPERLINK("http://www.palimbang.gov.ph/","www.palimbang.gov.ph")</f>
        <v>www.palimbang.gov.ph</v>
      </c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</row>
    <row r="288" ht="12.75" customHeight="1">
      <c r="A288" s="211"/>
      <c r="B288" s="81"/>
      <c r="C288" s="211" t="s">
        <v>5965</v>
      </c>
      <c r="D288" s="211" t="s">
        <v>5966</v>
      </c>
      <c r="E288" s="81" t="s">
        <v>204</v>
      </c>
      <c r="F288" s="211" t="s">
        <v>5928</v>
      </c>
      <c r="G288" s="211" t="s">
        <v>12</v>
      </c>
      <c r="H288" s="211" t="s">
        <v>13</v>
      </c>
      <c r="I288" s="175"/>
      <c r="J288" s="338" t="s">
        <v>5967</v>
      </c>
      <c r="K288" s="81"/>
      <c r="L288" s="81"/>
      <c r="M288" s="337" t="str">
        <f>HYPERLINK("http://www.lgu-presquirino.gov.ph/","www.lgu-presquirino.gov.ph")</f>
        <v>www.lgu-presquirino.gov.ph</v>
      </c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</row>
    <row r="289" ht="12.75" customHeight="1">
      <c r="A289" s="211"/>
      <c r="B289" s="81"/>
      <c r="C289" s="211" t="s">
        <v>5968</v>
      </c>
      <c r="D289" s="211" t="s">
        <v>5969</v>
      </c>
      <c r="E289" s="81" t="s">
        <v>233</v>
      </c>
      <c r="F289" s="211" t="s">
        <v>5970</v>
      </c>
      <c r="G289" s="211" t="s">
        <v>12</v>
      </c>
      <c r="H289" s="211" t="s">
        <v>13</v>
      </c>
      <c r="I289" s="175"/>
      <c r="J289" s="175"/>
      <c r="K289" s="81"/>
      <c r="L289" s="81"/>
      <c r="M289" s="212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</row>
    <row r="290" ht="12.75" customHeight="1">
      <c r="A290" s="211"/>
      <c r="B290" s="81"/>
      <c r="C290" s="211" t="s">
        <v>6776</v>
      </c>
      <c r="D290" s="211" t="s">
        <v>5972</v>
      </c>
      <c r="E290" s="81" t="s">
        <v>445</v>
      </c>
      <c r="F290" s="211" t="s">
        <v>5973</v>
      </c>
      <c r="G290" s="211" t="s">
        <v>12</v>
      </c>
      <c r="H290" s="211" t="s">
        <v>13</v>
      </c>
      <c r="I290" s="175"/>
      <c r="J290" s="175" t="s">
        <v>5974</v>
      </c>
      <c r="K290" s="81"/>
      <c r="L290" s="81"/>
      <c r="M290" s="337" t="str">
        <f>HYPERLINK("http://www.tacurong.gov.ph/","www.tacurong.gov.ph")</f>
        <v>www.tacurong.gov.ph</v>
      </c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</row>
    <row r="291" ht="12.75" customHeight="1">
      <c r="A291" s="331" t="s">
        <v>6777</v>
      </c>
      <c r="B291" s="258"/>
      <c r="C291" s="259"/>
      <c r="D291" s="334"/>
      <c r="E291" s="334"/>
      <c r="F291" s="334"/>
      <c r="G291" s="332"/>
      <c r="H291" s="308"/>
      <c r="I291" s="333"/>
      <c r="J291" s="333"/>
      <c r="K291" s="332"/>
      <c r="L291" s="332"/>
      <c r="M291" s="333"/>
      <c r="N291" s="332"/>
      <c r="O291" s="332"/>
      <c r="P291" s="332"/>
      <c r="Q291" s="332"/>
      <c r="R291" s="332"/>
      <c r="S291" s="332"/>
      <c r="T291" s="332"/>
      <c r="U291" s="332"/>
      <c r="V291" s="332"/>
      <c r="W291" s="332"/>
      <c r="X291" s="332"/>
    </row>
    <row r="292" ht="25.5" customHeight="1">
      <c r="A292" s="308">
        <v>54.0</v>
      </c>
      <c r="B292" s="332"/>
      <c r="C292" s="334" t="s">
        <v>5976</v>
      </c>
      <c r="D292" s="308" t="s">
        <v>5977</v>
      </c>
      <c r="E292" s="332" t="s">
        <v>159</v>
      </c>
      <c r="F292" s="308" t="s">
        <v>5978</v>
      </c>
      <c r="G292" s="308" t="s">
        <v>12</v>
      </c>
      <c r="H292" s="308" t="s">
        <v>143</v>
      </c>
      <c r="I292" s="333"/>
      <c r="J292" s="341" t="s">
        <v>5979</v>
      </c>
      <c r="K292" s="332"/>
      <c r="L292" s="332"/>
      <c r="M292" s="333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332"/>
    </row>
    <row r="293" ht="25.5" customHeight="1">
      <c r="A293" s="211">
        <v>55.0</v>
      </c>
      <c r="B293" s="81"/>
      <c r="C293" s="211" t="s">
        <v>2233</v>
      </c>
      <c r="D293" s="211" t="s">
        <v>5980</v>
      </c>
      <c r="E293" s="211" t="s">
        <v>320</v>
      </c>
      <c r="F293" s="211" t="s">
        <v>5981</v>
      </c>
      <c r="G293" s="211" t="s">
        <v>12</v>
      </c>
      <c r="H293" s="211" t="s">
        <v>13</v>
      </c>
      <c r="I293" s="175"/>
      <c r="J293" s="175" t="s">
        <v>5982</v>
      </c>
      <c r="K293" s="81"/>
      <c r="L293" s="81"/>
      <c r="M293" s="175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</row>
    <row r="294" ht="25.5" customHeight="1">
      <c r="A294" s="211"/>
      <c r="B294" s="81"/>
      <c r="C294" s="211" t="s">
        <v>5983</v>
      </c>
      <c r="D294" s="211" t="s">
        <v>5984</v>
      </c>
      <c r="E294" s="211" t="s">
        <v>159</v>
      </c>
      <c r="F294" s="211" t="s">
        <v>5985</v>
      </c>
      <c r="G294" s="211" t="s">
        <v>12</v>
      </c>
      <c r="H294" s="211" t="s">
        <v>13</v>
      </c>
      <c r="I294" s="175"/>
      <c r="J294" s="338" t="s">
        <v>5986</v>
      </c>
      <c r="K294" s="81"/>
      <c r="L294" s="81"/>
      <c r="M294" s="336" t="str">
        <f>HYPERLINK("http://www.butuan.gov.ph/","www.butuan.gov.ph")</f>
        <v>www.butuan.gov.ph</v>
      </c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</row>
    <row r="295" ht="25.5" customHeight="1">
      <c r="A295" s="211"/>
      <c r="B295" s="81"/>
      <c r="C295" s="211" t="s">
        <v>6778</v>
      </c>
      <c r="D295" s="211" t="s">
        <v>5988</v>
      </c>
      <c r="E295" s="211" t="s">
        <v>320</v>
      </c>
      <c r="F295" s="211" t="s">
        <v>5989</v>
      </c>
      <c r="G295" s="211" t="s">
        <v>12</v>
      </c>
      <c r="H295" s="211" t="s">
        <v>13</v>
      </c>
      <c r="I295" s="175"/>
      <c r="J295" s="338" t="s">
        <v>5990</v>
      </c>
      <c r="K295" s="81"/>
      <c r="L295" s="81"/>
      <c r="M295" s="175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</row>
    <row r="296" ht="25.5" customHeight="1">
      <c r="A296" s="211"/>
      <c r="B296" s="81"/>
      <c r="C296" s="211" t="s">
        <v>3995</v>
      </c>
      <c r="D296" s="211" t="s">
        <v>5991</v>
      </c>
      <c r="E296" s="211" t="s">
        <v>159</v>
      </c>
      <c r="F296" s="211" t="s">
        <v>5992</v>
      </c>
      <c r="G296" s="211" t="s">
        <v>12</v>
      </c>
      <c r="H296" s="211" t="s">
        <v>13</v>
      </c>
      <c r="I296" s="175"/>
      <c r="J296" s="175" t="s">
        <v>5993</v>
      </c>
      <c r="K296" s="81"/>
      <c r="L296" s="81"/>
      <c r="M296" s="175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</row>
    <row r="297" ht="25.5" customHeight="1">
      <c r="A297" s="211"/>
      <c r="B297" s="81"/>
      <c r="C297" s="211" t="s">
        <v>5994</v>
      </c>
      <c r="D297" s="211" t="s">
        <v>5995</v>
      </c>
      <c r="E297" s="211" t="s">
        <v>402</v>
      </c>
      <c r="F297" s="211" t="s">
        <v>5996</v>
      </c>
      <c r="G297" s="211" t="s">
        <v>12</v>
      </c>
      <c r="H297" s="211" t="s">
        <v>13</v>
      </c>
      <c r="I297" s="175"/>
      <c r="J297" s="175" t="s">
        <v>5997</v>
      </c>
      <c r="K297" s="81"/>
      <c r="L297" s="81"/>
      <c r="M297" s="175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</row>
    <row r="298" ht="12.75" customHeight="1">
      <c r="A298" s="211"/>
      <c r="B298" s="81"/>
      <c r="C298" s="211" t="s">
        <v>5998</v>
      </c>
      <c r="D298" s="211" t="s">
        <v>5999</v>
      </c>
      <c r="E298" s="211" t="s">
        <v>198</v>
      </c>
      <c r="F298" s="211" t="s">
        <v>6000</v>
      </c>
      <c r="G298" s="211" t="s">
        <v>12</v>
      </c>
      <c r="H298" s="211" t="s">
        <v>13</v>
      </c>
      <c r="I298" s="175"/>
      <c r="J298" s="338" t="s">
        <v>6001</v>
      </c>
      <c r="K298" s="81"/>
      <c r="L298" s="81"/>
      <c r="M298" s="175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</row>
    <row r="299" ht="25.5" customHeight="1">
      <c r="A299" s="211"/>
      <c r="B299" s="81"/>
      <c r="C299" s="211" t="s">
        <v>6002</v>
      </c>
      <c r="D299" s="211" t="s">
        <v>6003</v>
      </c>
      <c r="E299" s="211" t="s">
        <v>245</v>
      </c>
      <c r="F299" s="211" t="s">
        <v>6004</v>
      </c>
      <c r="G299" s="211" t="s">
        <v>12</v>
      </c>
      <c r="H299" s="211" t="s">
        <v>13</v>
      </c>
      <c r="I299" s="175"/>
      <c r="J299" s="175" t="s">
        <v>6005</v>
      </c>
      <c r="K299" s="81"/>
      <c r="L299" s="81"/>
      <c r="M299" s="175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</row>
    <row r="300" ht="25.5" customHeight="1">
      <c r="A300" s="211"/>
      <c r="B300" s="81"/>
      <c r="C300" s="211" t="s">
        <v>1869</v>
      </c>
      <c r="D300" s="211" t="s">
        <v>6006</v>
      </c>
      <c r="E300" s="211" t="s">
        <v>1782</v>
      </c>
      <c r="F300" s="211" t="s">
        <v>6007</v>
      </c>
      <c r="G300" s="211" t="s">
        <v>12</v>
      </c>
      <c r="H300" s="211" t="s">
        <v>13</v>
      </c>
      <c r="I300" s="175"/>
      <c r="J300" s="175" t="s">
        <v>6008</v>
      </c>
      <c r="K300" s="81"/>
      <c r="L300" s="81"/>
      <c r="M300" s="337" t="str">
        <f>HYPERLINK("http://www.magallanesadn.gov.ph/","www.magallanesadn.gov.ph")</f>
        <v>www.magallanesadn.gov.ph</v>
      </c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</row>
    <row r="301" ht="25.5" customHeight="1">
      <c r="A301" s="211"/>
      <c r="B301" s="81"/>
      <c r="C301" s="211" t="s">
        <v>6009</v>
      </c>
      <c r="D301" s="211" t="s">
        <v>6010</v>
      </c>
      <c r="E301" s="211" t="s">
        <v>138</v>
      </c>
      <c r="F301" s="211" t="s">
        <v>5989</v>
      </c>
      <c r="G301" s="211" t="s">
        <v>12</v>
      </c>
      <c r="H301" s="211" t="s">
        <v>13</v>
      </c>
      <c r="I301" s="175"/>
      <c r="J301" s="175" t="s">
        <v>6011</v>
      </c>
      <c r="K301" s="81"/>
      <c r="L301" s="81"/>
      <c r="M301" s="175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</row>
    <row r="302" ht="25.5" customHeight="1">
      <c r="A302" s="211"/>
      <c r="B302" s="81"/>
      <c r="C302" s="211" t="s">
        <v>6012</v>
      </c>
      <c r="D302" s="211" t="s">
        <v>6013</v>
      </c>
      <c r="E302" s="211" t="s">
        <v>159</v>
      </c>
      <c r="F302" s="211" t="s">
        <v>6014</v>
      </c>
      <c r="G302" s="211" t="s">
        <v>12</v>
      </c>
      <c r="H302" s="211" t="s">
        <v>13</v>
      </c>
      <c r="I302" s="175"/>
      <c r="J302" s="338" t="s">
        <v>6015</v>
      </c>
      <c r="K302" s="81"/>
      <c r="L302" s="81"/>
      <c r="M302" s="175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</row>
    <row r="303" ht="25.5" customHeight="1">
      <c r="A303" s="211"/>
      <c r="B303" s="81"/>
      <c r="C303" s="211" t="s">
        <v>377</v>
      </c>
      <c r="D303" s="211" t="s">
        <v>6016</v>
      </c>
      <c r="E303" s="211" t="s">
        <v>153</v>
      </c>
      <c r="F303" s="211" t="s">
        <v>6017</v>
      </c>
      <c r="G303" s="211" t="s">
        <v>12</v>
      </c>
      <c r="H303" s="211" t="s">
        <v>13</v>
      </c>
      <c r="I303" s="175"/>
      <c r="J303" s="338" t="s">
        <v>6018</v>
      </c>
      <c r="K303" s="81"/>
      <c r="L303" s="81"/>
      <c r="M303" s="175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</row>
    <row r="304" ht="25.5" customHeight="1">
      <c r="A304" s="211"/>
      <c r="B304" s="81"/>
      <c r="C304" s="211" t="s">
        <v>6019</v>
      </c>
      <c r="D304" s="211" t="s">
        <v>6020</v>
      </c>
      <c r="E304" s="211" t="s">
        <v>198</v>
      </c>
      <c r="F304" s="211" t="s">
        <v>5949</v>
      </c>
      <c r="G304" s="211" t="s">
        <v>12</v>
      </c>
      <c r="H304" s="211" t="s">
        <v>13</v>
      </c>
      <c r="I304" s="175"/>
      <c r="J304" s="175" t="s">
        <v>6021</v>
      </c>
      <c r="K304" s="81"/>
      <c r="L304" s="81"/>
      <c r="M304" s="175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</row>
    <row r="305" ht="25.5" customHeight="1">
      <c r="A305" s="308">
        <v>56.0</v>
      </c>
      <c r="B305" s="332"/>
      <c r="C305" s="334" t="s">
        <v>6022</v>
      </c>
      <c r="D305" s="308" t="s">
        <v>6023</v>
      </c>
      <c r="E305" s="308" t="s">
        <v>192</v>
      </c>
      <c r="F305" s="308" t="s">
        <v>6024</v>
      </c>
      <c r="G305" s="308" t="s">
        <v>12</v>
      </c>
      <c r="H305" s="308" t="s">
        <v>143</v>
      </c>
      <c r="I305" s="333" t="s">
        <v>6025</v>
      </c>
      <c r="J305" s="333" t="s">
        <v>6026</v>
      </c>
      <c r="K305" s="332"/>
      <c r="L305" s="332"/>
      <c r="M305" s="333"/>
      <c r="N305" s="332"/>
      <c r="O305" s="332"/>
      <c r="P305" s="332"/>
      <c r="Q305" s="332"/>
      <c r="R305" s="332"/>
      <c r="S305" s="332"/>
      <c r="T305" s="332"/>
      <c r="U305" s="332"/>
      <c r="V305" s="332"/>
      <c r="W305" s="332"/>
      <c r="X305" s="332"/>
    </row>
    <row r="306" ht="25.5" customHeight="1">
      <c r="A306" s="211"/>
      <c r="B306" s="81"/>
      <c r="C306" s="211" t="s">
        <v>6779</v>
      </c>
      <c r="D306" s="211" t="s">
        <v>6028</v>
      </c>
      <c r="E306" s="211" t="s">
        <v>212</v>
      </c>
      <c r="F306" s="211" t="s">
        <v>6029</v>
      </c>
      <c r="G306" s="211" t="s">
        <v>12</v>
      </c>
      <c r="H306" s="211" t="s">
        <v>13</v>
      </c>
      <c r="I306" s="175"/>
      <c r="J306" s="338" t="s">
        <v>6031</v>
      </c>
      <c r="K306" s="81"/>
      <c r="L306" s="81"/>
      <c r="M306" s="175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</row>
    <row r="307" ht="12.75" customHeight="1">
      <c r="A307" s="211"/>
      <c r="B307" s="81"/>
      <c r="C307" s="211" t="s">
        <v>6032</v>
      </c>
      <c r="D307" s="211" t="s">
        <v>6033</v>
      </c>
      <c r="E307" s="211" t="s">
        <v>192</v>
      </c>
      <c r="F307" s="211" t="s">
        <v>6034</v>
      </c>
      <c r="G307" s="211" t="s">
        <v>12</v>
      </c>
      <c r="H307" s="211" t="s">
        <v>13</v>
      </c>
      <c r="I307" s="175"/>
      <c r="J307" s="338" t="s">
        <v>6035</v>
      </c>
      <c r="K307" s="81"/>
      <c r="L307" s="81"/>
      <c r="M307" s="175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</row>
    <row r="308" ht="12.75" customHeight="1">
      <c r="A308" s="211"/>
      <c r="B308" s="81"/>
      <c r="C308" s="211" t="s">
        <v>2929</v>
      </c>
      <c r="D308" s="211" t="s">
        <v>6036</v>
      </c>
      <c r="E308" s="211" t="s">
        <v>251</v>
      </c>
      <c r="F308" s="211" t="s">
        <v>6037</v>
      </c>
      <c r="G308" s="211" t="s">
        <v>12</v>
      </c>
      <c r="H308" s="211" t="s">
        <v>13</v>
      </c>
      <c r="I308" s="175"/>
      <c r="J308" s="175" t="s">
        <v>6038</v>
      </c>
      <c r="K308" s="81"/>
      <c r="L308" s="81"/>
      <c r="M308" s="175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</row>
    <row r="309" ht="12.75" customHeight="1">
      <c r="A309" s="211"/>
      <c r="B309" s="81"/>
      <c r="C309" s="211" t="s">
        <v>1588</v>
      </c>
      <c r="D309" s="211" t="s">
        <v>6039</v>
      </c>
      <c r="E309" s="211" t="s">
        <v>445</v>
      </c>
      <c r="F309" s="211" t="s">
        <v>6017</v>
      </c>
      <c r="G309" s="211" t="s">
        <v>12</v>
      </c>
      <c r="H309" s="211" t="s">
        <v>13</v>
      </c>
      <c r="I309" s="175"/>
      <c r="J309" s="338" t="s">
        <v>6038</v>
      </c>
      <c r="K309" s="81"/>
      <c r="L309" s="81"/>
      <c r="M309" s="175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</row>
    <row r="310" ht="12.75" customHeight="1">
      <c r="A310" s="211"/>
      <c r="B310" s="81"/>
      <c r="C310" s="211" t="s">
        <v>6040</v>
      </c>
      <c r="D310" s="211" t="s">
        <v>6041</v>
      </c>
      <c r="E310" s="211" t="s">
        <v>198</v>
      </c>
      <c r="F310" s="211" t="s">
        <v>6042</v>
      </c>
      <c r="G310" s="211" t="s">
        <v>12</v>
      </c>
      <c r="H310" s="211" t="s">
        <v>13</v>
      </c>
      <c r="I310" s="175"/>
      <c r="J310" s="338" t="s">
        <v>6043</v>
      </c>
      <c r="K310" s="81"/>
      <c r="L310" s="81"/>
      <c r="M310" s="175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</row>
    <row r="311" ht="25.5" customHeight="1">
      <c r="A311" s="211"/>
      <c r="B311" s="81"/>
      <c r="C311" s="211" t="s">
        <v>6044</v>
      </c>
      <c r="D311" s="211" t="s">
        <v>6045</v>
      </c>
      <c r="E311" s="211" t="s">
        <v>233</v>
      </c>
      <c r="F311" s="211" t="s">
        <v>6046</v>
      </c>
      <c r="G311" s="211" t="s">
        <v>12</v>
      </c>
      <c r="H311" s="211" t="s">
        <v>13</v>
      </c>
      <c r="I311" s="175"/>
      <c r="J311" s="338" t="s">
        <v>6047</v>
      </c>
      <c r="K311" s="81"/>
      <c r="L311" s="81"/>
      <c r="M311" s="175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</row>
    <row r="312" ht="12.75" customHeight="1">
      <c r="A312" s="211"/>
      <c r="B312" s="81"/>
      <c r="C312" s="211" t="s">
        <v>490</v>
      </c>
      <c r="D312" s="211" t="s">
        <v>6048</v>
      </c>
      <c r="E312" s="211" t="s">
        <v>745</v>
      </c>
      <c r="F312" s="211" t="s">
        <v>6049</v>
      </c>
      <c r="G312" s="211" t="s">
        <v>12</v>
      </c>
      <c r="H312" s="211" t="s">
        <v>13</v>
      </c>
      <c r="I312" s="175"/>
      <c r="J312" s="338" t="s">
        <v>6050</v>
      </c>
      <c r="K312" s="81"/>
      <c r="L312" s="81"/>
      <c r="M312" s="175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</row>
    <row r="313" ht="12.75" customHeight="1">
      <c r="A313" s="211"/>
      <c r="B313" s="81"/>
      <c r="C313" s="211" t="s">
        <v>4247</v>
      </c>
      <c r="D313" s="211" t="s">
        <v>6051</v>
      </c>
      <c r="E313" s="211" t="s">
        <v>233</v>
      </c>
      <c r="F313" s="211" t="s">
        <v>6052</v>
      </c>
      <c r="G313" s="211" t="s">
        <v>12</v>
      </c>
      <c r="H313" s="211" t="s">
        <v>13</v>
      </c>
      <c r="I313" s="175"/>
      <c r="J313" s="338" t="s">
        <v>6053</v>
      </c>
      <c r="K313" s="81"/>
      <c r="L313" s="81"/>
      <c r="M313" s="175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</row>
    <row r="314" ht="12.75" customHeight="1">
      <c r="A314" s="211"/>
      <c r="B314" s="81"/>
      <c r="C314" s="211" t="s">
        <v>1174</v>
      </c>
      <c r="D314" s="211" t="s">
        <v>6054</v>
      </c>
      <c r="E314" s="211" t="s">
        <v>441</v>
      </c>
      <c r="F314" s="211" t="s">
        <v>5989</v>
      </c>
      <c r="G314" s="211" t="s">
        <v>12</v>
      </c>
      <c r="H314" s="211" t="s">
        <v>13</v>
      </c>
      <c r="I314" s="175"/>
      <c r="J314" s="338" t="s">
        <v>6055</v>
      </c>
      <c r="K314" s="81"/>
      <c r="L314" s="81"/>
      <c r="M314" s="175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</row>
    <row r="315" ht="12.75" customHeight="1">
      <c r="A315" s="211"/>
      <c r="B315" s="81"/>
      <c r="C315" s="211" t="s">
        <v>6056</v>
      </c>
      <c r="D315" s="211" t="s">
        <v>6057</v>
      </c>
      <c r="E315" s="211" t="s">
        <v>192</v>
      </c>
      <c r="F315" s="211" t="s">
        <v>6058</v>
      </c>
      <c r="G315" s="211" t="s">
        <v>12</v>
      </c>
      <c r="H315" s="211" t="s">
        <v>13</v>
      </c>
      <c r="I315" s="175"/>
      <c r="J315" s="338" t="s">
        <v>6059</v>
      </c>
      <c r="K315" s="81"/>
      <c r="L315" s="81"/>
      <c r="M315" s="175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</row>
    <row r="316" ht="12.75" customHeight="1">
      <c r="A316" s="211"/>
      <c r="B316" s="81"/>
      <c r="C316" s="211" t="s">
        <v>6060</v>
      </c>
      <c r="D316" s="211" t="s">
        <v>6061</v>
      </c>
      <c r="E316" s="211" t="s">
        <v>138</v>
      </c>
      <c r="F316" s="211" t="s">
        <v>6062</v>
      </c>
      <c r="G316" s="211" t="s">
        <v>12</v>
      </c>
      <c r="H316" s="211" t="s">
        <v>13</v>
      </c>
      <c r="I316" s="175"/>
      <c r="J316" s="338" t="s">
        <v>6063</v>
      </c>
      <c r="K316" s="81"/>
      <c r="L316" s="81"/>
      <c r="M316" s="175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</row>
    <row r="317" ht="12.75" customHeight="1">
      <c r="A317" s="211"/>
      <c r="B317" s="81"/>
      <c r="C317" s="211" t="s">
        <v>6064</v>
      </c>
      <c r="D317" s="211" t="s">
        <v>6065</v>
      </c>
      <c r="E317" s="211" t="s">
        <v>198</v>
      </c>
      <c r="F317" s="211" t="s">
        <v>6066</v>
      </c>
      <c r="G317" s="211" t="s">
        <v>12</v>
      </c>
      <c r="H317" s="211" t="s">
        <v>13</v>
      </c>
      <c r="I317" s="175"/>
      <c r="J317" s="338" t="s">
        <v>6067</v>
      </c>
      <c r="K317" s="81"/>
      <c r="L317" s="81"/>
      <c r="M317" s="175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</row>
    <row r="318" ht="25.5" customHeight="1">
      <c r="A318" s="211"/>
      <c r="B318" s="81"/>
      <c r="C318" s="211" t="s">
        <v>6068</v>
      </c>
      <c r="D318" s="211" t="s">
        <v>6069</v>
      </c>
      <c r="E318" s="211" t="s">
        <v>153</v>
      </c>
      <c r="F318" s="211" t="s">
        <v>6070</v>
      </c>
      <c r="G318" s="211" t="s">
        <v>12</v>
      </c>
      <c r="H318" s="211" t="s">
        <v>13</v>
      </c>
      <c r="I318" s="175"/>
      <c r="J318" s="338" t="s">
        <v>6071</v>
      </c>
      <c r="K318" s="81"/>
      <c r="L318" s="81"/>
      <c r="M318" s="175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</row>
    <row r="319" ht="12.75" customHeight="1">
      <c r="A319" s="211"/>
      <c r="B319" s="81"/>
      <c r="C319" s="211" t="s">
        <v>6072</v>
      </c>
      <c r="D319" s="211" t="s">
        <v>6073</v>
      </c>
      <c r="E319" s="211" t="s">
        <v>745</v>
      </c>
      <c r="F319" s="211" t="s">
        <v>6074</v>
      </c>
      <c r="G319" s="211" t="s">
        <v>12</v>
      </c>
      <c r="H319" s="211" t="s">
        <v>13</v>
      </c>
      <c r="I319" s="175"/>
      <c r="J319" s="338" t="s">
        <v>6075</v>
      </c>
      <c r="K319" s="81"/>
      <c r="L319" s="81"/>
      <c r="M319" s="175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</row>
    <row r="320" ht="25.5" customHeight="1">
      <c r="A320" s="308">
        <v>58.0</v>
      </c>
      <c r="B320" s="332"/>
      <c r="C320" s="334" t="s">
        <v>6076</v>
      </c>
      <c r="D320" s="308" t="s">
        <v>6077</v>
      </c>
      <c r="E320" s="308" t="s">
        <v>320</v>
      </c>
      <c r="F320" s="308" t="s">
        <v>6078</v>
      </c>
      <c r="G320" s="308" t="s">
        <v>12</v>
      </c>
      <c r="H320" s="308" t="s">
        <v>143</v>
      </c>
      <c r="I320" s="333" t="s">
        <v>6079</v>
      </c>
      <c r="J320" s="333" t="s">
        <v>6080</v>
      </c>
      <c r="K320" s="332"/>
      <c r="L320" s="332"/>
      <c r="M320" s="335" t="str">
        <f>HYPERLINK("http://www.dinagatislands.gov.ph/","www.dinagatislands.gov.ph")</f>
        <v>www.dinagatislands.gov.ph</v>
      </c>
      <c r="N320" s="332"/>
      <c r="O320" s="332"/>
      <c r="P320" s="332"/>
      <c r="Q320" s="332"/>
      <c r="R320" s="332"/>
      <c r="S320" s="332"/>
      <c r="T320" s="332"/>
      <c r="U320" s="332"/>
      <c r="V320" s="332"/>
      <c r="W320" s="332"/>
      <c r="X320" s="332"/>
    </row>
    <row r="321" ht="12.75" customHeight="1">
      <c r="A321" s="211">
        <v>59.0</v>
      </c>
      <c r="B321" s="81"/>
      <c r="C321" s="211" t="s">
        <v>6081</v>
      </c>
      <c r="D321" s="211" t="s">
        <v>6082</v>
      </c>
      <c r="E321" s="81" t="s">
        <v>320</v>
      </c>
      <c r="F321" s="211" t="s">
        <v>6078</v>
      </c>
      <c r="G321" s="211" t="s">
        <v>12</v>
      </c>
      <c r="H321" s="211" t="s">
        <v>13</v>
      </c>
      <c r="I321" s="175"/>
      <c r="J321" s="175"/>
      <c r="K321" s="81"/>
      <c r="L321" s="81"/>
      <c r="M321" s="175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</row>
    <row r="322" ht="12.75" customHeight="1">
      <c r="A322" s="211">
        <v>60.0</v>
      </c>
      <c r="B322" s="81"/>
      <c r="C322" s="211" t="s">
        <v>6083</v>
      </c>
      <c r="D322" s="211" t="s">
        <v>6084</v>
      </c>
      <c r="E322" s="81" t="s">
        <v>233</v>
      </c>
      <c r="F322" s="211" t="s">
        <v>6085</v>
      </c>
      <c r="G322" s="211" t="s">
        <v>12</v>
      </c>
      <c r="H322" s="211" t="s">
        <v>13</v>
      </c>
      <c r="I322" s="175"/>
      <c r="J322" s="175" t="s">
        <v>6086</v>
      </c>
      <c r="K322" s="81"/>
      <c r="L322" s="81"/>
      <c r="M322" s="175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</row>
    <row r="323" ht="12.75" customHeight="1">
      <c r="A323" s="211"/>
      <c r="B323" s="81"/>
      <c r="C323" s="211" t="s">
        <v>6087</v>
      </c>
      <c r="D323" s="211" t="s">
        <v>6088</v>
      </c>
      <c r="E323" s="81" t="s">
        <v>445</v>
      </c>
      <c r="F323" s="211" t="s">
        <v>6078</v>
      </c>
      <c r="G323" s="211" t="s">
        <v>12</v>
      </c>
      <c r="H323" s="211" t="s">
        <v>13</v>
      </c>
      <c r="I323" s="175"/>
      <c r="J323" s="338" t="s">
        <v>6089</v>
      </c>
      <c r="K323" s="81"/>
      <c r="L323" s="81"/>
      <c r="M323" s="175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</row>
    <row r="324" ht="12.75" customHeight="1">
      <c r="A324" s="211"/>
      <c r="B324" s="81"/>
      <c r="C324" s="211" t="s">
        <v>6780</v>
      </c>
      <c r="D324" s="211" t="s">
        <v>6090</v>
      </c>
      <c r="E324" s="81" t="s">
        <v>745</v>
      </c>
      <c r="F324" s="211" t="s">
        <v>6091</v>
      </c>
      <c r="G324" s="211" t="s">
        <v>12</v>
      </c>
      <c r="H324" s="211" t="s">
        <v>13</v>
      </c>
      <c r="I324" s="175"/>
      <c r="J324" s="175" t="s">
        <v>6092</v>
      </c>
      <c r="K324" s="81"/>
      <c r="L324" s="81"/>
      <c r="M324" s="175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</row>
    <row r="325" ht="12.75" customHeight="1">
      <c r="A325" s="211"/>
      <c r="B325" s="81"/>
      <c r="C325" s="211" t="s">
        <v>6040</v>
      </c>
      <c r="D325" s="211" t="s">
        <v>6093</v>
      </c>
      <c r="E325" s="81" t="s">
        <v>264</v>
      </c>
      <c r="F325" s="211" t="s">
        <v>6094</v>
      </c>
      <c r="G325" s="211" t="s">
        <v>12</v>
      </c>
      <c r="H325" s="211" t="s">
        <v>13</v>
      </c>
      <c r="I325" s="175"/>
      <c r="J325" s="338" t="s">
        <v>6095</v>
      </c>
      <c r="K325" s="81"/>
      <c r="L325" s="81"/>
      <c r="M325" s="175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</row>
    <row r="326" ht="12.75" customHeight="1">
      <c r="A326" s="211"/>
      <c r="B326" s="81"/>
      <c r="C326" s="211" t="s">
        <v>1615</v>
      </c>
      <c r="D326" s="211" t="s">
        <v>5645</v>
      </c>
      <c r="E326" s="81" t="s">
        <v>320</v>
      </c>
      <c r="F326" s="211" t="s">
        <v>6096</v>
      </c>
      <c r="G326" s="211" t="s">
        <v>12</v>
      </c>
      <c r="H326" s="211" t="s">
        <v>13</v>
      </c>
      <c r="I326" s="175"/>
      <c r="J326" s="175"/>
      <c r="K326" s="81"/>
      <c r="L326" s="81"/>
      <c r="M326" s="175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</row>
    <row r="327" ht="12.75" customHeight="1">
      <c r="A327" s="211"/>
      <c r="B327" s="81"/>
      <c r="C327" s="211" t="s">
        <v>6097</v>
      </c>
      <c r="D327" s="211" t="s">
        <v>6098</v>
      </c>
      <c r="E327" s="81" t="s">
        <v>264</v>
      </c>
      <c r="F327" s="211" t="s">
        <v>6099</v>
      </c>
      <c r="G327" s="211" t="s">
        <v>12</v>
      </c>
      <c r="H327" s="211" t="s">
        <v>13</v>
      </c>
      <c r="I327" s="175"/>
      <c r="J327" s="338" t="s">
        <v>6100</v>
      </c>
      <c r="K327" s="81"/>
      <c r="L327" s="81"/>
      <c r="M327" s="175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</row>
    <row r="328" ht="12.75" customHeight="1">
      <c r="A328" s="308"/>
      <c r="B328" s="332"/>
      <c r="C328" s="334" t="s">
        <v>6101</v>
      </c>
      <c r="D328" s="308" t="s">
        <v>6102</v>
      </c>
      <c r="E328" s="332" t="s">
        <v>402</v>
      </c>
      <c r="F328" s="308" t="s">
        <v>6103</v>
      </c>
      <c r="G328" s="308" t="s">
        <v>12</v>
      </c>
      <c r="H328" s="308" t="s">
        <v>143</v>
      </c>
      <c r="I328" s="333"/>
      <c r="J328" s="341" t="s">
        <v>6104</v>
      </c>
      <c r="K328" s="332"/>
      <c r="L328" s="332"/>
      <c r="M328" s="333"/>
      <c r="N328" s="332"/>
      <c r="O328" s="332"/>
      <c r="P328" s="332"/>
      <c r="Q328" s="332"/>
      <c r="R328" s="332"/>
      <c r="S328" s="332"/>
      <c r="T328" s="332"/>
      <c r="U328" s="332"/>
      <c r="V328" s="332"/>
      <c r="W328" s="332"/>
      <c r="X328" s="332"/>
    </row>
    <row r="329" ht="12.75" customHeight="1">
      <c r="A329" s="211"/>
      <c r="B329" s="81"/>
      <c r="C329" s="211" t="s">
        <v>4118</v>
      </c>
      <c r="D329" s="211" t="s">
        <v>6105</v>
      </c>
      <c r="E329" s="81" t="s">
        <v>192</v>
      </c>
      <c r="F329" s="211" t="s">
        <v>6106</v>
      </c>
      <c r="G329" s="211" t="s">
        <v>12</v>
      </c>
      <c r="H329" s="211" t="s">
        <v>13</v>
      </c>
      <c r="I329" s="175"/>
      <c r="J329" s="338" t="s">
        <v>6107</v>
      </c>
      <c r="K329" s="81"/>
      <c r="L329" s="81"/>
      <c r="M329" s="175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</row>
    <row r="330" ht="12.75" customHeight="1">
      <c r="A330" s="211"/>
      <c r="B330" s="81"/>
      <c r="C330" s="211" t="s">
        <v>6108</v>
      </c>
      <c r="D330" s="211" t="s">
        <v>6109</v>
      </c>
      <c r="E330" s="81" t="s">
        <v>445</v>
      </c>
      <c r="F330" s="211" t="s">
        <v>6110</v>
      </c>
      <c r="G330" s="211" t="s">
        <v>12</v>
      </c>
      <c r="H330" s="211" t="s">
        <v>13</v>
      </c>
      <c r="I330" s="175"/>
      <c r="J330" s="338" t="s">
        <v>6111</v>
      </c>
      <c r="K330" s="81"/>
      <c r="L330" s="81"/>
      <c r="M330" s="175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</row>
    <row r="331" ht="12.75" customHeight="1">
      <c r="A331" s="211"/>
      <c r="B331" s="81"/>
      <c r="C331" s="211" t="s">
        <v>6112</v>
      </c>
      <c r="D331" s="211" t="s">
        <v>6113</v>
      </c>
      <c r="E331" s="81" t="s">
        <v>170</v>
      </c>
      <c r="F331" s="211" t="s">
        <v>6114</v>
      </c>
      <c r="G331" s="211" t="s">
        <v>12</v>
      </c>
      <c r="H331" s="211" t="s">
        <v>13</v>
      </c>
      <c r="I331" s="175"/>
      <c r="J331" s="338" t="s">
        <v>6115</v>
      </c>
      <c r="K331" s="81"/>
      <c r="L331" s="81"/>
      <c r="M331" s="175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</row>
    <row r="332" ht="12.75" customHeight="1">
      <c r="A332" s="211"/>
      <c r="B332" s="81"/>
      <c r="C332" s="211" t="s">
        <v>6116</v>
      </c>
      <c r="D332" s="211" t="s">
        <v>6117</v>
      </c>
      <c r="E332" s="81" t="s">
        <v>251</v>
      </c>
      <c r="F332" s="211" t="s">
        <v>6118</v>
      </c>
      <c r="G332" s="211" t="s">
        <v>12</v>
      </c>
      <c r="H332" s="211" t="s">
        <v>13</v>
      </c>
      <c r="I332" s="175"/>
      <c r="J332" s="338" t="s">
        <v>6119</v>
      </c>
      <c r="K332" s="81"/>
      <c r="L332" s="81"/>
      <c r="M332" s="175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</row>
    <row r="333" ht="12.75" customHeight="1">
      <c r="A333" s="211"/>
      <c r="B333" s="81"/>
      <c r="C333" s="211" t="s">
        <v>6120</v>
      </c>
      <c r="D333" s="211" t="s">
        <v>6121</v>
      </c>
      <c r="E333" s="81" t="s">
        <v>441</v>
      </c>
      <c r="F333" s="211" t="s">
        <v>6122</v>
      </c>
      <c r="G333" s="211" t="s">
        <v>12</v>
      </c>
      <c r="H333" s="211" t="s">
        <v>13</v>
      </c>
      <c r="I333" s="175"/>
      <c r="J333" s="338" t="s">
        <v>6123</v>
      </c>
      <c r="K333" s="81"/>
      <c r="L333" s="81"/>
      <c r="M333" s="175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</row>
    <row r="334" ht="12.75" customHeight="1">
      <c r="A334" s="211"/>
      <c r="B334" s="81"/>
      <c r="C334" s="211" t="s">
        <v>6124</v>
      </c>
      <c r="D334" s="211" t="s">
        <v>6125</v>
      </c>
      <c r="E334" s="81" t="s">
        <v>159</v>
      </c>
      <c r="F334" s="211" t="s">
        <v>6126</v>
      </c>
      <c r="G334" s="211" t="s">
        <v>12</v>
      </c>
      <c r="H334" s="211" t="s">
        <v>13</v>
      </c>
      <c r="I334" s="175"/>
      <c r="J334" s="338" t="s">
        <v>6127</v>
      </c>
      <c r="K334" s="81"/>
      <c r="L334" s="81"/>
      <c r="M334" s="175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</row>
    <row r="335" ht="12.75" customHeight="1">
      <c r="A335" s="211"/>
      <c r="B335" s="81"/>
      <c r="C335" s="211" t="s">
        <v>6128</v>
      </c>
      <c r="D335" s="211" t="s">
        <v>5840</v>
      </c>
      <c r="E335" s="81" t="s">
        <v>251</v>
      </c>
      <c r="F335" s="211" t="s">
        <v>6129</v>
      </c>
      <c r="G335" s="211" t="s">
        <v>12</v>
      </c>
      <c r="H335" s="211" t="s">
        <v>13</v>
      </c>
      <c r="I335" s="175"/>
      <c r="J335" s="338" t="s">
        <v>6130</v>
      </c>
      <c r="K335" s="81"/>
      <c r="L335" s="81"/>
      <c r="M335" s="175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</row>
    <row r="336" ht="12.75" customHeight="1">
      <c r="A336" s="211"/>
      <c r="B336" s="81"/>
      <c r="C336" s="211" t="s">
        <v>6131</v>
      </c>
      <c r="D336" s="211" t="s">
        <v>6132</v>
      </c>
      <c r="E336" s="81" t="s">
        <v>159</v>
      </c>
      <c r="F336" s="211" t="s">
        <v>6133</v>
      </c>
      <c r="G336" s="211" t="s">
        <v>12</v>
      </c>
      <c r="H336" s="211" t="s">
        <v>13</v>
      </c>
      <c r="I336" s="175"/>
      <c r="J336" s="338" t="s">
        <v>6134</v>
      </c>
      <c r="K336" s="81"/>
      <c r="L336" s="81"/>
      <c r="M336" s="175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</row>
    <row r="337" ht="12.75" customHeight="1">
      <c r="A337" s="211"/>
      <c r="B337" s="81"/>
      <c r="C337" s="211" t="s">
        <v>6135</v>
      </c>
      <c r="D337" s="211" t="s">
        <v>5991</v>
      </c>
      <c r="E337" s="81" t="s">
        <v>320</v>
      </c>
      <c r="F337" s="211" t="s">
        <v>6136</v>
      </c>
      <c r="G337" s="211" t="s">
        <v>12</v>
      </c>
      <c r="H337" s="211" t="s">
        <v>13</v>
      </c>
      <c r="I337" s="175"/>
      <c r="J337" s="338" t="s">
        <v>6137</v>
      </c>
      <c r="K337" s="81"/>
      <c r="L337" s="81"/>
      <c r="M337" s="175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</row>
    <row r="338" ht="12.75" customHeight="1">
      <c r="A338" s="211"/>
      <c r="B338" s="81"/>
      <c r="C338" s="211" t="s">
        <v>6138</v>
      </c>
      <c r="D338" s="211" t="s">
        <v>6139</v>
      </c>
      <c r="E338" s="81" t="s">
        <v>402</v>
      </c>
      <c r="F338" s="211" t="s">
        <v>6140</v>
      </c>
      <c r="G338" s="211" t="s">
        <v>12</v>
      </c>
      <c r="H338" s="211" t="s">
        <v>13</v>
      </c>
      <c r="I338" s="175"/>
      <c r="J338" s="338" t="s">
        <v>6141</v>
      </c>
      <c r="K338" s="81"/>
      <c r="L338" s="81"/>
      <c r="M338" s="175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</row>
    <row r="339" ht="12.75" customHeight="1">
      <c r="A339" s="211"/>
      <c r="B339" s="81"/>
      <c r="C339" s="211" t="s">
        <v>1225</v>
      </c>
      <c r="D339" s="211" t="s">
        <v>6142</v>
      </c>
      <c r="E339" s="81" t="s">
        <v>745</v>
      </c>
      <c r="F339" s="211" t="s">
        <v>6143</v>
      </c>
      <c r="G339" s="211" t="s">
        <v>12</v>
      </c>
      <c r="H339" s="211" t="s">
        <v>13</v>
      </c>
      <c r="I339" s="175"/>
      <c r="J339" s="338" t="s">
        <v>6144</v>
      </c>
      <c r="K339" s="81"/>
      <c r="L339" s="81"/>
      <c r="M339" s="175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</row>
    <row r="340" ht="12.75" customHeight="1">
      <c r="A340" s="211"/>
      <c r="B340" s="81"/>
      <c r="C340" s="211" t="s">
        <v>2964</v>
      </c>
      <c r="D340" s="211" t="s">
        <v>6145</v>
      </c>
      <c r="E340" s="81" t="s">
        <v>204</v>
      </c>
      <c r="F340" s="211" t="s">
        <v>6146</v>
      </c>
      <c r="G340" s="211" t="s">
        <v>12</v>
      </c>
      <c r="H340" s="211" t="s">
        <v>13</v>
      </c>
      <c r="I340" s="175"/>
      <c r="J340" s="338" t="s">
        <v>6147</v>
      </c>
      <c r="K340" s="81"/>
      <c r="L340" s="81"/>
      <c r="M340" s="175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</row>
    <row r="341" ht="12.75" customHeight="1">
      <c r="A341" s="211"/>
      <c r="B341" s="81"/>
      <c r="C341" s="211" t="s">
        <v>6148</v>
      </c>
      <c r="D341" s="211" t="s">
        <v>6149</v>
      </c>
      <c r="E341" s="81" t="s">
        <v>251</v>
      </c>
      <c r="F341" s="211" t="s">
        <v>6150</v>
      </c>
      <c r="G341" s="211" t="s">
        <v>12</v>
      </c>
      <c r="H341" s="211" t="s">
        <v>13</v>
      </c>
      <c r="I341" s="175"/>
      <c r="J341" s="338" t="s">
        <v>6151</v>
      </c>
      <c r="K341" s="81"/>
      <c r="L341" s="81"/>
      <c r="M341" s="175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</row>
    <row r="342" ht="12.75" customHeight="1">
      <c r="A342" s="211"/>
      <c r="B342" s="81"/>
      <c r="C342" s="211" t="s">
        <v>4247</v>
      </c>
      <c r="D342" s="211" t="s">
        <v>6152</v>
      </c>
      <c r="E342" s="81" t="s">
        <v>251</v>
      </c>
      <c r="F342" s="211" t="s">
        <v>6153</v>
      </c>
      <c r="G342" s="211" t="s">
        <v>12</v>
      </c>
      <c r="H342" s="211" t="s">
        <v>13</v>
      </c>
      <c r="I342" s="175"/>
      <c r="J342" s="338" t="s">
        <v>6154</v>
      </c>
      <c r="K342" s="81"/>
      <c r="L342" s="81"/>
      <c r="M342" s="175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</row>
    <row r="343" ht="12.75" customHeight="1">
      <c r="A343" s="211"/>
      <c r="B343" s="81"/>
      <c r="C343" s="211" t="s">
        <v>1003</v>
      </c>
      <c r="D343" s="211" t="s">
        <v>6155</v>
      </c>
      <c r="E343" s="81" t="s">
        <v>198</v>
      </c>
      <c r="F343" s="211" t="s">
        <v>6156</v>
      </c>
      <c r="G343" s="211" t="s">
        <v>12</v>
      </c>
      <c r="H343" s="211" t="s">
        <v>13</v>
      </c>
      <c r="I343" s="175"/>
      <c r="J343" s="338" t="s">
        <v>6157</v>
      </c>
      <c r="K343" s="81"/>
      <c r="L343" s="81"/>
      <c r="M343" s="175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</row>
    <row r="344" ht="12.75" customHeight="1">
      <c r="A344" s="211"/>
      <c r="B344" s="81"/>
      <c r="C344" s="211" t="s">
        <v>6158</v>
      </c>
      <c r="D344" s="211" t="s">
        <v>6159</v>
      </c>
      <c r="E344" s="81" t="s">
        <v>170</v>
      </c>
      <c r="F344" s="211" t="s">
        <v>6160</v>
      </c>
      <c r="G344" s="211" t="s">
        <v>12</v>
      </c>
      <c r="H344" s="211" t="s">
        <v>13</v>
      </c>
      <c r="I344" s="175"/>
      <c r="J344" s="338" t="s">
        <v>6161</v>
      </c>
      <c r="K344" s="81"/>
      <c r="L344" s="81"/>
      <c r="M344" s="175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</row>
    <row r="345" ht="12.75" customHeight="1">
      <c r="A345" s="211"/>
      <c r="B345" s="81"/>
      <c r="C345" s="211" t="s">
        <v>6162</v>
      </c>
      <c r="D345" s="211" t="s">
        <v>6163</v>
      </c>
      <c r="E345" s="81" t="s">
        <v>251</v>
      </c>
      <c r="F345" s="211" t="s">
        <v>6164</v>
      </c>
      <c r="G345" s="211" t="s">
        <v>12</v>
      </c>
      <c r="H345" s="211" t="s">
        <v>13</v>
      </c>
      <c r="I345" s="175"/>
      <c r="J345" s="338" t="s">
        <v>6165</v>
      </c>
      <c r="K345" s="81"/>
      <c r="L345" s="81"/>
      <c r="M345" s="175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</row>
    <row r="346" ht="25.5" customHeight="1">
      <c r="A346" s="211"/>
      <c r="B346" s="81"/>
      <c r="C346" s="211" t="s">
        <v>6781</v>
      </c>
      <c r="D346" s="211" t="s">
        <v>6167</v>
      </c>
      <c r="E346" s="81" t="s">
        <v>745</v>
      </c>
      <c r="F346" s="211" t="s">
        <v>6103</v>
      </c>
      <c r="G346" s="211" t="s">
        <v>12</v>
      </c>
      <c r="H346" s="211" t="s">
        <v>13</v>
      </c>
      <c r="I346" s="175"/>
      <c r="J346" s="338" t="s">
        <v>6168</v>
      </c>
      <c r="K346" s="81"/>
      <c r="L346" s="81"/>
      <c r="M346" s="175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</row>
    <row r="347" ht="12.75" customHeight="1">
      <c r="A347" s="211"/>
      <c r="B347" s="81"/>
      <c r="C347" s="211" t="s">
        <v>2369</v>
      </c>
      <c r="D347" s="211" t="s">
        <v>6169</v>
      </c>
      <c r="E347" s="81" t="s">
        <v>745</v>
      </c>
      <c r="F347" s="211" t="s">
        <v>6170</v>
      </c>
      <c r="G347" s="211" t="s">
        <v>12</v>
      </c>
      <c r="H347" s="211" t="s">
        <v>13</v>
      </c>
      <c r="I347" s="175"/>
      <c r="J347" s="338" t="s">
        <v>6171</v>
      </c>
      <c r="K347" s="81"/>
      <c r="L347" s="81"/>
      <c r="M347" s="175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</row>
    <row r="348" ht="12.75" customHeight="1">
      <c r="A348" s="211"/>
      <c r="B348" s="81"/>
      <c r="C348" s="211" t="s">
        <v>6172</v>
      </c>
      <c r="D348" s="211" t="s">
        <v>6173</v>
      </c>
      <c r="E348" s="81" t="s">
        <v>212</v>
      </c>
      <c r="F348" s="211" t="s">
        <v>6174</v>
      </c>
      <c r="G348" s="211" t="s">
        <v>12</v>
      </c>
      <c r="H348" s="211" t="s">
        <v>13</v>
      </c>
      <c r="I348" s="175"/>
      <c r="J348" s="338" t="s">
        <v>6175</v>
      </c>
      <c r="K348" s="81"/>
      <c r="L348" s="81"/>
      <c r="M348" s="175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</row>
    <row r="349" ht="12.75" customHeight="1">
      <c r="A349" s="211"/>
      <c r="B349" s="81"/>
      <c r="C349" s="211" t="s">
        <v>5382</v>
      </c>
      <c r="D349" s="211" t="s">
        <v>6176</v>
      </c>
      <c r="E349" s="81" t="s">
        <v>138</v>
      </c>
      <c r="F349" s="211" t="s">
        <v>6177</v>
      </c>
      <c r="G349" s="211" t="s">
        <v>12</v>
      </c>
      <c r="H349" s="211" t="s">
        <v>13</v>
      </c>
      <c r="I349" s="175"/>
      <c r="J349" s="338"/>
      <c r="K349" s="81"/>
      <c r="L349" s="81"/>
      <c r="M349" s="175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</row>
    <row r="350" ht="12.75" customHeight="1">
      <c r="A350" s="331" t="s">
        <v>6234</v>
      </c>
      <c r="B350" s="258"/>
      <c r="C350" s="258"/>
      <c r="D350" s="258"/>
      <c r="E350" s="258"/>
      <c r="F350" s="259"/>
      <c r="G350" s="332"/>
      <c r="H350" s="308" t="s">
        <v>13</v>
      </c>
      <c r="I350" s="333"/>
      <c r="J350" s="333"/>
      <c r="K350" s="332"/>
      <c r="L350" s="332"/>
      <c r="M350" s="333"/>
      <c r="N350" s="332"/>
      <c r="O350" s="332"/>
      <c r="P350" s="332"/>
      <c r="Q350" s="332"/>
      <c r="R350" s="332"/>
      <c r="S350" s="332"/>
      <c r="T350" s="332"/>
      <c r="U350" s="332"/>
      <c r="V350" s="332"/>
      <c r="W350" s="332"/>
      <c r="X350" s="332"/>
    </row>
    <row r="351" ht="25.5" customHeight="1">
      <c r="A351" s="308">
        <v>61.0</v>
      </c>
      <c r="B351" s="332"/>
      <c r="C351" s="334" t="s">
        <v>6235</v>
      </c>
      <c r="D351" s="308" t="s">
        <v>6236</v>
      </c>
      <c r="E351" s="332" t="s">
        <v>483</v>
      </c>
      <c r="F351" s="308" t="s">
        <v>6237</v>
      </c>
      <c r="G351" s="308" t="s">
        <v>12</v>
      </c>
      <c r="H351" s="308" t="s">
        <v>143</v>
      </c>
      <c r="I351" s="333" t="s">
        <v>6238</v>
      </c>
      <c r="J351" s="333" t="s">
        <v>6782</v>
      </c>
      <c r="K351" s="332" t="s">
        <v>6240</v>
      </c>
      <c r="L351" s="332"/>
      <c r="M351" s="335" t="str">
        <f>HYPERLINK("http://www.basilan.gov.ph/","www.basilan.gov.ph")</f>
        <v>www.basilan.gov.ph</v>
      </c>
      <c r="N351" s="332"/>
      <c r="O351" s="332"/>
      <c r="P351" s="332"/>
      <c r="Q351" s="332"/>
      <c r="R351" s="332"/>
      <c r="S351" s="332"/>
      <c r="T351" s="332"/>
      <c r="U351" s="332"/>
      <c r="V351" s="332"/>
      <c r="W351" s="332"/>
      <c r="X351" s="332"/>
    </row>
    <row r="352" ht="12.75" customHeight="1">
      <c r="A352" s="211">
        <v>62.0</v>
      </c>
      <c r="B352" s="81"/>
      <c r="C352" s="211" t="s">
        <v>6783</v>
      </c>
      <c r="D352" s="211" t="s">
        <v>6297</v>
      </c>
      <c r="E352" s="81" t="s">
        <v>212</v>
      </c>
      <c r="F352" s="211" t="s">
        <v>6649</v>
      </c>
      <c r="G352" s="211" t="s">
        <v>12</v>
      </c>
      <c r="H352" s="211" t="s">
        <v>13</v>
      </c>
      <c r="I352" s="175"/>
      <c r="J352" s="175" t="s">
        <v>6784</v>
      </c>
      <c r="K352" s="81"/>
      <c r="L352" s="81"/>
      <c r="M352" s="175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</row>
    <row r="353" ht="12.75" customHeight="1">
      <c r="A353" s="211"/>
      <c r="B353" s="81"/>
      <c r="C353" s="211" t="s">
        <v>6241</v>
      </c>
      <c r="D353" s="211" t="s">
        <v>6242</v>
      </c>
      <c r="E353" s="81" t="s">
        <v>245</v>
      </c>
      <c r="F353" s="211" t="s">
        <v>6243</v>
      </c>
      <c r="G353" s="211" t="s">
        <v>12</v>
      </c>
      <c r="H353" s="211" t="s">
        <v>13</v>
      </c>
      <c r="I353" s="175"/>
      <c r="J353" s="175"/>
      <c r="K353" s="81"/>
      <c r="L353" s="81"/>
      <c r="M353" s="175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</row>
    <row r="354" ht="25.5" customHeight="1">
      <c r="A354" s="211"/>
      <c r="B354" s="81"/>
      <c r="C354" s="211" t="s">
        <v>6785</v>
      </c>
      <c r="D354" s="211" t="s">
        <v>6786</v>
      </c>
      <c r="E354" s="81" t="s">
        <v>245</v>
      </c>
      <c r="F354" s="211" t="s">
        <v>6237</v>
      </c>
      <c r="G354" s="211" t="s">
        <v>12</v>
      </c>
      <c r="H354" s="211" t="s">
        <v>13</v>
      </c>
      <c r="I354" s="175"/>
      <c r="J354" s="175" t="s">
        <v>6787</v>
      </c>
      <c r="K354" s="81"/>
      <c r="L354" s="81"/>
      <c r="M354" s="175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</row>
    <row r="355" ht="12.75" customHeight="1">
      <c r="A355" s="211"/>
      <c r="B355" s="81"/>
      <c r="C355" s="211" t="s">
        <v>6788</v>
      </c>
      <c r="D355" s="211" t="s">
        <v>6789</v>
      </c>
      <c r="E355" s="81" t="s">
        <v>478</v>
      </c>
      <c r="F355" s="211" t="s">
        <v>6790</v>
      </c>
      <c r="G355" s="211" t="s">
        <v>12</v>
      </c>
      <c r="H355" s="211" t="s">
        <v>13</v>
      </c>
      <c r="I355" s="175"/>
      <c r="J355" s="338" t="s">
        <v>6791</v>
      </c>
      <c r="K355" s="81"/>
      <c r="L355" s="81"/>
      <c r="M355" s="175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</row>
    <row r="356" ht="12.75" customHeight="1">
      <c r="A356" s="211"/>
      <c r="B356" s="81"/>
      <c r="C356" s="211" t="s">
        <v>6250</v>
      </c>
      <c r="D356" s="211" t="s">
        <v>6251</v>
      </c>
      <c r="E356" s="81" t="s">
        <v>159</v>
      </c>
      <c r="F356" s="211" t="s">
        <v>6252</v>
      </c>
      <c r="G356" s="211" t="s">
        <v>12</v>
      </c>
      <c r="H356" s="211" t="s">
        <v>13</v>
      </c>
      <c r="I356" s="175"/>
      <c r="J356" s="338" t="s">
        <v>6253</v>
      </c>
      <c r="K356" s="81"/>
      <c r="L356" s="81"/>
      <c r="M356" s="175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</row>
    <row r="357" ht="12.75" customHeight="1">
      <c r="A357" s="211"/>
      <c r="B357" s="81"/>
      <c r="C357" s="211" t="s">
        <v>6254</v>
      </c>
      <c r="D357" s="211" t="s">
        <v>6255</v>
      </c>
      <c r="E357" s="81" t="s">
        <v>1129</v>
      </c>
      <c r="F357" s="211" t="s">
        <v>6256</v>
      </c>
      <c r="G357" s="211" t="s">
        <v>12</v>
      </c>
      <c r="H357" s="211" t="s">
        <v>13</v>
      </c>
      <c r="I357" s="175"/>
      <c r="J357" s="175"/>
      <c r="K357" s="81"/>
      <c r="L357" s="81"/>
      <c r="M357" s="175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</row>
    <row r="358" ht="12.75" customHeight="1">
      <c r="A358" s="211"/>
      <c r="B358" s="81"/>
      <c r="C358" s="211" t="s">
        <v>6792</v>
      </c>
      <c r="D358" s="211" t="s">
        <v>6245</v>
      </c>
      <c r="E358" s="81" t="s">
        <v>192</v>
      </c>
      <c r="F358" s="211" t="s">
        <v>6246</v>
      </c>
      <c r="G358" s="211" t="s">
        <v>12</v>
      </c>
      <c r="H358" s="211" t="s">
        <v>13</v>
      </c>
      <c r="I358" s="175"/>
      <c r="J358" s="175"/>
      <c r="K358" s="81"/>
      <c r="L358" s="81"/>
      <c r="M358" s="175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</row>
    <row r="359" ht="12.75" customHeight="1">
      <c r="A359" s="211"/>
      <c r="B359" s="81"/>
      <c r="C359" s="211" t="s">
        <v>6247</v>
      </c>
      <c r="D359" s="211" t="s">
        <v>6248</v>
      </c>
      <c r="E359" s="81" t="s">
        <v>212</v>
      </c>
      <c r="F359" s="211" t="s">
        <v>6249</v>
      </c>
      <c r="G359" s="211" t="s">
        <v>12</v>
      </c>
      <c r="H359" s="211" t="s">
        <v>13</v>
      </c>
      <c r="I359" s="175"/>
      <c r="J359" s="175"/>
      <c r="K359" s="81"/>
      <c r="L359" s="81"/>
      <c r="M359" s="175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</row>
    <row r="360" ht="12.75" customHeight="1">
      <c r="A360" s="211"/>
      <c r="B360" s="81"/>
      <c r="C360" s="211" t="s">
        <v>6257</v>
      </c>
      <c r="D360" s="211" t="s">
        <v>6258</v>
      </c>
      <c r="E360" s="81" t="s">
        <v>245</v>
      </c>
      <c r="F360" s="211" t="s">
        <v>6259</v>
      </c>
      <c r="G360" s="211" t="s">
        <v>12</v>
      </c>
      <c r="H360" s="211" t="s">
        <v>13</v>
      </c>
      <c r="I360" s="175"/>
      <c r="J360" s="175"/>
      <c r="K360" s="81"/>
      <c r="L360" s="81"/>
      <c r="M360" s="337" t="str">
        <f>HYPERLINK("http://www.sumisip.gov.ph/","www.sumisip.gov.ph")</f>
        <v>www.sumisip.gov.ph</v>
      </c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</row>
    <row r="361" ht="12.75" customHeight="1">
      <c r="A361" s="211"/>
      <c r="B361" s="81"/>
      <c r="C361" s="211" t="s">
        <v>6260</v>
      </c>
      <c r="D361" s="211" t="s">
        <v>6261</v>
      </c>
      <c r="E361" s="81" t="s">
        <v>441</v>
      </c>
      <c r="F361" s="211" t="s">
        <v>6262</v>
      </c>
      <c r="G361" s="211" t="s">
        <v>12</v>
      </c>
      <c r="H361" s="211" t="s">
        <v>13</v>
      </c>
      <c r="I361" s="175"/>
      <c r="J361" s="175"/>
      <c r="K361" s="81"/>
      <c r="L361" s="81"/>
      <c r="M361" s="175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</row>
    <row r="362" ht="12.75" customHeight="1">
      <c r="A362" s="211"/>
      <c r="B362" s="81"/>
      <c r="C362" s="211" t="s">
        <v>6793</v>
      </c>
      <c r="D362" s="211" t="s">
        <v>6794</v>
      </c>
      <c r="E362" s="81" t="s">
        <v>483</v>
      </c>
      <c r="F362" s="211" t="s">
        <v>6795</v>
      </c>
      <c r="G362" s="211" t="s">
        <v>12</v>
      </c>
      <c r="H362" s="211" t="s">
        <v>13</v>
      </c>
      <c r="I362" s="175"/>
      <c r="J362" s="175"/>
      <c r="K362" s="81"/>
      <c r="L362" s="81"/>
      <c r="M362" s="175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</row>
    <row r="363" ht="12.75" customHeight="1">
      <c r="A363" s="211"/>
      <c r="B363" s="81"/>
      <c r="C363" s="211" t="s">
        <v>4278</v>
      </c>
      <c r="D363" s="211" t="s">
        <v>6796</v>
      </c>
      <c r="E363" s="81" t="s">
        <v>245</v>
      </c>
      <c r="F363" s="211" t="s">
        <v>6797</v>
      </c>
      <c r="G363" s="211" t="s">
        <v>12</v>
      </c>
      <c r="H363" s="211" t="s">
        <v>13</v>
      </c>
      <c r="I363" s="175"/>
      <c r="J363" s="175" t="s">
        <v>6798</v>
      </c>
      <c r="K363" s="81"/>
      <c r="L363" s="81"/>
      <c r="M363" s="175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</row>
    <row r="364" ht="12.75" customHeight="1">
      <c r="A364" s="211"/>
      <c r="B364" s="81"/>
      <c r="C364" s="211" t="s">
        <v>6263</v>
      </c>
      <c r="D364" s="211" t="s">
        <v>6264</v>
      </c>
      <c r="E364" s="81" t="s">
        <v>159</v>
      </c>
      <c r="F364" s="211" t="s">
        <v>6265</v>
      </c>
      <c r="G364" s="211" t="s">
        <v>12</v>
      </c>
      <c r="H364" s="211" t="s">
        <v>13</v>
      </c>
      <c r="I364" s="175"/>
      <c r="J364" s="175"/>
      <c r="K364" s="81"/>
      <c r="L364" s="81"/>
      <c r="M364" s="175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</row>
    <row r="365" ht="25.5" customHeight="1">
      <c r="A365" s="308">
        <v>63.0</v>
      </c>
      <c r="B365" s="332"/>
      <c r="C365" s="334" t="s">
        <v>6266</v>
      </c>
      <c r="D365" s="308" t="s">
        <v>6267</v>
      </c>
      <c r="E365" s="332" t="s">
        <v>212</v>
      </c>
      <c r="F365" s="308" t="s">
        <v>6268</v>
      </c>
      <c r="G365" s="308" t="s">
        <v>12</v>
      </c>
      <c r="H365" s="308" t="s">
        <v>143</v>
      </c>
      <c r="I365" s="333" t="s">
        <v>6269</v>
      </c>
      <c r="J365" s="333" t="s">
        <v>6270</v>
      </c>
      <c r="K365" s="332" t="s">
        <v>6271</v>
      </c>
      <c r="L365" s="332"/>
      <c r="M365" s="335" t="str">
        <f>HYPERLINK("http://www.lanaodelsur.gov.ph/","www.lanaodelsur.gov.ph")</f>
        <v>www.lanaodelsur.gov.ph</v>
      </c>
      <c r="N365" s="332"/>
      <c r="O365" s="332"/>
      <c r="P365" s="332"/>
      <c r="Q365" s="332"/>
      <c r="R365" s="332"/>
      <c r="S365" s="332"/>
      <c r="T365" s="332"/>
      <c r="U365" s="332"/>
      <c r="V365" s="332"/>
      <c r="W365" s="332"/>
      <c r="X365" s="332"/>
    </row>
    <row r="366" ht="12.75" customHeight="1">
      <c r="A366" s="211"/>
      <c r="B366" s="81"/>
      <c r="C366" s="211" t="s">
        <v>6799</v>
      </c>
      <c r="D366" s="81" t="s">
        <v>6273</v>
      </c>
      <c r="E366" s="81" t="s">
        <v>264</v>
      </c>
      <c r="F366" s="81" t="s">
        <v>6274</v>
      </c>
      <c r="G366" s="211" t="s">
        <v>12</v>
      </c>
      <c r="H366" s="211" t="s">
        <v>13</v>
      </c>
      <c r="I366" s="175"/>
      <c r="J366" s="338" t="s">
        <v>6275</v>
      </c>
      <c r="K366" s="81"/>
      <c r="L366" s="81"/>
      <c r="M366" s="337" t="str">
        <f>HYPERLINK("http://www.bacolod-lds.gov.ph/","www.bacolod-lds.gov.ph")</f>
        <v>www.bacolod-lds.gov.ph</v>
      </c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</row>
    <row r="367" ht="12.75" customHeight="1">
      <c r="A367" s="211"/>
      <c r="B367" s="81"/>
      <c r="C367" s="211" t="s">
        <v>6276</v>
      </c>
      <c r="D367" s="81" t="s">
        <v>6277</v>
      </c>
      <c r="E367" s="81" t="s">
        <v>138</v>
      </c>
      <c r="F367" s="81" t="s">
        <v>6278</v>
      </c>
      <c r="G367" s="211" t="s">
        <v>12</v>
      </c>
      <c r="H367" s="211" t="s">
        <v>13</v>
      </c>
      <c r="I367" s="175"/>
      <c r="J367" s="338" t="s">
        <v>6279</v>
      </c>
      <c r="K367" s="81"/>
      <c r="L367" s="81"/>
      <c r="M367" s="337" t="str">
        <f>HYPERLINK("http://www.balabagan-lds.gov.ph/","www.balabagan-lds.gov.ph")</f>
        <v>www.balabagan-lds.gov.ph</v>
      </c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</row>
    <row r="368" ht="12.75" customHeight="1">
      <c r="A368" s="211"/>
      <c r="B368" s="81"/>
      <c r="C368" s="211" t="s">
        <v>6280</v>
      </c>
      <c r="D368" s="81" t="s">
        <v>6281</v>
      </c>
      <c r="E368" s="81" t="s">
        <v>159</v>
      </c>
      <c r="F368" s="81" t="s">
        <v>6282</v>
      </c>
      <c r="G368" s="211" t="s">
        <v>12</v>
      </c>
      <c r="H368" s="211" t="s">
        <v>13</v>
      </c>
      <c r="I368" s="175"/>
      <c r="J368" s="343" t="s">
        <v>6283</v>
      </c>
      <c r="K368" s="81"/>
      <c r="L368" s="81"/>
      <c r="M368" s="336" t="str">
        <f>HYPERLINK("http://www.balindong-lds.gov.ph/","www.balindong-lds.gov.ph")</f>
        <v>www.balindong-lds.gov.ph</v>
      </c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</row>
    <row r="369" ht="12.75" customHeight="1">
      <c r="A369" s="211"/>
      <c r="B369" s="81"/>
      <c r="C369" s="211" t="s">
        <v>6322</v>
      </c>
      <c r="D369" s="81" t="s">
        <v>6323</v>
      </c>
      <c r="E369" s="81" t="s">
        <v>251</v>
      </c>
      <c r="F369" s="81" t="s">
        <v>6324</v>
      </c>
      <c r="G369" s="211" t="s">
        <v>12</v>
      </c>
      <c r="H369" s="211" t="s">
        <v>13</v>
      </c>
      <c r="I369" s="175"/>
      <c r="J369" s="338" t="s">
        <v>6325</v>
      </c>
      <c r="K369" s="81"/>
      <c r="L369" s="81"/>
      <c r="M369" s="337" t="str">
        <f>HYPERLINK("http://www.bayang-lds.gov.ph/","www.bayang-lds.gov.ph")</f>
        <v>www.bayang-lds.gov.ph</v>
      </c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</row>
    <row r="370" ht="12.75" customHeight="1">
      <c r="A370" s="211"/>
      <c r="B370" s="81"/>
      <c r="C370" s="211" t="s">
        <v>6284</v>
      </c>
      <c r="D370" s="81" t="s">
        <v>6285</v>
      </c>
      <c r="E370" s="81" t="s">
        <v>233</v>
      </c>
      <c r="F370" s="81" t="s">
        <v>6286</v>
      </c>
      <c r="G370" s="211" t="s">
        <v>12</v>
      </c>
      <c r="H370" s="211" t="s">
        <v>13</v>
      </c>
      <c r="I370" s="175"/>
      <c r="J370" s="338" t="s">
        <v>6287</v>
      </c>
      <c r="K370" s="81"/>
      <c r="L370" s="81"/>
      <c r="M370" s="175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</row>
    <row r="371" ht="12.75" customHeight="1">
      <c r="A371" s="211"/>
      <c r="B371" s="81"/>
      <c r="C371" s="211" t="s">
        <v>6288</v>
      </c>
      <c r="D371" s="81" t="s">
        <v>6289</v>
      </c>
      <c r="E371" s="81" t="s">
        <v>192</v>
      </c>
      <c r="F371" s="81" t="s">
        <v>6290</v>
      </c>
      <c r="G371" s="211" t="s">
        <v>12</v>
      </c>
      <c r="H371" s="211" t="s">
        <v>13</v>
      </c>
      <c r="I371" s="175"/>
      <c r="J371" s="338" t="s">
        <v>6291</v>
      </c>
      <c r="K371" s="81"/>
      <c r="L371" s="81"/>
      <c r="M371" s="175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</row>
    <row r="372" ht="12.75" customHeight="1">
      <c r="A372" s="211"/>
      <c r="B372" s="81"/>
      <c r="C372" s="211" t="s">
        <v>6326</v>
      </c>
      <c r="D372" s="81" t="s">
        <v>6327</v>
      </c>
      <c r="E372" s="81" t="s">
        <v>745</v>
      </c>
      <c r="F372" s="81" t="s">
        <v>6328</v>
      </c>
      <c r="G372" s="211" t="s">
        <v>12</v>
      </c>
      <c r="H372" s="211" t="s">
        <v>13</v>
      </c>
      <c r="I372" s="175"/>
      <c r="J372" s="338" t="s">
        <v>6329</v>
      </c>
      <c r="K372" s="81"/>
      <c r="L372" s="81"/>
      <c r="M372" s="175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</row>
    <row r="373" ht="12.75" customHeight="1">
      <c r="A373" s="211"/>
      <c r="B373" s="81"/>
      <c r="C373" s="211" t="s">
        <v>6330</v>
      </c>
      <c r="D373" s="81" t="s">
        <v>6331</v>
      </c>
      <c r="E373" s="81" t="s">
        <v>198</v>
      </c>
      <c r="F373" s="81" t="s">
        <v>6332</v>
      </c>
      <c r="G373" s="211" t="s">
        <v>12</v>
      </c>
      <c r="H373" s="211" t="s">
        <v>13</v>
      </c>
      <c r="I373" s="175"/>
      <c r="J373" s="338" t="s">
        <v>6333</v>
      </c>
      <c r="K373" s="81"/>
      <c r="L373" s="81"/>
      <c r="M373" s="175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</row>
    <row r="374" ht="12.75" customHeight="1">
      <c r="A374" s="211">
        <v>64.0</v>
      </c>
      <c r="B374" s="81"/>
      <c r="C374" s="211" t="s">
        <v>6335</v>
      </c>
      <c r="D374" s="81" t="s">
        <v>6336</v>
      </c>
      <c r="E374" s="81" t="s">
        <v>159</v>
      </c>
      <c r="F374" s="81" t="s">
        <v>6337</v>
      </c>
      <c r="G374" s="211" t="s">
        <v>12</v>
      </c>
      <c r="H374" s="211" t="s">
        <v>13</v>
      </c>
      <c r="I374" s="175"/>
      <c r="J374" s="338" t="s">
        <v>6338</v>
      </c>
      <c r="K374" s="81"/>
      <c r="L374" s="81"/>
      <c r="M374" s="337" t="str">
        <f>HYPERLINK("http://www.butig-lds.gov.ph/","www.butig-lds.gov.ph")</f>
        <v>www.butig-lds.gov.ph</v>
      </c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</row>
    <row r="375" ht="12.75" customHeight="1">
      <c r="A375" s="211"/>
      <c r="B375" s="81"/>
      <c r="C375" s="211" t="s">
        <v>6292</v>
      </c>
      <c r="D375" s="81" t="s">
        <v>6293</v>
      </c>
      <c r="E375" s="81" t="s">
        <v>159</v>
      </c>
      <c r="F375" s="81" t="s">
        <v>6294</v>
      </c>
      <c r="G375" s="211" t="s">
        <v>12</v>
      </c>
      <c r="H375" s="211" t="s">
        <v>13</v>
      </c>
      <c r="I375" s="175"/>
      <c r="J375" s="338" t="s">
        <v>6295</v>
      </c>
      <c r="K375" s="81"/>
      <c r="L375" s="81"/>
      <c r="M375" s="337" t="str">
        <f>HYPERLINK("http://www.calanogas-lds.gov.ph/","www.calanogas-lds.gov.ph")</f>
        <v>www.calanogas-lds.gov.ph</v>
      </c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</row>
    <row r="376" ht="12.75" customHeight="1">
      <c r="A376" s="211"/>
      <c r="B376" s="81"/>
      <c r="C376" s="211" t="s">
        <v>6296</v>
      </c>
      <c r="D376" s="81" t="s">
        <v>6297</v>
      </c>
      <c r="E376" s="81" t="s">
        <v>478</v>
      </c>
      <c r="F376" s="81" t="s">
        <v>6268</v>
      </c>
      <c r="G376" s="211" t="s">
        <v>12</v>
      </c>
      <c r="H376" s="211" t="s">
        <v>13</v>
      </c>
      <c r="I376" s="175"/>
      <c r="J376" s="338" t="s">
        <v>6298</v>
      </c>
      <c r="K376" s="81"/>
      <c r="L376" s="81"/>
      <c r="M376" s="337" t="str">
        <f>HYPERLINK("http://www.ditsaamramain-lds.gov.ph/","www.ditsaamramain-lds.gov.ph")</f>
        <v>www.ditsaamramain-lds.gov.ph</v>
      </c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</row>
    <row r="377" ht="12.75" customHeight="1">
      <c r="A377" s="211"/>
      <c r="B377" s="81"/>
      <c r="C377" s="211" t="s">
        <v>6339</v>
      </c>
      <c r="D377" s="81" t="s">
        <v>6340</v>
      </c>
      <c r="E377" s="81" t="s">
        <v>320</v>
      </c>
      <c r="F377" s="81" t="s">
        <v>6341</v>
      </c>
      <c r="G377" s="211" t="s">
        <v>12</v>
      </c>
      <c r="H377" s="211" t="s">
        <v>13</v>
      </c>
      <c r="I377" s="175"/>
      <c r="J377" s="338" t="s">
        <v>6342</v>
      </c>
      <c r="K377" s="81"/>
      <c r="L377" s="81"/>
      <c r="M377" s="337" t="str">
        <f>HYPERLINK("http://www.ganassi-lds.gov.ph/","www.ganassi-lds.gov.ph")</f>
        <v>www.ganassi-lds.gov.ph</v>
      </c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</row>
    <row r="378" ht="12.75" customHeight="1">
      <c r="A378" s="211"/>
      <c r="B378" s="81"/>
      <c r="C378" s="211" t="s">
        <v>6343</v>
      </c>
      <c r="D378" s="81" t="s">
        <v>6344</v>
      </c>
      <c r="E378" s="81" t="s">
        <v>198</v>
      </c>
      <c r="F378" s="81" t="s">
        <v>6345</v>
      </c>
      <c r="G378" s="211" t="s">
        <v>12</v>
      </c>
      <c r="H378" s="211" t="s">
        <v>13</v>
      </c>
      <c r="I378" s="175"/>
      <c r="J378" s="175"/>
      <c r="K378" s="81"/>
      <c r="L378" s="81"/>
      <c r="M378" s="337" t="str">
        <f>HYPERLINK("http://www.kapai-lds.gov.ph/","www.kapai-lds.gov.ph")</f>
        <v>www.kapai-lds.gov.ph</v>
      </c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</row>
    <row r="379" ht="12.75" customHeight="1">
      <c r="A379" s="211"/>
      <c r="B379" s="81"/>
      <c r="C379" s="211" t="s">
        <v>5315</v>
      </c>
      <c r="D379" s="81" t="s">
        <v>6346</v>
      </c>
      <c r="E379" s="81" t="s">
        <v>320</v>
      </c>
      <c r="F379" s="81" t="s">
        <v>6347</v>
      </c>
      <c r="G379" s="211" t="s">
        <v>12</v>
      </c>
      <c r="H379" s="211" t="s">
        <v>13</v>
      </c>
      <c r="I379" s="175"/>
      <c r="J379" s="175"/>
      <c r="K379" s="81"/>
      <c r="L379" s="81"/>
      <c r="M379" s="337" t="str">
        <f>HYPERLINK("http://www.kapatagan-lds.gov.ph/","www.kapatagan-lds.gov.ph")</f>
        <v>www.kapatagan-lds.gov.ph</v>
      </c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</row>
    <row r="380" ht="12.75" customHeight="1">
      <c r="A380" s="211"/>
      <c r="B380" s="81"/>
      <c r="C380" s="211" t="s">
        <v>6348</v>
      </c>
      <c r="D380" s="81" t="s">
        <v>6349</v>
      </c>
      <c r="E380" s="81" t="s">
        <v>138</v>
      </c>
      <c r="F380" s="81" t="s">
        <v>6350</v>
      </c>
      <c r="G380" s="211" t="s">
        <v>12</v>
      </c>
      <c r="H380" s="211" t="s">
        <v>13</v>
      </c>
      <c r="I380" s="175"/>
      <c r="J380" s="338" t="s">
        <v>6351</v>
      </c>
      <c r="K380" s="81"/>
      <c r="L380" s="81"/>
      <c r="M380" s="337" t="str">
        <f>HYPERLINK("http://www.lumbabayabao-lds.gov.ph/","www.lumbabayabao-lds.gov.ph")</f>
        <v>www.lumbabayabao-lds.gov.ph</v>
      </c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</row>
    <row r="381" ht="12.75" customHeight="1">
      <c r="A381" s="211"/>
      <c r="B381" s="81"/>
      <c r="C381" s="211" t="s">
        <v>6352</v>
      </c>
      <c r="D381" s="81" t="s">
        <v>6353</v>
      </c>
      <c r="E381" s="81" t="s">
        <v>212</v>
      </c>
      <c r="F381" s="81" t="s">
        <v>6354</v>
      </c>
      <c r="G381" s="211" t="s">
        <v>12</v>
      </c>
      <c r="H381" s="211" t="s">
        <v>13</v>
      </c>
      <c r="I381" s="175"/>
      <c r="J381" s="338" t="s">
        <v>6355</v>
      </c>
      <c r="K381" s="81"/>
      <c r="L381" s="81"/>
      <c r="M381" s="175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</row>
    <row r="382" ht="12.75" customHeight="1">
      <c r="A382" s="211"/>
      <c r="B382" s="81"/>
      <c r="C382" s="211" t="s">
        <v>6356</v>
      </c>
      <c r="D382" s="81" t="s">
        <v>6267</v>
      </c>
      <c r="E382" s="81" t="s">
        <v>192</v>
      </c>
      <c r="F382" s="81" t="s">
        <v>6357</v>
      </c>
      <c r="G382" s="211" t="s">
        <v>12</v>
      </c>
      <c r="H382" s="211" t="s">
        <v>13</v>
      </c>
      <c r="I382" s="175"/>
      <c r="J382" s="338" t="s">
        <v>6358</v>
      </c>
      <c r="K382" s="81"/>
      <c r="L382" s="81"/>
      <c r="M382" s="337" t="str">
        <f>HYPERLINK("http://www.lumbatan-lds.gov.ph/","www.lumbatan-lds.gov.ph")</f>
        <v>www.lumbatan-lds.gov.ph</v>
      </c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</row>
    <row r="383" ht="12.75" customHeight="1">
      <c r="A383" s="211"/>
      <c r="B383" s="81"/>
      <c r="C383" s="211" t="s">
        <v>6359</v>
      </c>
      <c r="D383" s="81" t="s">
        <v>6331</v>
      </c>
      <c r="E383" s="81" t="s">
        <v>264</v>
      </c>
      <c r="F383" s="81" t="s">
        <v>6360</v>
      </c>
      <c r="G383" s="211" t="s">
        <v>12</v>
      </c>
      <c r="H383" s="211" t="s">
        <v>13</v>
      </c>
      <c r="I383" s="175"/>
      <c r="J383" s="338" t="s">
        <v>6361</v>
      </c>
      <c r="K383" s="81"/>
      <c r="L383" s="81"/>
      <c r="M383" s="175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</row>
    <row r="384" ht="12.75" customHeight="1">
      <c r="A384" s="211"/>
      <c r="B384" s="81"/>
      <c r="C384" s="211" t="s">
        <v>6362</v>
      </c>
      <c r="D384" s="81" t="s">
        <v>6363</v>
      </c>
      <c r="E384" s="81" t="s">
        <v>159</v>
      </c>
      <c r="F384" s="81" t="s">
        <v>6364</v>
      </c>
      <c r="G384" s="211" t="s">
        <v>12</v>
      </c>
      <c r="H384" s="211" t="s">
        <v>13</v>
      </c>
      <c r="I384" s="175"/>
      <c r="J384" s="338" t="s">
        <v>6365</v>
      </c>
      <c r="K384" s="81"/>
      <c r="L384" s="81"/>
      <c r="M384" s="337" t="str">
        <f>HYPERLINK("http://www.madalum-lds.gov.ph/","www.madalum-lds.gov.ph")</f>
        <v>www.madalum-lds.gov.ph</v>
      </c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</row>
    <row r="385" ht="12.75" customHeight="1">
      <c r="A385" s="211"/>
      <c r="B385" s="81"/>
      <c r="C385" s="211" t="s">
        <v>6299</v>
      </c>
      <c r="D385" s="81" t="s">
        <v>6300</v>
      </c>
      <c r="E385" s="81" t="s">
        <v>159</v>
      </c>
      <c r="F385" s="81" t="s">
        <v>6301</v>
      </c>
      <c r="G385" s="211" t="s">
        <v>12</v>
      </c>
      <c r="H385" s="211" t="s">
        <v>13</v>
      </c>
      <c r="I385" s="175"/>
      <c r="J385" s="338" t="s">
        <v>6302</v>
      </c>
      <c r="K385" s="81"/>
      <c r="L385" s="81"/>
      <c r="M385" s="337" t="str">
        <f>HYPERLINK("http://www.madamba-lds.gov.ph/","www.madamba-lds.gov.ph")</f>
        <v>www.madamba-lds.gov.ph</v>
      </c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</row>
    <row r="386" ht="12.75" customHeight="1">
      <c r="A386" s="211"/>
      <c r="B386" s="81"/>
      <c r="C386" s="211" t="s">
        <v>6366</v>
      </c>
      <c r="D386" s="81" t="s">
        <v>6367</v>
      </c>
      <c r="E386" s="81" t="s">
        <v>212</v>
      </c>
      <c r="F386" s="81" t="s">
        <v>6368</v>
      </c>
      <c r="G386" s="211" t="s">
        <v>12</v>
      </c>
      <c r="H386" s="211" t="s">
        <v>13</v>
      </c>
      <c r="I386" s="175"/>
      <c r="J386" s="338" t="s">
        <v>6369</v>
      </c>
      <c r="K386" s="81"/>
      <c r="L386" s="81"/>
      <c r="M386" s="337" t="str">
        <f>HYPERLINK("http://www.maguing-lds.gov.ph/","www.maguing-lds.gov.ph")</f>
        <v>www.maguing-lds.gov.ph</v>
      </c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</row>
    <row r="387" ht="12.75" customHeight="1">
      <c r="A387" s="211"/>
      <c r="B387" s="81"/>
      <c r="C387" s="211" t="s">
        <v>6303</v>
      </c>
      <c r="D387" s="81" t="s">
        <v>6304</v>
      </c>
      <c r="E387" s="81" t="s">
        <v>245</v>
      </c>
      <c r="F387" s="81" t="s">
        <v>6305</v>
      </c>
      <c r="G387" s="211" t="s">
        <v>12</v>
      </c>
      <c r="H387" s="211" t="s">
        <v>13</v>
      </c>
      <c r="I387" s="175"/>
      <c r="J387" s="338" t="s">
        <v>6306</v>
      </c>
      <c r="K387" s="81"/>
      <c r="L387" s="81"/>
      <c r="M387" s="337" t="str">
        <f>HYPERLINK("http://www.malabang-lds.gov.ph/","www.malabang-lds.gov.ph")</f>
        <v>www.malabang-lds.gov.ph</v>
      </c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</row>
    <row r="388" ht="25.5" customHeight="1">
      <c r="A388" s="211"/>
      <c r="B388" s="81"/>
      <c r="C388" s="211" t="s">
        <v>6307</v>
      </c>
      <c r="D388" s="81" t="s">
        <v>6308</v>
      </c>
      <c r="E388" s="81" t="s">
        <v>320</v>
      </c>
      <c r="F388" s="81" t="s">
        <v>6309</v>
      </c>
      <c r="G388" s="211" t="s">
        <v>12</v>
      </c>
      <c r="H388" s="211" t="s">
        <v>13</v>
      </c>
      <c r="I388" s="175"/>
      <c r="J388" s="338" t="s">
        <v>6310</v>
      </c>
      <c r="K388" s="81"/>
      <c r="L388" s="81"/>
      <c r="M388" s="337" t="str">
        <f>HYPERLINK("http://www.marantao-lds.gov.ph/","www.marantao-lds.gov.ph")</f>
        <v>www.marantao-lds.gov.ph</v>
      </c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</row>
    <row r="389" ht="25.5" customHeight="1">
      <c r="A389" s="211"/>
      <c r="B389" s="81"/>
      <c r="C389" s="211" t="s">
        <v>6800</v>
      </c>
      <c r="D389" s="81" t="s">
        <v>6371</v>
      </c>
      <c r="E389" s="81" t="s">
        <v>478</v>
      </c>
      <c r="F389" s="81" t="s">
        <v>6372</v>
      </c>
      <c r="G389" s="211" t="s">
        <v>12</v>
      </c>
      <c r="H389" s="211" t="s">
        <v>13</v>
      </c>
      <c r="I389" s="175"/>
      <c r="J389" s="175" t="s">
        <v>6801</v>
      </c>
      <c r="K389" s="81"/>
      <c r="L389" s="81"/>
      <c r="M389" s="337" t="str">
        <f>HYPERLINK("http://www.marawicity.gov.ph/","www.marawicity.gov.ph")</f>
        <v>www.marawicity.gov.ph</v>
      </c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</row>
    <row r="390" ht="25.5" customHeight="1">
      <c r="A390" s="211"/>
      <c r="B390" s="81"/>
      <c r="C390" s="211" t="s">
        <v>6374</v>
      </c>
      <c r="D390" s="81" t="s">
        <v>6375</v>
      </c>
      <c r="E390" s="81" t="s">
        <v>745</v>
      </c>
      <c r="F390" s="81" t="s">
        <v>6376</v>
      </c>
      <c r="G390" s="211" t="s">
        <v>12</v>
      </c>
      <c r="H390" s="211" t="s">
        <v>13</v>
      </c>
      <c r="I390" s="175"/>
      <c r="J390" s="175" t="s">
        <v>6377</v>
      </c>
      <c r="K390" s="81"/>
      <c r="L390" s="81"/>
      <c r="M390" s="337" t="str">
        <f>HYPERLINK("http://www.marogong-lds.gov.ph/","www.marogong-lds.gov.ph")</f>
        <v>www.marogong-lds.gov.ph</v>
      </c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</row>
    <row r="391" ht="12.75" customHeight="1">
      <c r="A391" s="211"/>
      <c r="B391" s="81"/>
      <c r="C391" s="211" t="s">
        <v>6378</v>
      </c>
      <c r="D391" s="81" t="s">
        <v>6379</v>
      </c>
      <c r="E391" s="81" t="s">
        <v>251</v>
      </c>
      <c r="F391" s="81" t="s">
        <v>6380</v>
      </c>
      <c r="G391" s="211" t="s">
        <v>12</v>
      </c>
      <c r="H391" s="211" t="s">
        <v>13</v>
      </c>
      <c r="I391" s="175"/>
      <c r="J391" s="338" t="s">
        <v>6381</v>
      </c>
      <c r="K391" s="81"/>
      <c r="L391" s="81"/>
      <c r="M391" s="337" t="str">
        <f>HYPERLINK("http://www.masiu-lds.gov.ph/","www.masiu-lds.gov.ph")</f>
        <v>www.masiu-lds.gov.ph</v>
      </c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</row>
    <row r="392" ht="12.75" customHeight="1">
      <c r="A392" s="211"/>
      <c r="B392" s="81"/>
      <c r="C392" s="211" t="s">
        <v>6382</v>
      </c>
      <c r="D392" s="81" t="s">
        <v>6383</v>
      </c>
      <c r="E392" s="81" t="s">
        <v>320</v>
      </c>
      <c r="F392" s="81" t="s">
        <v>6384</v>
      </c>
      <c r="G392" s="211" t="s">
        <v>12</v>
      </c>
      <c r="H392" s="211" t="s">
        <v>13</v>
      </c>
      <c r="I392" s="175"/>
      <c r="J392" s="338" t="s">
        <v>6385</v>
      </c>
      <c r="K392" s="81"/>
      <c r="L392" s="81"/>
      <c r="M392" s="337" t="str">
        <f>HYPERLINK("http://www.mulondo-lds.gov.ph/","www.mulondo-lds.gov.ph")</f>
        <v>www.mulondo-lds.gov.ph</v>
      </c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</row>
    <row r="393" ht="12.75" customHeight="1">
      <c r="A393" s="211"/>
      <c r="B393" s="81"/>
      <c r="C393" s="211" t="s">
        <v>6386</v>
      </c>
      <c r="D393" s="81" t="s">
        <v>6387</v>
      </c>
      <c r="E393" s="81" t="s">
        <v>478</v>
      </c>
      <c r="F393" s="81" t="s">
        <v>6388</v>
      </c>
      <c r="G393" s="211" t="s">
        <v>12</v>
      </c>
      <c r="H393" s="211" t="s">
        <v>13</v>
      </c>
      <c r="I393" s="175"/>
      <c r="J393" s="175"/>
      <c r="K393" s="81"/>
      <c r="L393" s="81"/>
      <c r="M393" s="337" t="str">
        <f>HYPERLINK("http://www.pagayawan-lds.gov.ph/","www.pagayawan-lds.gov.ph")</f>
        <v>www.pagayawan-lds.gov.ph</v>
      </c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</row>
    <row r="394" ht="12.75" customHeight="1">
      <c r="A394" s="211"/>
      <c r="B394" s="81"/>
      <c r="C394" s="211" t="s">
        <v>6389</v>
      </c>
      <c r="D394" s="81" t="s">
        <v>6297</v>
      </c>
      <c r="E394" s="81" t="s">
        <v>264</v>
      </c>
      <c r="F394" s="81" t="s">
        <v>6390</v>
      </c>
      <c r="G394" s="211" t="s">
        <v>12</v>
      </c>
      <c r="H394" s="211" t="s">
        <v>13</v>
      </c>
      <c r="I394" s="175"/>
      <c r="J394" s="338" t="s">
        <v>6391</v>
      </c>
      <c r="K394" s="81"/>
      <c r="L394" s="81"/>
      <c r="M394" s="337" t="str">
        <f>HYPERLINK("http://www.piagapo-lds.gov.ph/","www.piagapo-lds.gov.ph")</f>
        <v>www.piagapo-lds.gov.ph</v>
      </c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</row>
    <row r="395" ht="12.75" customHeight="1">
      <c r="A395" s="211"/>
      <c r="B395" s="81"/>
      <c r="C395" s="211" t="s">
        <v>6392</v>
      </c>
      <c r="D395" s="81" t="s">
        <v>6393</v>
      </c>
      <c r="E395" s="81" t="s">
        <v>159</v>
      </c>
      <c r="F395" s="81" t="s">
        <v>6305</v>
      </c>
      <c r="G395" s="211" t="s">
        <v>12</v>
      </c>
      <c r="H395" s="211" t="s">
        <v>13</v>
      </c>
      <c r="I395" s="175"/>
      <c r="J395" s="338" t="s">
        <v>6394</v>
      </c>
      <c r="K395" s="81"/>
      <c r="L395" s="81"/>
      <c r="M395" s="212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</row>
    <row r="396" ht="12.75" customHeight="1">
      <c r="A396" s="211"/>
      <c r="B396" s="81"/>
      <c r="C396" s="211" t="s">
        <v>6395</v>
      </c>
      <c r="D396" s="81" t="s">
        <v>6396</v>
      </c>
      <c r="E396" s="81" t="s">
        <v>1209</v>
      </c>
      <c r="F396" s="81" t="s">
        <v>6397</v>
      </c>
      <c r="G396" s="211" t="s">
        <v>12</v>
      </c>
      <c r="H396" s="211" t="s">
        <v>13</v>
      </c>
      <c r="I396" s="175"/>
      <c r="J396" s="338" t="s">
        <v>6398</v>
      </c>
      <c r="K396" s="81"/>
      <c r="L396" s="81"/>
      <c r="M396" s="337" t="str">
        <f>HYPERLINK("http://www.poonababao-lds.gov.ph/","www.poonababao-lds.gov.ph")</f>
        <v>www.poonababao-lds.gov.ph</v>
      </c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</row>
    <row r="397" ht="12.75" customHeight="1">
      <c r="A397" s="211"/>
      <c r="B397" s="81"/>
      <c r="C397" s="211" t="s">
        <v>6399</v>
      </c>
      <c r="D397" s="81" t="s">
        <v>6400</v>
      </c>
      <c r="E397" s="81" t="s">
        <v>212</v>
      </c>
      <c r="F397" s="81" t="s">
        <v>6401</v>
      </c>
      <c r="G397" s="211" t="s">
        <v>12</v>
      </c>
      <c r="H397" s="211" t="s">
        <v>13</v>
      </c>
      <c r="I397" s="175"/>
      <c r="J397" s="338" t="s">
        <v>6402</v>
      </c>
      <c r="K397" s="81"/>
      <c r="L397" s="81"/>
      <c r="M397" s="337" t="str">
        <f>HYPERLINK("http://www.pualas-lds.gov.ph/","www.pualas-lds.gov.ph")</f>
        <v>www.pualas-lds.gov.ph</v>
      </c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</row>
    <row r="398" ht="12.75" customHeight="1">
      <c r="A398" s="211"/>
      <c r="B398" s="81"/>
      <c r="C398" s="211" t="s">
        <v>6311</v>
      </c>
      <c r="D398" s="81" t="s">
        <v>6312</v>
      </c>
      <c r="E398" s="81" t="s">
        <v>138</v>
      </c>
      <c r="F398" s="81" t="s">
        <v>6313</v>
      </c>
      <c r="G398" s="211" t="s">
        <v>12</v>
      </c>
      <c r="H398" s="211" t="s">
        <v>13</v>
      </c>
      <c r="I398" s="175"/>
      <c r="J398" s="175" t="s">
        <v>6314</v>
      </c>
      <c r="K398" s="81"/>
      <c r="L398" s="81"/>
      <c r="M398" s="337" t="str">
        <f>HYPERLINK("http://www.saguyaran.gov.ph/","www.saguyaran.gov.ph")</f>
        <v>www.saguyaran.gov.ph</v>
      </c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</row>
    <row r="399" ht="12.75" customHeight="1">
      <c r="A399" s="211"/>
      <c r="B399" s="81"/>
      <c r="C399" s="211" t="s">
        <v>6403</v>
      </c>
      <c r="D399" s="81" t="s">
        <v>6404</v>
      </c>
      <c r="E399" s="81" t="s">
        <v>212</v>
      </c>
      <c r="F399" s="81" t="s">
        <v>6405</v>
      </c>
      <c r="G399" s="211" t="s">
        <v>12</v>
      </c>
      <c r="H399" s="211" t="s">
        <v>13</v>
      </c>
      <c r="I399" s="175"/>
      <c r="J399" s="338" t="s">
        <v>6406</v>
      </c>
      <c r="K399" s="81"/>
      <c r="L399" s="81"/>
      <c r="M399" s="175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</row>
    <row r="400" ht="12.75" customHeight="1">
      <c r="A400" s="211"/>
      <c r="B400" s="81"/>
      <c r="C400" s="211" t="s">
        <v>6315</v>
      </c>
      <c r="D400" s="81" t="s">
        <v>6316</v>
      </c>
      <c r="E400" s="81" t="s">
        <v>159</v>
      </c>
      <c r="F400" s="81" t="s">
        <v>6317</v>
      </c>
      <c r="G400" s="211" t="s">
        <v>12</v>
      </c>
      <c r="H400" s="211" t="s">
        <v>13</v>
      </c>
      <c r="I400" s="175"/>
      <c r="J400" s="338" t="s">
        <v>6318</v>
      </c>
      <c r="K400" s="81"/>
      <c r="L400" s="81"/>
      <c r="M400" s="337" t="str">
        <f>HYPERLINK("http://www.tagoloan-lds.gov.ph/","www.tagoloan-lds.gov.ph")</f>
        <v>www.tagoloan-lds.gov.ph</v>
      </c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</row>
    <row r="401" ht="12.75" customHeight="1">
      <c r="A401" s="211"/>
      <c r="B401" s="81"/>
      <c r="C401" s="211" t="s">
        <v>6407</v>
      </c>
      <c r="D401" s="81" t="s">
        <v>6408</v>
      </c>
      <c r="E401" s="81" t="s">
        <v>233</v>
      </c>
      <c r="F401" s="81" t="s">
        <v>6409</v>
      </c>
      <c r="G401" s="211" t="s">
        <v>12</v>
      </c>
      <c r="H401" s="211" t="s">
        <v>13</v>
      </c>
      <c r="I401" s="175"/>
      <c r="J401" s="338" t="s">
        <v>6410</v>
      </c>
      <c r="K401" s="81"/>
      <c r="L401" s="81"/>
      <c r="M401" s="337" t="str">
        <f>HYPERLINK("http://www.tamparan-lds.gov.ph/","www.tamparan-lds.gov.ph")</f>
        <v>www.tamparan-lds.gov.ph</v>
      </c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</row>
    <row r="402" ht="12.75" customHeight="1">
      <c r="A402" s="211"/>
      <c r="B402" s="81"/>
      <c r="C402" s="211" t="s">
        <v>6411</v>
      </c>
      <c r="D402" s="81" t="s">
        <v>6412</v>
      </c>
      <c r="E402" s="81" t="s">
        <v>192</v>
      </c>
      <c r="F402" s="81" t="s">
        <v>6413</v>
      </c>
      <c r="G402" s="211" t="s">
        <v>12</v>
      </c>
      <c r="H402" s="211" t="s">
        <v>13</v>
      </c>
      <c r="I402" s="175"/>
      <c r="J402" s="338" t="s">
        <v>6414</v>
      </c>
      <c r="K402" s="81"/>
      <c r="L402" s="81"/>
      <c r="M402" s="337" t="str">
        <f>HYPERLINK("http://www.taraka-lds.gov.ph/","www.taraka-lds.gov.ph")</f>
        <v>www.taraka-lds.gov.ph</v>
      </c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</row>
    <row r="403" ht="12.75" customHeight="1">
      <c r="A403" s="211"/>
      <c r="B403" s="81"/>
      <c r="C403" s="211" t="s">
        <v>6415</v>
      </c>
      <c r="D403" s="81" t="s">
        <v>6416</v>
      </c>
      <c r="E403" s="81" t="s">
        <v>320</v>
      </c>
      <c r="F403" s="81" t="s">
        <v>6417</v>
      </c>
      <c r="G403" s="211" t="s">
        <v>12</v>
      </c>
      <c r="H403" s="211" t="s">
        <v>13</v>
      </c>
      <c r="I403" s="175"/>
      <c r="J403" s="175"/>
      <c r="K403" s="81"/>
      <c r="L403" s="81"/>
      <c r="M403" s="337" t="str">
        <f>HYPERLINK("http://www.tubaran-lds.gov.ph/","www.tubaran-lds.gov.ph")</f>
        <v>www.tubaran-lds.gov.ph</v>
      </c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</row>
    <row r="404" ht="12.75" customHeight="1">
      <c r="A404" s="211"/>
      <c r="B404" s="81"/>
      <c r="C404" s="211" t="s">
        <v>6319</v>
      </c>
      <c r="D404" s="81" t="s">
        <v>6320</v>
      </c>
      <c r="E404" s="81" t="s">
        <v>170</v>
      </c>
      <c r="F404" s="81" t="s">
        <v>6305</v>
      </c>
      <c r="G404" s="211" t="s">
        <v>12</v>
      </c>
      <c r="H404" s="211" t="s">
        <v>13</v>
      </c>
      <c r="I404" s="175"/>
      <c r="J404" s="338" t="s">
        <v>6321</v>
      </c>
      <c r="K404" s="81"/>
      <c r="L404" s="81"/>
      <c r="M404" s="337" t="str">
        <f>HYPERLINK("http://www.tugaya-lds.gov.ph/","www.tugaya-lds.gov.ph")</f>
        <v>www.tugaya-lds.gov.ph</v>
      </c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</row>
    <row r="405" ht="12.75" customHeight="1">
      <c r="A405" s="211"/>
      <c r="B405" s="81"/>
      <c r="C405" s="211" t="s">
        <v>6418</v>
      </c>
      <c r="D405" s="81" t="s">
        <v>6419</v>
      </c>
      <c r="E405" s="81" t="s">
        <v>320</v>
      </c>
      <c r="F405" s="81" t="s">
        <v>6420</v>
      </c>
      <c r="G405" s="211" t="s">
        <v>12</v>
      </c>
      <c r="H405" s="211" t="s">
        <v>13</v>
      </c>
      <c r="I405" s="175"/>
      <c r="J405" s="175"/>
      <c r="K405" s="81"/>
      <c r="L405" s="81"/>
      <c r="M405" s="337" t="str">
        <f>HYPERLINK("http://www.wao.gov.ph/","www.wao.gov.ph")</f>
        <v>www.wao.gov.ph</v>
      </c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</row>
    <row r="406" ht="25.5" customHeight="1">
      <c r="A406" s="308">
        <v>65.0</v>
      </c>
      <c r="B406" s="332"/>
      <c r="C406" s="334" t="s">
        <v>6422</v>
      </c>
      <c r="D406" s="332" t="s">
        <v>6423</v>
      </c>
      <c r="E406" s="332" t="s">
        <v>192</v>
      </c>
      <c r="F406" s="332" t="s">
        <v>5928</v>
      </c>
      <c r="G406" s="308" t="s">
        <v>12</v>
      </c>
      <c r="H406" s="308" t="s">
        <v>143</v>
      </c>
      <c r="I406" s="333" t="s">
        <v>6424</v>
      </c>
      <c r="J406" s="333" t="s">
        <v>6802</v>
      </c>
      <c r="K406" s="332" t="s">
        <v>6426</v>
      </c>
      <c r="L406" s="332"/>
      <c r="M406" s="335" t="str">
        <f>HYPERLINK("http://www.maguindanao.gov.ph/","www.maguindanao.gov.ph")</f>
        <v>www.maguindanao.gov.ph</v>
      </c>
      <c r="N406" s="332"/>
      <c r="O406" s="332"/>
      <c r="P406" s="332"/>
      <c r="Q406" s="332"/>
      <c r="R406" s="332"/>
      <c r="S406" s="332"/>
      <c r="T406" s="332"/>
      <c r="U406" s="332"/>
      <c r="V406" s="332"/>
      <c r="W406" s="332"/>
      <c r="X406" s="332"/>
    </row>
    <row r="407" ht="25.5" customHeight="1">
      <c r="A407" s="211">
        <v>66.0</v>
      </c>
      <c r="B407" s="81"/>
      <c r="C407" s="211" t="s">
        <v>6428</v>
      </c>
      <c r="D407" s="81" t="s">
        <v>6429</v>
      </c>
      <c r="E407" s="81" t="s">
        <v>159</v>
      </c>
      <c r="F407" s="81" t="s">
        <v>6430</v>
      </c>
      <c r="G407" s="211" t="s">
        <v>12</v>
      </c>
      <c r="H407" s="211" t="s">
        <v>13</v>
      </c>
      <c r="I407" s="175"/>
      <c r="J407" s="175" t="s">
        <v>6431</v>
      </c>
      <c r="K407" s="81"/>
      <c r="L407" s="81"/>
      <c r="M407" s="336" t="str">
        <f>HYPERLINK("http://www.ampatuan.gov.ph/","www.ampatuan.gov.ph")</f>
        <v>www.ampatuan.gov.ph</v>
      </c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</row>
    <row r="408" ht="12.75" customHeight="1">
      <c r="A408" s="211"/>
      <c r="B408" s="81"/>
      <c r="C408" s="211" t="s">
        <v>6432</v>
      </c>
      <c r="D408" s="81" t="s">
        <v>6433</v>
      </c>
      <c r="E408" s="81" t="s">
        <v>233</v>
      </c>
      <c r="F408" s="81" t="s">
        <v>6434</v>
      </c>
      <c r="G408" s="211" t="s">
        <v>12</v>
      </c>
      <c r="H408" s="211" t="s">
        <v>13</v>
      </c>
      <c r="I408" s="175"/>
      <c r="J408" s="338" t="s">
        <v>6435</v>
      </c>
      <c r="K408" s="81"/>
      <c r="L408" s="81"/>
      <c r="M408" s="175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</row>
    <row r="409" ht="12.75" customHeight="1">
      <c r="A409" s="211"/>
      <c r="B409" s="81"/>
      <c r="C409" s="211" t="s">
        <v>6436</v>
      </c>
      <c r="D409" s="81" t="s">
        <v>6437</v>
      </c>
      <c r="E409" s="81" t="s">
        <v>212</v>
      </c>
      <c r="F409" s="81" t="s">
        <v>6438</v>
      </c>
      <c r="G409" s="211" t="s">
        <v>12</v>
      </c>
      <c r="H409" s="211" t="s">
        <v>13</v>
      </c>
      <c r="I409" s="175"/>
      <c r="J409" s="338" t="s">
        <v>6439</v>
      </c>
      <c r="K409" s="81"/>
      <c r="L409" s="81"/>
      <c r="M409" s="175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</row>
    <row r="410" ht="12.75" customHeight="1">
      <c r="A410" s="211"/>
      <c r="B410" s="81"/>
      <c r="C410" s="211" t="s">
        <v>6440</v>
      </c>
      <c r="D410" s="81" t="s">
        <v>6441</v>
      </c>
      <c r="E410" s="81" t="s">
        <v>233</v>
      </c>
      <c r="F410" s="81" t="s">
        <v>5928</v>
      </c>
      <c r="G410" s="211" t="s">
        <v>12</v>
      </c>
      <c r="H410" s="211" t="s">
        <v>13</v>
      </c>
      <c r="I410" s="175"/>
      <c r="J410" s="338" t="s">
        <v>6442</v>
      </c>
      <c r="K410" s="81"/>
      <c r="L410" s="81"/>
      <c r="M410" s="337" t="str">
        <f>HYPERLINK("http://www.buluan.gov.ph/","www.buluan.gov.ph")</f>
        <v>www.buluan.gov.ph</v>
      </c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</row>
    <row r="411" ht="12.75" customHeight="1">
      <c r="A411" s="211"/>
      <c r="B411" s="81"/>
      <c r="C411" s="211" t="s">
        <v>6443</v>
      </c>
      <c r="D411" s="81" t="s">
        <v>6444</v>
      </c>
      <c r="E411" s="81" t="s">
        <v>245</v>
      </c>
      <c r="F411" s="81" t="s">
        <v>5928</v>
      </c>
      <c r="G411" s="211" t="s">
        <v>12</v>
      </c>
      <c r="H411" s="211" t="s">
        <v>13</v>
      </c>
      <c r="I411" s="175"/>
      <c r="J411" s="175"/>
      <c r="K411" s="81"/>
      <c r="L411" s="81"/>
      <c r="M411" s="337" t="str">
        <f>HYPERLINK("http://www.datuabdulahsangki.gov.ph/","www.datuabdulahsangki.gov.ph")</f>
        <v>www.datuabdulahsangki.gov.ph</v>
      </c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</row>
    <row r="412" ht="12.75" customHeight="1">
      <c r="A412" s="211"/>
      <c r="B412" s="81"/>
      <c r="C412" s="211" t="s">
        <v>6445</v>
      </c>
      <c r="D412" s="81" t="s">
        <v>6446</v>
      </c>
      <c r="E412" s="81" t="s">
        <v>245</v>
      </c>
      <c r="F412" s="81" t="s">
        <v>6447</v>
      </c>
      <c r="G412" s="211" t="s">
        <v>12</v>
      </c>
      <c r="H412" s="211" t="s">
        <v>13</v>
      </c>
      <c r="I412" s="175"/>
      <c r="J412" s="175"/>
      <c r="K412" s="81"/>
      <c r="L412" s="81"/>
      <c r="M412" s="175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</row>
    <row r="413" ht="12.75" customHeight="1">
      <c r="A413" s="211"/>
      <c r="B413" s="81"/>
      <c r="C413" s="211" t="s">
        <v>6448</v>
      </c>
      <c r="D413" s="81" t="s">
        <v>6449</v>
      </c>
      <c r="E413" s="81" t="s">
        <v>1209</v>
      </c>
      <c r="F413" s="81" t="s">
        <v>6450</v>
      </c>
      <c r="G413" s="211" t="s">
        <v>12</v>
      </c>
      <c r="H413" s="211" t="s">
        <v>13</v>
      </c>
      <c r="I413" s="175"/>
      <c r="J413" s="338" t="s">
        <v>6451</v>
      </c>
      <c r="K413" s="81"/>
      <c r="L413" s="81"/>
      <c r="M413" s="175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</row>
    <row r="414" ht="12.75" customHeight="1">
      <c r="A414" s="211"/>
      <c r="B414" s="81"/>
      <c r="C414" s="211" t="s">
        <v>6452</v>
      </c>
      <c r="D414" s="81" t="s">
        <v>6453</v>
      </c>
      <c r="E414" s="81" t="s">
        <v>159</v>
      </c>
      <c r="F414" s="81" t="s">
        <v>6454</v>
      </c>
      <c r="G414" s="211" t="s">
        <v>12</v>
      </c>
      <c r="H414" s="211" t="s">
        <v>13</v>
      </c>
      <c r="I414" s="175"/>
      <c r="J414" s="175"/>
      <c r="K414" s="81"/>
      <c r="L414" s="81"/>
      <c r="M414" s="175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</row>
    <row r="415" ht="12.75" customHeight="1">
      <c r="A415" s="211"/>
      <c r="B415" s="81"/>
      <c r="C415" s="211" t="s">
        <v>6455</v>
      </c>
      <c r="D415" s="81" t="s">
        <v>6456</v>
      </c>
      <c r="E415" s="81" t="s">
        <v>153</v>
      </c>
      <c r="F415" s="81" t="s">
        <v>6457</v>
      </c>
      <c r="G415" s="211" t="s">
        <v>12</v>
      </c>
      <c r="H415" s="211" t="s">
        <v>13</v>
      </c>
      <c r="I415" s="175"/>
      <c r="J415" s="338" t="s">
        <v>6458</v>
      </c>
      <c r="K415" s="81"/>
      <c r="L415" s="81"/>
      <c r="M415" s="175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</row>
    <row r="416" ht="25.5" customHeight="1">
      <c r="A416" s="211"/>
      <c r="B416" s="81"/>
      <c r="C416" s="211" t="s">
        <v>6459</v>
      </c>
      <c r="D416" s="81" t="s">
        <v>6460</v>
      </c>
      <c r="E416" s="81"/>
      <c r="F416" s="81" t="s">
        <v>6450</v>
      </c>
      <c r="G416" s="211" t="s">
        <v>12</v>
      </c>
      <c r="H416" s="211" t="s">
        <v>13</v>
      </c>
      <c r="I416" s="175"/>
      <c r="J416" s="338" t="s">
        <v>6461</v>
      </c>
      <c r="K416" s="81"/>
      <c r="L416" s="81"/>
      <c r="M416" s="175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</row>
    <row r="417" ht="25.5" customHeight="1">
      <c r="A417" s="211"/>
      <c r="B417" s="81"/>
      <c r="C417" s="211" t="s">
        <v>6462</v>
      </c>
      <c r="D417" s="81" t="s">
        <v>6463</v>
      </c>
      <c r="E417" s="81" t="s">
        <v>251</v>
      </c>
      <c r="F417" s="81" t="s">
        <v>6464</v>
      </c>
      <c r="G417" s="211" t="s">
        <v>12</v>
      </c>
      <c r="H417" s="211" t="s">
        <v>13</v>
      </c>
      <c r="I417" s="175"/>
      <c r="J417" s="338" t="s">
        <v>6465</v>
      </c>
      <c r="K417" s="81"/>
      <c r="L417" s="81"/>
      <c r="M417" s="212" t="s">
        <v>6466</v>
      </c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</row>
    <row r="418" ht="25.5" customHeight="1">
      <c r="A418" s="211"/>
      <c r="B418" s="81"/>
      <c r="C418" s="211" t="s">
        <v>6467</v>
      </c>
      <c r="D418" s="81" t="s">
        <v>6468</v>
      </c>
      <c r="E418" s="81" t="s">
        <v>251</v>
      </c>
      <c r="F418" s="81" t="s">
        <v>6469</v>
      </c>
      <c r="G418" s="211" t="s">
        <v>12</v>
      </c>
      <c r="H418" s="211" t="s">
        <v>13</v>
      </c>
      <c r="I418" s="175"/>
      <c r="J418" s="338" t="s">
        <v>6470</v>
      </c>
      <c r="K418" s="81"/>
      <c r="L418" s="81"/>
      <c r="M418" s="175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</row>
    <row r="419" ht="12.75" customHeight="1">
      <c r="A419" s="211"/>
      <c r="B419" s="81"/>
      <c r="C419" s="211" t="s">
        <v>6471</v>
      </c>
      <c r="D419" s="81" t="s">
        <v>6472</v>
      </c>
      <c r="E419" s="81" t="s">
        <v>245</v>
      </c>
      <c r="F419" s="81" t="s">
        <v>6473</v>
      </c>
      <c r="G419" s="211" t="s">
        <v>12</v>
      </c>
      <c r="H419" s="211" t="s">
        <v>13</v>
      </c>
      <c r="I419" s="175"/>
      <c r="J419" s="175"/>
      <c r="K419" s="81"/>
      <c r="L419" s="81"/>
      <c r="M419" s="175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</row>
    <row r="420" ht="12.75" customHeight="1">
      <c r="A420" s="211"/>
      <c r="B420" s="81"/>
      <c r="C420" s="211" t="s">
        <v>6474</v>
      </c>
      <c r="D420" s="81" t="s">
        <v>6475</v>
      </c>
      <c r="E420" s="81" t="s">
        <v>478</v>
      </c>
      <c r="F420" s="81" t="s">
        <v>6476</v>
      </c>
      <c r="G420" s="211" t="s">
        <v>12</v>
      </c>
      <c r="H420" s="211" t="s">
        <v>13</v>
      </c>
      <c r="I420" s="175"/>
      <c r="J420" s="175"/>
      <c r="K420" s="81"/>
      <c r="L420" s="81"/>
      <c r="M420" s="337" t="str">
        <f>HYPERLINK("http://www.datusaudiampatuan.gov.ph/","www.datusaudiampatuan.gov.ph")</f>
        <v>www.datusaudiampatuan.gov.ph</v>
      </c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</row>
    <row r="421" ht="12.75" customHeight="1">
      <c r="A421" s="211"/>
      <c r="B421" s="81"/>
      <c r="C421" s="211" t="s">
        <v>6477</v>
      </c>
      <c r="D421" s="81" t="s">
        <v>6478</v>
      </c>
      <c r="E421" s="81" t="s">
        <v>245</v>
      </c>
      <c r="F421" s="81" t="s">
        <v>6454</v>
      </c>
      <c r="G421" s="211" t="s">
        <v>12</v>
      </c>
      <c r="H421" s="211" t="s">
        <v>13</v>
      </c>
      <c r="I421" s="175"/>
      <c r="J421" s="338" t="s">
        <v>6479</v>
      </c>
      <c r="K421" s="81"/>
      <c r="L421" s="81"/>
      <c r="M421" s="337" t="str">
        <f>HYPERLINK("http://www.datuunsayampatuan.gov.ph/","www.datuunsayampatuan.gov.ph")</f>
        <v>www.datuunsayampatuan.gov.ph</v>
      </c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</row>
    <row r="422" ht="12.75" customHeight="1">
      <c r="A422" s="211"/>
      <c r="B422" s="81"/>
      <c r="C422" s="211" t="s">
        <v>6480</v>
      </c>
      <c r="D422" s="81" t="s">
        <v>6481</v>
      </c>
      <c r="E422" s="81" t="s">
        <v>251</v>
      </c>
      <c r="F422" s="81" t="s">
        <v>6482</v>
      </c>
      <c r="G422" s="211" t="s">
        <v>12</v>
      </c>
      <c r="H422" s="211" t="s">
        <v>13</v>
      </c>
      <c r="I422" s="175"/>
      <c r="J422" s="338" t="s">
        <v>6483</v>
      </c>
      <c r="K422" s="81"/>
      <c r="L422" s="81"/>
      <c r="M422" s="337" t="str">
        <f>HYPERLINK("http://www.genskpendatun.gov.ph/","www.genskpendatun.gov.ph")</f>
        <v>www.genskpendatun.gov.ph</v>
      </c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</row>
    <row r="423" ht="12.75" customHeight="1">
      <c r="A423" s="211"/>
      <c r="B423" s="81"/>
      <c r="C423" s="211" t="s">
        <v>6484</v>
      </c>
      <c r="D423" s="81" t="s">
        <v>6485</v>
      </c>
      <c r="E423" s="81" t="s">
        <v>159</v>
      </c>
      <c r="F423" s="81" t="s">
        <v>6447</v>
      </c>
      <c r="G423" s="211" t="s">
        <v>12</v>
      </c>
      <c r="H423" s="211" t="s">
        <v>13</v>
      </c>
      <c r="I423" s="175"/>
      <c r="J423" s="338" t="s">
        <v>6486</v>
      </c>
      <c r="K423" s="81"/>
      <c r="L423" s="81"/>
      <c r="M423" s="337" t="str">
        <f>HYPERLINK("http://www.guidulungan.gov.ph/","www.guidulungan.gov.ph")</f>
        <v>www.guidulungan.gov.ph</v>
      </c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</row>
    <row r="424" ht="12.75" customHeight="1">
      <c r="A424" s="211"/>
      <c r="B424" s="81"/>
      <c r="C424" s="211" t="s">
        <v>6487</v>
      </c>
      <c r="D424" s="81" t="s">
        <v>6488</v>
      </c>
      <c r="E424" s="81" t="s">
        <v>233</v>
      </c>
      <c r="F424" s="81" t="s">
        <v>6489</v>
      </c>
      <c r="G424" s="211" t="s">
        <v>12</v>
      </c>
      <c r="H424" s="211" t="s">
        <v>13</v>
      </c>
      <c r="I424" s="175"/>
      <c r="J424" s="338" t="s">
        <v>6490</v>
      </c>
      <c r="K424" s="81"/>
      <c r="L424" s="81"/>
      <c r="M424" s="175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</row>
    <row r="425" ht="12.75" customHeight="1">
      <c r="A425" s="211"/>
      <c r="B425" s="81"/>
      <c r="C425" s="211" t="s">
        <v>6491</v>
      </c>
      <c r="D425" s="81" t="s">
        <v>6492</v>
      </c>
      <c r="E425" s="81" t="s">
        <v>212</v>
      </c>
      <c r="F425" s="81" t="s">
        <v>6454</v>
      </c>
      <c r="G425" s="211" t="s">
        <v>12</v>
      </c>
      <c r="H425" s="211" t="s">
        <v>13</v>
      </c>
      <c r="I425" s="175"/>
      <c r="J425" s="175"/>
      <c r="K425" s="81"/>
      <c r="L425" s="81"/>
      <c r="M425" s="337" t="str">
        <f>HYPERLINK("http://www.mamsapano.gov.ph/","www.mamsapano.gov.ph")</f>
        <v>www.mamsapano.gov.ph</v>
      </c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</row>
    <row r="426" ht="12.75" customHeight="1">
      <c r="A426" s="211"/>
      <c r="B426" s="81"/>
      <c r="C426" s="211" t="s">
        <v>6493</v>
      </c>
      <c r="D426" s="81" t="s">
        <v>6494</v>
      </c>
      <c r="E426" s="81" t="s">
        <v>212</v>
      </c>
      <c r="F426" s="81" t="s">
        <v>6495</v>
      </c>
      <c r="G426" s="211" t="s">
        <v>12</v>
      </c>
      <c r="H426" s="211" t="s">
        <v>13</v>
      </c>
      <c r="I426" s="175"/>
      <c r="J426" s="175"/>
      <c r="K426" s="81"/>
      <c r="L426" s="81"/>
      <c r="M426" s="175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</row>
    <row r="427" ht="12.75" customHeight="1">
      <c r="A427" s="211"/>
      <c r="B427" s="81"/>
      <c r="C427" s="211" t="s">
        <v>6496</v>
      </c>
      <c r="D427" s="81" t="s">
        <v>6497</v>
      </c>
      <c r="E427" s="81" t="s">
        <v>245</v>
      </c>
      <c r="F427" s="81" t="s">
        <v>6354</v>
      </c>
      <c r="G427" s="211" t="s">
        <v>12</v>
      </c>
      <c r="H427" s="211" t="s">
        <v>13</v>
      </c>
      <c r="I427" s="175"/>
      <c r="J427" s="338" t="s">
        <v>6498</v>
      </c>
      <c r="K427" s="81"/>
      <c r="L427" s="81"/>
      <c r="M427" s="337" t="str">
        <f>HYPERLINK("http://www.matanog.gov.ph/","www.matanog.gov.ph")</f>
        <v>www.matanog.gov.ph</v>
      </c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</row>
    <row r="428" ht="12.75" customHeight="1">
      <c r="A428" s="211"/>
      <c r="B428" s="81"/>
      <c r="C428" s="211" t="s">
        <v>6499</v>
      </c>
      <c r="D428" s="81" t="s">
        <v>6500</v>
      </c>
      <c r="E428" s="81" t="s">
        <v>192</v>
      </c>
      <c r="F428" s="81" t="s">
        <v>6501</v>
      </c>
      <c r="G428" s="211" t="s">
        <v>12</v>
      </c>
      <c r="H428" s="211" t="s">
        <v>13</v>
      </c>
      <c r="I428" s="175"/>
      <c r="J428" s="175"/>
      <c r="K428" s="81"/>
      <c r="L428" s="81"/>
      <c r="M428" s="175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</row>
    <row r="429" ht="25.5" customHeight="1">
      <c r="A429" s="211"/>
      <c r="B429" s="81"/>
      <c r="C429" s="211" t="s">
        <v>6502</v>
      </c>
      <c r="D429" s="81" t="s">
        <v>6472</v>
      </c>
      <c r="E429" s="81" t="s">
        <v>159</v>
      </c>
      <c r="F429" s="81" t="s">
        <v>6503</v>
      </c>
      <c r="G429" s="211" t="s">
        <v>12</v>
      </c>
      <c r="H429" s="211" t="s">
        <v>13</v>
      </c>
      <c r="I429" s="175"/>
      <c r="J429" s="338" t="s">
        <v>6504</v>
      </c>
      <c r="K429" s="81"/>
      <c r="L429" s="81"/>
      <c r="M429" s="337" t="str">
        <f>HYPERLINK("http://www.pagalungan.gov.ph/","www.pagalungan.gov.ph")</f>
        <v>www.pagalungan.gov.ph</v>
      </c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</row>
    <row r="430" ht="12.75" customHeight="1">
      <c r="A430" s="211"/>
      <c r="B430" s="81"/>
      <c r="C430" s="211" t="s">
        <v>6505</v>
      </c>
      <c r="D430" s="81" t="s">
        <v>6506</v>
      </c>
      <c r="E430" s="81" t="s">
        <v>251</v>
      </c>
      <c r="F430" s="81" t="s">
        <v>6507</v>
      </c>
      <c r="G430" s="211" t="s">
        <v>12</v>
      </c>
      <c r="H430" s="211" t="s">
        <v>13</v>
      </c>
      <c r="I430" s="175"/>
      <c r="J430" s="338" t="s">
        <v>6508</v>
      </c>
      <c r="K430" s="81"/>
      <c r="L430" s="81"/>
      <c r="M430" s="337" t="str">
        <f>HYPERLINK("http://www.lgu_paglat.gov.ph/","www.lgu_paglat.gov.ph")</f>
        <v>www.lgu_paglat.gov.ph</v>
      </c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</row>
    <row r="431" ht="12.75" customHeight="1">
      <c r="A431" s="211"/>
      <c r="B431" s="81"/>
      <c r="C431" s="211" t="s">
        <v>6509</v>
      </c>
      <c r="D431" s="81" t="s">
        <v>6510</v>
      </c>
      <c r="E431" s="81" t="s">
        <v>159</v>
      </c>
      <c r="F431" s="81" t="s">
        <v>5928</v>
      </c>
      <c r="G431" s="211" t="s">
        <v>12</v>
      </c>
      <c r="H431" s="211" t="s">
        <v>13</v>
      </c>
      <c r="I431" s="175"/>
      <c r="J431" s="338" t="s">
        <v>6511</v>
      </c>
      <c r="K431" s="81"/>
      <c r="L431" s="81"/>
      <c r="M431" s="175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</row>
    <row r="432" ht="25.5" customHeight="1">
      <c r="A432" s="211"/>
      <c r="B432" s="81"/>
      <c r="C432" s="211" t="s">
        <v>6512</v>
      </c>
      <c r="D432" s="81" t="s">
        <v>6336</v>
      </c>
      <c r="E432" s="81" t="s">
        <v>251</v>
      </c>
      <c r="F432" s="81" t="s">
        <v>6513</v>
      </c>
      <c r="G432" s="211" t="s">
        <v>12</v>
      </c>
      <c r="H432" s="211" t="s">
        <v>13</v>
      </c>
      <c r="I432" s="175"/>
      <c r="J432" s="338" t="s">
        <v>6803</v>
      </c>
      <c r="K432" s="81"/>
      <c r="L432" s="81"/>
      <c r="M432" s="337" t="str">
        <f>HYPERLINK("http://www.lgu_parang.gov.ph/","www.lgu_parang.gov.ph")</f>
        <v>www.lgu_parang.gov.ph</v>
      </c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</row>
    <row r="433" ht="12.75" customHeight="1">
      <c r="A433" s="211"/>
      <c r="B433" s="81"/>
      <c r="C433" s="211" t="s">
        <v>6515</v>
      </c>
      <c r="D433" s="81" t="s">
        <v>6516</v>
      </c>
      <c r="E433" s="81" t="s">
        <v>264</v>
      </c>
      <c r="F433" s="81" t="s">
        <v>6454</v>
      </c>
      <c r="G433" s="211" t="s">
        <v>12</v>
      </c>
      <c r="H433" s="211" t="s">
        <v>13</v>
      </c>
      <c r="I433" s="175"/>
      <c r="J433" s="338" t="s">
        <v>6517</v>
      </c>
      <c r="K433" s="81"/>
      <c r="L433" s="81"/>
      <c r="M433" s="175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</row>
    <row r="434" ht="12.75" customHeight="1">
      <c r="A434" s="211"/>
      <c r="B434" s="81"/>
      <c r="C434" s="211" t="s">
        <v>6518</v>
      </c>
      <c r="D434" s="81" t="s">
        <v>6519</v>
      </c>
      <c r="E434" s="81" t="s">
        <v>478</v>
      </c>
      <c r="F434" s="81" t="s">
        <v>6454</v>
      </c>
      <c r="G434" s="211" t="s">
        <v>12</v>
      </c>
      <c r="H434" s="211" t="s">
        <v>13</v>
      </c>
      <c r="I434" s="175"/>
      <c r="J434" s="338" t="s">
        <v>6520</v>
      </c>
      <c r="K434" s="81"/>
      <c r="L434" s="81"/>
      <c r="M434" s="337" t="str">
        <f>HYPERLINK("http://www.maganoy.gov.ph/","www.maganoy.gov.ph")</f>
        <v>www.maganoy.gov.ph</v>
      </c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</row>
    <row r="435" ht="12.75" customHeight="1">
      <c r="A435" s="211"/>
      <c r="B435" s="81"/>
      <c r="C435" s="211" t="s">
        <v>6521</v>
      </c>
      <c r="D435" s="81" t="s">
        <v>6522</v>
      </c>
      <c r="E435" s="81" t="s">
        <v>245</v>
      </c>
      <c r="F435" s="81" t="s">
        <v>6454</v>
      </c>
      <c r="G435" s="211" t="s">
        <v>12</v>
      </c>
      <c r="H435" s="211" t="s">
        <v>13</v>
      </c>
      <c r="I435" s="175"/>
      <c r="J435" s="175"/>
      <c r="K435" s="81"/>
      <c r="L435" s="81"/>
      <c r="M435" s="175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</row>
    <row r="436" ht="12.75" customHeight="1">
      <c r="A436" s="211"/>
      <c r="B436" s="81"/>
      <c r="C436" s="211" t="s">
        <v>6523</v>
      </c>
      <c r="D436" s="81" t="s">
        <v>6285</v>
      </c>
      <c r="E436" s="81" t="s">
        <v>212</v>
      </c>
      <c r="F436" s="81" t="s">
        <v>6524</v>
      </c>
      <c r="G436" s="211" t="s">
        <v>12</v>
      </c>
      <c r="H436" s="211" t="s">
        <v>13</v>
      </c>
      <c r="I436" s="175"/>
      <c r="J436" s="338" t="s">
        <v>6525</v>
      </c>
      <c r="K436" s="81"/>
      <c r="L436" s="81"/>
      <c r="M436" s="337" t="str">
        <f>HYPERLINK("http://www.southupi.gov.ph/","www.southupi.gov.ph")</f>
        <v>www.southupi.gov.ph</v>
      </c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</row>
    <row r="437" ht="12.75" customHeight="1">
      <c r="A437" s="211"/>
      <c r="B437" s="81"/>
      <c r="C437" s="211" t="s">
        <v>6526</v>
      </c>
      <c r="D437" s="81" t="s">
        <v>6527</v>
      </c>
      <c r="E437" s="81" t="s">
        <v>320</v>
      </c>
      <c r="F437" s="81" t="s">
        <v>6528</v>
      </c>
      <c r="G437" s="211" t="s">
        <v>12</v>
      </c>
      <c r="H437" s="211" t="s">
        <v>13</v>
      </c>
      <c r="I437" s="175"/>
      <c r="J437" s="338" t="s">
        <v>6529</v>
      </c>
      <c r="K437" s="81" t="s">
        <v>6530</v>
      </c>
      <c r="L437" s="81"/>
      <c r="M437" s="175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</row>
    <row r="438" ht="25.5" customHeight="1">
      <c r="A438" s="211"/>
      <c r="B438" s="81"/>
      <c r="C438" s="211" t="s">
        <v>6531</v>
      </c>
      <c r="D438" s="81" t="s">
        <v>6532</v>
      </c>
      <c r="E438" s="81" t="s">
        <v>745</v>
      </c>
      <c r="F438" s="81" t="s">
        <v>6528</v>
      </c>
      <c r="G438" s="211" t="s">
        <v>12</v>
      </c>
      <c r="H438" s="211" t="s">
        <v>13</v>
      </c>
      <c r="I438" s="175"/>
      <c r="J438" s="338" t="s">
        <v>6533</v>
      </c>
      <c r="K438" s="81"/>
      <c r="L438" s="81"/>
      <c r="M438" s="175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</row>
    <row r="439" ht="12.75" customHeight="1">
      <c r="A439" s="211"/>
      <c r="B439" s="81"/>
      <c r="C439" s="211" t="s">
        <v>6534</v>
      </c>
      <c r="D439" s="81" t="s">
        <v>6535</v>
      </c>
      <c r="E439" s="81" t="s">
        <v>159</v>
      </c>
      <c r="F439" s="81" t="s">
        <v>6536</v>
      </c>
      <c r="G439" s="211" t="s">
        <v>12</v>
      </c>
      <c r="H439" s="211" t="s">
        <v>13</v>
      </c>
      <c r="I439" s="175"/>
      <c r="J439" s="338" t="s">
        <v>6537</v>
      </c>
      <c r="K439" s="81"/>
      <c r="L439" s="81"/>
      <c r="M439" s="337" t="str">
        <f>HYPERLINK("http://www.sultansabarongis.gov.ph/","www.sultansabarongis.gov.ph")</f>
        <v>www.sultansabarongis.gov.ph</v>
      </c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</row>
    <row r="440" ht="25.5" customHeight="1">
      <c r="A440" s="211"/>
      <c r="B440" s="81"/>
      <c r="C440" s="211" t="s">
        <v>6538</v>
      </c>
      <c r="D440" s="81" t="s">
        <v>6804</v>
      </c>
      <c r="E440" s="81" t="s">
        <v>212</v>
      </c>
      <c r="F440" s="81" t="s">
        <v>6447</v>
      </c>
      <c r="G440" s="211" t="s">
        <v>12</v>
      </c>
      <c r="H440" s="211" t="s">
        <v>13</v>
      </c>
      <c r="I440" s="175"/>
      <c r="J440" s="338" t="s">
        <v>6540</v>
      </c>
      <c r="K440" s="81"/>
      <c r="L440" s="81"/>
      <c r="M440" s="337" t="str">
        <f>HYPERLINK("http://www.talayan.gov.ph/","www.talayan.gov.ph")</f>
        <v>www.talayan.gov.ph</v>
      </c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</row>
    <row r="441" ht="12.75" customHeight="1">
      <c r="A441" s="211"/>
      <c r="B441" s="81"/>
      <c r="C441" s="211" t="s">
        <v>6541</v>
      </c>
      <c r="D441" s="81" t="s">
        <v>6542</v>
      </c>
      <c r="E441" s="81" t="s">
        <v>159</v>
      </c>
      <c r="F441" s="81" t="s">
        <v>6543</v>
      </c>
      <c r="G441" s="211" t="s">
        <v>12</v>
      </c>
      <c r="H441" s="211" t="s">
        <v>13</v>
      </c>
      <c r="I441" s="175"/>
      <c r="J441" s="338" t="s">
        <v>6544</v>
      </c>
      <c r="K441" s="81"/>
      <c r="L441" s="81"/>
      <c r="M441" s="337" t="str">
        <f>HYPERLINK("http://www.talitay.gov.ph/","www.talitay.gov.ph")</f>
        <v>www.talitay.gov.ph</v>
      </c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</row>
    <row r="442" ht="12.75" customHeight="1">
      <c r="A442" s="211"/>
      <c r="B442" s="81"/>
      <c r="C442" s="211" t="s">
        <v>6545</v>
      </c>
      <c r="D442" s="81" t="s">
        <v>5991</v>
      </c>
      <c r="E442" s="81" t="s">
        <v>212</v>
      </c>
      <c r="F442" s="81" t="s">
        <v>6546</v>
      </c>
      <c r="G442" s="211" t="s">
        <v>12</v>
      </c>
      <c r="H442" s="211" t="s">
        <v>13</v>
      </c>
      <c r="I442" s="175"/>
      <c r="J442" s="338" t="s">
        <v>6547</v>
      </c>
      <c r="K442" s="81"/>
      <c r="L442" s="81"/>
      <c r="M442" s="175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</row>
    <row r="443" ht="25.5" customHeight="1">
      <c r="A443" s="308">
        <v>67.0</v>
      </c>
      <c r="B443" s="332"/>
      <c r="C443" s="334" t="s">
        <v>6549</v>
      </c>
      <c r="D443" s="308" t="s">
        <v>6550</v>
      </c>
      <c r="E443" s="332" t="s">
        <v>212</v>
      </c>
      <c r="F443" s="308" t="s">
        <v>6551</v>
      </c>
      <c r="G443" s="308" t="s">
        <v>12</v>
      </c>
      <c r="H443" s="308" t="s">
        <v>143</v>
      </c>
      <c r="I443" s="333" t="s">
        <v>6552</v>
      </c>
      <c r="J443" s="341" t="s">
        <v>6553</v>
      </c>
      <c r="K443" s="332"/>
      <c r="L443" s="190" t="s">
        <v>6554</v>
      </c>
      <c r="M443" s="333"/>
      <c r="N443" s="332"/>
      <c r="O443" s="332"/>
      <c r="P443" s="332"/>
      <c r="Q443" s="332"/>
      <c r="R443" s="332"/>
      <c r="S443" s="332"/>
      <c r="T443" s="332"/>
      <c r="U443" s="332"/>
      <c r="V443" s="332"/>
      <c r="W443" s="332"/>
      <c r="X443" s="332"/>
    </row>
    <row r="444" ht="12.75" customHeight="1">
      <c r="A444" s="211"/>
      <c r="B444" s="81"/>
      <c r="C444" s="211" t="s">
        <v>6555</v>
      </c>
      <c r="D444" s="211" t="s">
        <v>6556</v>
      </c>
      <c r="E444" s="81" t="s">
        <v>745</v>
      </c>
      <c r="F444" s="211" t="s">
        <v>6557</v>
      </c>
      <c r="G444" s="211" t="s">
        <v>12</v>
      </c>
      <c r="H444" s="211" t="s">
        <v>13</v>
      </c>
      <c r="I444" s="175"/>
      <c r="J444" s="338" t="s">
        <v>6558</v>
      </c>
      <c r="K444" s="81"/>
      <c r="L444" s="81"/>
      <c r="M444" s="175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</row>
    <row r="445" ht="12.75" customHeight="1">
      <c r="A445" s="211">
        <v>68.0</v>
      </c>
      <c r="B445" s="81"/>
      <c r="C445" s="211" t="s">
        <v>6560</v>
      </c>
      <c r="D445" s="211" t="s">
        <v>6561</v>
      </c>
      <c r="E445" s="81" t="s">
        <v>233</v>
      </c>
      <c r="F445" s="211" t="s">
        <v>6562</v>
      </c>
      <c r="G445" s="211" t="s">
        <v>12</v>
      </c>
      <c r="H445" s="211" t="s">
        <v>13</v>
      </c>
      <c r="I445" s="175"/>
      <c r="J445" s="338" t="s">
        <v>6563</v>
      </c>
      <c r="K445" s="81"/>
      <c r="L445" s="81"/>
      <c r="M445" s="175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</row>
    <row r="446" ht="12.75" customHeight="1">
      <c r="A446" s="211"/>
      <c r="B446" s="81"/>
      <c r="C446" s="211" t="s">
        <v>6564</v>
      </c>
      <c r="D446" s="211" t="s">
        <v>6565</v>
      </c>
      <c r="E446" s="81" t="s">
        <v>478</v>
      </c>
      <c r="F446" s="211" t="s">
        <v>6566</v>
      </c>
      <c r="G446" s="211" t="s">
        <v>12</v>
      </c>
      <c r="H446" s="211" t="s">
        <v>13</v>
      </c>
      <c r="I446" s="175"/>
      <c r="J446" s="338" t="s">
        <v>6567</v>
      </c>
      <c r="K446" s="81"/>
      <c r="L446" s="201" t="s">
        <v>6568</v>
      </c>
      <c r="M446" s="175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</row>
    <row r="447" ht="12.75" customHeight="1">
      <c r="A447" s="211"/>
      <c r="B447" s="81"/>
      <c r="C447" s="211" t="s">
        <v>6569</v>
      </c>
      <c r="D447" s="211" t="s">
        <v>6570</v>
      </c>
      <c r="E447" s="81" t="s">
        <v>212</v>
      </c>
      <c r="F447" s="211" t="s">
        <v>6571</v>
      </c>
      <c r="G447" s="211" t="s">
        <v>12</v>
      </c>
      <c r="H447" s="211" t="s">
        <v>13</v>
      </c>
      <c r="I447" s="175"/>
      <c r="J447" s="338" t="s">
        <v>6572</v>
      </c>
      <c r="K447" s="81"/>
      <c r="L447" s="201" t="s">
        <v>6573</v>
      </c>
      <c r="M447" s="175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</row>
    <row r="448" ht="12.75" customHeight="1">
      <c r="A448" s="211"/>
      <c r="B448" s="81"/>
      <c r="C448" s="211" t="s">
        <v>6574</v>
      </c>
      <c r="D448" s="211" t="s">
        <v>6575</v>
      </c>
      <c r="E448" s="81" t="s">
        <v>264</v>
      </c>
      <c r="F448" s="211" t="s">
        <v>6576</v>
      </c>
      <c r="G448" s="211" t="s">
        <v>12</v>
      </c>
      <c r="H448" s="211" t="s">
        <v>13</v>
      </c>
      <c r="I448" s="175"/>
      <c r="J448" s="338" t="s">
        <v>6577</v>
      </c>
      <c r="K448" s="81"/>
      <c r="L448" s="81"/>
      <c r="M448" s="175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</row>
    <row r="449" ht="25.5" customHeight="1">
      <c r="A449" s="211"/>
      <c r="B449" s="81"/>
      <c r="C449" s="211" t="s">
        <v>6578</v>
      </c>
      <c r="D449" s="211" t="s">
        <v>6579</v>
      </c>
      <c r="E449" s="81" t="s">
        <v>159</v>
      </c>
      <c r="F449" s="211" t="s">
        <v>6580</v>
      </c>
      <c r="G449" s="211" t="s">
        <v>12</v>
      </c>
      <c r="H449" s="211" t="s">
        <v>13</v>
      </c>
      <c r="I449" s="175"/>
      <c r="J449" s="338" t="s">
        <v>6581</v>
      </c>
      <c r="K449" s="81"/>
      <c r="L449" s="81"/>
      <c r="M449" s="337" t="str">
        <f>HYPERLINK("http://www.luuk.gov.ph/","www.luuk.gov.ph")</f>
        <v>www.luuk.gov.ph</v>
      </c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</row>
    <row r="450" ht="12.75" customHeight="1">
      <c r="A450" s="211"/>
      <c r="B450" s="81"/>
      <c r="C450" s="211" t="s">
        <v>6582</v>
      </c>
      <c r="D450" s="211" t="s">
        <v>6583</v>
      </c>
      <c r="E450" s="81" t="s">
        <v>212</v>
      </c>
      <c r="F450" s="211" t="s">
        <v>6584</v>
      </c>
      <c r="G450" s="211" t="s">
        <v>12</v>
      </c>
      <c r="H450" s="211" t="s">
        <v>13</v>
      </c>
      <c r="I450" s="175"/>
      <c r="J450" s="338" t="s">
        <v>6585</v>
      </c>
      <c r="K450" s="81"/>
      <c r="L450" s="201" t="s">
        <v>6586</v>
      </c>
      <c r="M450" s="175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</row>
    <row r="451" ht="12.75" customHeight="1">
      <c r="A451" s="211"/>
      <c r="B451" s="81"/>
      <c r="C451" s="211" t="s">
        <v>6587</v>
      </c>
      <c r="D451" s="211" t="s">
        <v>6588</v>
      </c>
      <c r="E451" s="81" t="s">
        <v>483</v>
      </c>
      <c r="F451" s="211" t="s">
        <v>6589</v>
      </c>
      <c r="G451" s="211" t="s">
        <v>12</v>
      </c>
      <c r="H451" s="211" t="s">
        <v>13</v>
      </c>
      <c r="I451" s="175"/>
      <c r="J451" s="338" t="s">
        <v>6590</v>
      </c>
      <c r="K451" s="81"/>
      <c r="L451" s="81"/>
      <c r="M451" s="175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</row>
    <row r="452" ht="12.75" customHeight="1">
      <c r="A452" s="211"/>
      <c r="B452" s="81"/>
      <c r="C452" s="211" t="s">
        <v>6591</v>
      </c>
      <c r="D452" s="211" t="s">
        <v>6592</v>
      </c>
      <c r="E452" s="81" t="s">
        <v>245</v>
      </c>
      <c r="F452" s="211" t="s">
        <v>6593</v>
      </c>
      <c r="G452" s="211" t="s">
        <v>12</v>
      </c>
      <c r="H452" s="211" t="s">
        <v>13</v>
      </c>
      <c r="I452" s="175"/>
      <c r="J452" s="338" t="s">
        <v>6594</v>
      </c>
      <c r="K452" s="81"/>
      <c r="L452" s="81"/>
      <c r="M452" s="175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</row>
    <row r="453" ht="12.75" customHeight="1">
      <c r="A453" s="211"/>
      <c r="B453" s="81"/>
      <c r="C453" s="211" t="s">
        <v>6595</v>
      </c>
      <c r="D453" s="211" t="s">
        <v>6596</v>
      </c>
      <c r="E453" s="81" t="s">
        <v>245</v>
      </c>
      <c r="F453" s="211" t="s">
        <v>6597</v>
      </c>
      <c r="G453" s="211" t="s">
        <v>12</v>
      </c>
      <c r="H453" s="211" t="s">
        <v>13</v>
      </c>
      <c r="I453" s="175"/>
      <c r="J453" s="338" t="s">
        <v>6598</v>
      </c>
      <c r="K453" s="81"/>
      <c r="L453" s="81"/>
      <c r="M453" s="175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</row>
    <row r="454" ht="25.5" customHeight="1">
      <c r="A454" s="211"/>
      <c r="B454" s="81"/>
      <c r="C454" s="211" t="s">
        <v>6599</v>
      </c>
      <c r="D454" s="211" t="s">
        <v>6600</v>
      </c>
      <c r="E454" s="81" t="s">
        <v>198</v>
      </c>
      <c r="F454" s="211" t="s">
        <v>6601</v>
      </c>
      <c r="G454" s="211" t="s">
        <v>12</v>
      </c>
      <c r="H454" s="211" t="s">
        <v>13</v>
      </c>
      <c r="I454" s="175"/>
      <c r="J454" s="338" t="s">
        <v>6602</v>
      </c>
      <c r="K454" s="81"/>
      <c r="L454" s="81"/>
      <c r="M454" s="175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</row>
    <row r="455" ht="12.75" customHeight="1">
      <c r="A455" s="211"/>
      <c r="B455" s="81"/>
      <c r="C455" s="211" t="s">
        <v>6603</v>
      </c>
      <c r="D455" s="211" t="s">
        <v>6604</v>
      </c>
      <c r="E455" s="81" t="s">
        <v>1129</v>
      </c>
      <c r="F455" s="211" t="s">
        <v>6605</v>
      </c>
      <c r="G455" s="211" t="s">
        <v>12</v>
      </c>
      <c r="H455" s="211" t="s">
        <v>13</v>
      </c>
      <c r="I455" s="175"/>
      <c r="J455" s="338" t="s">
        <v>6606</v>
      </c>
      <c r="K455" s="81"/>
      <c r="L455" s="81"/>
      <c r="M455" s="337" t="str">
        <f>HYPERLINK("http://www.pangutaran.gov.ph/","www.pangutaran.gov.ph")</f>
        <v>www.pangutaran.gov.ph</v>
      </c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</row>
    <row r="456" ht="12.75" customHeight="1">
      <c r="A456" s="211"/>
      <c r="B456" s="81"/>
      <c r="C456" s="211" t="s">
        <v>6512</v>
      </c>
      <c r="D456" s="211" t="s">
        <v>6607</v>
      </c>
      <c r="E456" s="81" t="s">
        <v>745</v>
      </c>
      <c r="F456" s="211" t="s">
        <v>6608</v>
      </c>
      <c r="G456" s="211" t="s">
        <v>12</v>
      </c>
      <c r="H456" s="211" t="s">
        <v>13</v>
      </c>
      <c r="I456" s="175"/>
      <c r="J456" s="338" t="s">
        <v>6609</v>
      </c>
      <c r="K456" s="81"/>
      <c r="L456" s="201" t="s">
        <v>6610</v>
      </c>
      <c r="M456" s="175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</row>
    <row r="457" ht="12.75" customHeight="1">
      <c r="A457" s="211"/>
      <c r="B457" s="81"/>
      <c r="C457" s="211" t="s">
        <v>6611</v>
      </c>
      <c r="D457" s="211" t="s">
        <v>6612</v>
      </c>
      <c r="E457" s="81" t="s">
        <v>483</v>
      </c>
      <c r="F457" s="211" t="s">
        <v>6557</v>
      </c>
      <c r="G457" s="211" t="s">
        <v>12</v>
      </c>
      <c r="H457" s="211" t="s">
        <v>13</v>
      </c>
      <c r="I457" s="175"/>
      <c r="J457" s="338" t="s">
        <v>6613</v>
      </c>
      <c r="K457" s="81"/>
      <c r="L457" s="81"/>
      <c r="M457" s="175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</row>
    <row r="458" ht="12.75" customHeight="1">
      <c r="A458" s="211"/>
      <c r="B458" s="81"/>
      <c r="C458" s="211" t="s">
        <v>6614</v>
      </c>
      <c r="D458" s="211" t="s">
        <v>6615</v>
      </c>
      <c r="E458" s="81" t="s">
        <v>198</v>
      </c>
      <c r="F458" s="211" t="s">
        <v>6616</v>
      </c>
      <c r="G458" s="211" t="s">
        <v>12</v>
      </c>
      <c r="H458" s="211" t="s">
        <v>13</v>
      </c>
      <c r="I458" s="175"/>
      <c r="J458" s="338" t="s">
        <v>6617</v>
      </c>
      <c r="K458" s="81"/>
      <c r="L458" s="81"/>
      <c r="M458" s="175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</row>
    <row r="459" ht="25.5" customHeight="1">
      <c r="A459" s="211"/>
      <c r="B459" s="81"/>
      <c r="C459" s="211" t="s">
        <v>6618</v>
      </c>
      <c r="D459" s="211" t="s">
        <v>6619</v>
      </c>
      <c r="E459" s="81" t="s">
        <v>159</v>
      </c>
      <c r="F459" s="211" t="s">
        <v>6620</v>
      </c>
      <c r="G459" s="211" t="s">
        <v>12</v>
      </c>
      <c r="H459" s="211" t="s">
        <v>13</v>
      </c>
      <c r="I459" s="175"/>
      <c r="J459" s="338" t="s">
        <v>6621</v>
      </c>
      <c r="K459" s="81"/>
      <c r="L459" s="81"/>
      <c r="M459" s="337" t="str">
        <f>HYPERLINK("http://www.siasi.gov.ph/","www.siasi.gov.ph")</f>
        <v>www.siasi.gov.ph</v>
      </c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</row>
    <row r="460" ht="12.75" customHeight="1">
      <c r="A460" s="211"/>
      <c r="B460" s="81"/>
      <c r="C460" s="211" t="s">
        <v>6622</v>
      </c>
      <c r="D460" s="211" t="s">
        <v>6623</v>
      </c>
      <c r="E460" s="81" t="s">
        <v>745</v>
      </c>
      <c r="F460" s="211" t="s">
        <v>6624</v>
      </c>
      <c r="G460" s="211" t="s">
        <v>12</v>
      </c>
      <c r="H460" s="211" t="s">
        <v>13</v>
      </c>
      <c r="I460" s="175"/>
      <c r="J460" s="338" t="s">
        <v>6625</v>
      </c>
      <c r="K460" s="81"/>
      <c r="L460" s="201" t="s">
        <v>6626</v>
      </c>
      <c r="M460" s="175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</row>
    <row r="461" ht="12.75" customHeight="1">
      <c r="A461" s="211"/>
      <c r="B461" s="81"/>
      <c r="C461" s="211" t="s">
        <v>6627</v>
      </c>
      <c r="D461" s="211" t="s">
        <v>6628</v>
      </c>
      <c r="E461" s="81" t="s">
        <v>245</v>
      </c>
      <c r="F461" s="211" t="s">
        <v>6256</v>
      </c>
      <c r="G461" s="211" t="s">
        <v>12</v>
      </c>
      <c r="H461" s="211" t="s">
        <v>13</v>
      </c>
      <c r="I461" s="175"/>
      <c r="J461" s="338" t="s">
        <v>6629</v>
      </c>
      <c r="K461" s="81"/>
      <c r="L461" s="81"/>
      <c r="M461" s="337" t="str">
        <f>HYPERLINK("http://www.tapul.gov.ph/","www.tapul.gov.ph")</f>
        <v>www.tapul.gov.ph</v>
      </c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</row>
    <row r="462" ht="25.5" customHeight="1">
      <c r="A462" s="211"/>
      <c r="B462" s="81"/>
      <c r="C462" s="211" t="s">
        <v>6630</v>
      </c>
      <c r="D462" s="211" t="s">
        <v>6631</v>
      </c>
      <c r="E462" s="81" t="s">
        <v>1209</v>
      </c>
      <c r="F462" s="211" t="s">
        <v>6632</v>
      </c>
      <c r="G462" s="211" t="s">
        <v>12</v>
      </c>
      <c r="H462" s="211" t="s">
        <v>13</v>
      </c>
      <c r="I462" s="175"/>
      <c r="J462" s="338" t="s">
        <v>6633</v>
      </c>
      <c r="K462" s="81"/>
      <c r="L462" s="81"/>
      <c r="M462" s="175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</row>
    <row r="463" ht="25.5" customHeight="1">
      <c r="A463" s="308">
        <v>69.0</v>
      </c>
      <c r="B463" s="332"/>
      <c r="C463" s="334" t="s">
        <v>6635</v>
      </c>
      <c r="D463" s="308" t="s">
        <v>6636</v>
      </c>
      <c r="E463" s="332" t="s">
        <v>159</v>
      </c>
      <c r="F463" s="308" t="s">
        <v>6637</v>
      </c>
      <c r="G463" s="308" t="s">
        <v>12</v>
      </c>
      <c r="H463" s="308" t="s">
        <v>143</v>
      </c>
      <c r="I463" s="333" t="s">
        <v>6638</v>
      </c>
      <c r="J463" s="333" t="s">
        <v>6639</v>
      </c>
      <c r="K463" s="332"/>
      <c r="L463" s="332" t="s">
        <v>6640</v>
      </c>
      <c r="M463" s="333"/>
      <c r="N463" s="332"/>
      <c r="O463" s="332"/>
      <c r="P463" s="332"/>
      <c r="Q463" s="332"/>
      <c r="R463" s="332"/>
      <c r="S463" s="332"/>
      <c r="T463" s="332"/>
      <c r="U463" s="332"/>
      <c r="V463" s="332"/>
      <c r="W463" s="332"/>
      <c r="X463" s="332"/>
    </row>
    <row r="464" ht="25.5" customHeight="1">
      <c r="A464" s="211">
        <v>70.0</v>
      </c>
      <c r="B464" s="81"/>
      <c r="C464" s="211" t="s">
        <v>6805</v>
      </c>
      <c r="D464" s="211" t="s">
        <v>6806</v>
      </c>
      <c r="E464" s="81" t="s">
        <v>245</v>
      </c>
      <c r="F464" s="211" t="s">
        <v>6644</v>
      </c>
      <c r="G464" s="211" t="s">
        <v>12</v>
      </c>
      <c r="H464" s="211" t="s">
        <v>13</v>
      </c>
      <c r="I464" s="175"/>
      <c r="J464" s="338" t="s">
        <v>6645</v>
      </c>
      <c r="K464" s="81"/>
      <c r="L464" s="201" t="s">
        <v>6646</v>
      </c>
      <c r="M464" s="175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</row>
    <row r="465" ht="12.75" customHeight="1">
      <c r="A465" s="211"/>
      <c r="B465" s="81"/>
      <c r="C465" s="211" t="s">
        <v>6647</v>
      </c>
      <c r="D465" s="211" t="s">
        <v>6648</v>
      </c>
      <c r="E465" s="81" t="s">
        <v>1209</v>
      </c>
      <c r="F465" s="211" t="s">
        <v>6649</v>
      </c>
      <c r="G465" s="211" t="s">
        <v>12</v>
      </c>
      <c r="H465" s="211" t="s">
        <v>13</v>
      </c>
      <c r="I465" s="175"/>
      <c r="J465" s="338" t="s">
        <v>6650</v>
      </c>
      <c r="K465" s="81"/>
      <c r="L465" s="201"/>
      <c r="M465" s="337" t="str">
        <f>HYPERLINK("http://www.languyan.gov.ph/","www.languyan.gov.ph")</f>
        <v>www.languyan.gov.ph</v>
      </c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</row>
    <row r="466" ht="25.5" customHeight="1">
      <c r="A466" s="211"/>
      <c r="B466" s="81"/>
      <c r="C466" s="211" t="s">
        <v>6651</v>
      </c>
      <c r="D466" s="211" t="s">
        <v>6652</v>
      </c>
      <c r="E466" s="81" t="s">
        <v>1782</v>
      </c>
      <c r="F466" s="211" t="s">
        <v>6653</v>
      </c>
      <c r="G466" s="211" t="s">
        <v>12</v>
      </c>
      <c r="H466" s="211" t="s">
        <v>13</v>
      </c>
      <c r="I466" s="175"/>
      <c r="J466" s="338" t="s">
        <v>6654</v>
      </c>
      <c r="K466" s="81"/>
      <c r="L466" s="201"/>
      <c r="M466" s="175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</row>
    <row r="467" ht="12.75" customHeight="1">
      <c r="A467" s="211"/>
      <c r="B467" s="81"/>
      <c r="C467" s="211" t="s">
        <v>6655</v>
      </c>
      <c r="D467" s="211" t="s">
        <v>6656</v>
      </c>
      <c r="E467" s="81" t="s">
        <v>245</v>
      </c>
      <c r="F467" s="211" t="s">
        <v>6657</v>
      </c>
      <c r="G467" s="211" t="s">
        <v>12</v>
      </c>
      <c r="H467" s="211" t="s">
        <v>13</v>
      </c>
      <c r="I467" s="175"/>
      <c r="J467" s="338" t="s">
        <v>6658</v>
      </c>
      <c r="K467" s="81"/>
      <c r="L467" s="201"/>
      <c r="M467" s="175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</row>
    <row r="468" ht="12.75" customHeight="1">
      <c r="A468" s="211"/>
      <c r="B468" s="81"/>
      <c r="C468" s="211" t="s">
        <v>6659</v>
      </c>
      <c r="D468" s="211" t="s">
        <v>6660</v>
      </c>
      <c r="E468" s="81" t="s">
        <v>264</v>
      </c>
      <c r="F468" s="211" t="s">
        <v>6661</v>
      </c>
      <c r="G468" s="211" t="s">
        <v>12</v>
      </c>
      <c r="H468" s="211" t="s">
        <v>13</v>
      </c>
      <c r="I468" s="175"/>
      <c r="J468" s="338" t="s">
        <v>6662</v>
      </c>
      <c r="K468" s="81"/>
      <c r="L468" s="201"/>
      <c r="M468" s="337" t="str">
        <f>HYPERLINK("http://www.sapasapa.gov.ph/","www.sapasapa.gov.ph")</f>
        <v>www.sapasapa.gov.ph</v>
      </c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</row>
    <row r="469" ht="12.75" customHeight="1">
      <c r="A469" s="211"/>
      <c r="B469" s="81"/>
      <c r="C469" s="211" t="s">
        <v>6663</v>
      </c>
      <c r="D469" s="211" t="s">
        <v>6664</v>
      </c>
      <c r="E469" s="81" t="s">
        <v>212</v>
      </c>
      <c r="F469" s="211" t="s">
        <v>6665</v>
      </c>
      <c r="G469" s="211" t="s">
        <v>12</v>
      </c>
      <c r="H469" s="211" t="s">
        <v>13</v>
      </c>
      <c r="I469" s="175"/>
      <c r="J469" s="338" t="s">
        <v>6666</v>
      </c>
      <c r="K469" s="81"/>
      <c r="L469" s="201"/>
      <c r="M469" s="175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</row>
    <row r="470" ht="12.75" customHeight="1">
      <c r="A470" s="211"/>
      <c r="B470" s="81"/>
      <c r="C470" s="81" t="s">
        <v>6667</v>
      </c>
      <c r="D470" s="211" t="s">
        <v>6668</v>
      </c>
      <c r="E470" s="81" t="s">
        <v>320</v>
      </c>
      <c r="F470" s="211" t="s">
        <v>6669</v>
      </c>
      <c r="G470" s="211" t="s">
        <v>12</v>
      </c>
      <c r="H470" s="211" t="s">
        <v>13</v>
      </c>
      <c r="I470" s="175"/>
      <c r="J470" s="338" t="s">
        <v>6670</v>
      </c>
      <c r="K470" s="81"/>
      <c r="L470" s="201" t="s">
        <v>6671</v>
      </c>
      <c r="M470" s="175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</row>
    <row r="471" ht="25.5" customHeight="1">
      <c r="A471" s="211"/>
      <c r="B471" s="81"/>
      <c r="C471" s="211" t="s">
        <v>6672</v>
      </c>
      <c r="D471" s="211" t="s">
        <v>6673</v>
      </c>
      <c r="E471" s="81" t="s">
        <v>153</v>
      </c>
      <c r="F471" s="211" t="s">
        <v>6674</v>
      </c>
      <c r="G471" s="211" t="s">
        <v>12</v>
      </c>
      <c r="H471" s="211" t="s">
        <v>13</v>
      </c>
      <c r="I471" s="175"/>
      <c r="J471" s="338" t="s">
        <v>6675</v>
      </c>
      <c r="K471" s="81"/>
      <c r="L471" s="201"/>
      <c r="M471" s="337" t="str">
        <f>HYPERLINK("http://www.sitangkai.gov.ph/","www.sitangkai.gov.ph")</f>
        <v>www.sitangkai.gov.ph</v>
      </c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</row>
    <row r="472" ht="12.75" customHeight="1">
      <c r="A472" s="211">
        <v>71.0</v>
      </c>
      <c r="B472" s="81"/>
      <c r="C472" s="211" t="s">
        <v>6677</v>
      </c>
      <c r="D472" s="211" t="s">
        <v>6678</v>
      </c>
      <c r="E472" s="81" t="s">
        <v>212</v>
      </c>
      <c r="F472" s="211" t="s">
        <v>6679</v>
      </c>
      <c r="G472" s="211" t="s">
        <v>12</v>
      </c>
      <c r="H472" s="211" t="s">
        <v>13</v>
      </c>
      <c r="I472" s="175"/>
      <c r="J472" s="338" t="s">
        <v>6680</v>
      </c>
      <c r="K472" s="81"/>
      <c r="L472" s="201" t="s">
        <v>6681</v>
      </c>
      <c r="M472" s="175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</row>
    <row r="473" ht="12.75" customHeight="1">
      <c r="A473" s="211"/>
      <c r="B473" s="81"/>
      <c r="C473" s="211" t="s">
        <v>6682</v>
      </c>
      <c r="D473" s="211" t="s">
        <v>6683</v>
      </c>
      <c r="E473" s="81" t="s">
        <v>212</v>
      </c>
      <c r="F473" s="211" t="s">
        <v>6684</v>
      </c>
      <c r="G473" s="211" t="s">
        <v>12</v>
      </c>
      <c r="H473" s="211" t="s">
        <v>13</v>
      </c>
      <c r="I473" s="175"/>
      <c r="J473" s="338" t="s">
        <v>6685</v>
      </c>
      <c r="K473" s="81"/>
      <c r="L473" s="81"/>
      <c r="M473" s="337" t="str">
        <f>HYPERLINK("http://www.tandubas.gov.ph/","www.tandubas.gov.ph")</f>
        <v>www.tandubas.gov.ph</v>
      </c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</row>
    <row r="474" ht="12.75" customHeight="1">
      <c r="A474" s="211"/>
      <c r="B474" s="81"/>
      <c r="C474" s="211" t="s">
        <v>6686</v>
      </c>
      <c r="D474" s="211" t="s">
        <v>6687</v>
      </c>
      <c r="E474" s="81" t="s">
        <v>159</v>
      </c>
      <c r="F474" s="211" t="s">
        <v>6688</v>
      </c>
      <c r="G474" s="211" t="s">
        <v>12</v>
      </c>
      <c r="H474" s="211" t="s">
        <v>13</v>
      </c>
      <c r="I474" s="175"/>
      <c r="J474" s="338" t="s">
        <v>6689</v>
      </c>
      <c r="K474" s="81"/>
      <c r="L474" s="81"/>
      <c r="M474" s="175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</row>
    <row r="475" ht="12.75" customHeight="1">
      <c r="A475" s="211"/>
      <c r="B475" s="81"/>
      <c r="C475" s="211"/>
      <c r="D475" s="211"/>
      <c r="E475" s="81"/>
      <c r="F475" s="211"/>
      <c r="G475" s="211"/>
      <c r="H475" s="211"/>
      <c r="I475" s="175"/>
      <c r="J475" s="175"/>
      <c r="K475" s="81"/>
      <c r="L475" s="81"/>
      <c r="M475" s="175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</row>
    <row r="476" ht="12.75" customHeight="1">
      <c r="A476" s="81"/>
      <c r="B476" s="81"/>
      <c r="C476" s="81"/>
      <c r="D476" s="81"/>
      <c r="E476" s="81"/>
      <c r="F476" s="81"/>
      <c r="G476" s="81"/>
      <c r="H476" s="81"/>
      <c r="I476" s="175"/>
      <c r="J476" s="175"/>
      <c r="K476" s="81"/>
      <c r="L476" s="81"/>
      <c r="M476" s="175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</row>
    <row r="477" ht="12.75" customHeight="1">
      <c r="A477" s="81"/>
      <c r="B477" s="81"/>
      <c r="C477" s="81"/>
      <c r="D477" s="81"/>
      <c r="E477" s="81"/>
      <c r="F477" s="81"/>
      <c r="G477" s="81"/>
      <c r="H477" s="81"/>
      <c r="I477" s="175"/>
      <c r="J477" s="175"/>
      <c r="K477" s="81"/>
      <c r="L477" s="81"/>
      <c r="M477" s="175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</row>
    <row r="478" ht="12.75" customHeight="1">
      <c r="A478" s="81"/>
      <c r="B478" s="81"/>
      <c r="C478" s="81"/>
      <c r="D478" s="81"/>
      <c r="E478" s="81"/>
      <c r="F478" s="81"/>
      <c r="G478" s="81"/>
      <c r="H478" s="81"/>
      <c r="I478" s="175"/>
      <c r="J478" s="175"/>
      <c r="K478" s="81"/>
      <c r="L478" s="81"/>
      <c r="M478" s="175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</row>
    <row r="479" ht="12.75" customHeight="1">
      <c r="A479" s="81"/>
      <c r="B479" s="81"/>
      <c r="C479" s="81"/>
      <c r="D479" s="81"/>
      <c r="E479" s="81"/>
      <c r="F479" s="81"/>
      <c r="G479" s="81"/>
      <c r="H479" s="81"/>
      <c r="I479" s="175"/>
      <c r="J479" s="175"/>
      <c r="K479" s="81"/>
      <c r="L479" s="81"/>
      <c r="M479" s="175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</row>
    <row r="480" ht="12.75" customHeight="1">
      <c r="A480" s="81"/>
      <c r="B480" s="81"/>
      <c r="C480" s="81"/>
      <c r="D480" s="81"/>
      <c r="E480" s="81"/>
      <c r="F480" s="81"/>
      <c r="G480" s="81"/>
      <c r="H480" s="81"/>
      <c r="I480" s="175"/>
      <c r="J480" s="175"/>
      <c r="K480" s="81"/>
      <c r="L480" s="81"/>
      <c r="M480" s="175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</row>
    <row r="481" ht="12.75" customHeight="1">
      <c r="A481" s="81"/>
      <c r="B481" s="81"/>
      <c r="C481" s="81"/>
      <c r="D481" s="81"/>
      <c r="E481" s="81"/>
      <c r="F481" s="81"/>
      <c r="G481" s="81"/>
      <c r="H481" s="81"/>
      <c r="I481" s="175"/>
      <c r="J481" s="175"/>
      <c r="K481" s="81"/>
      <c r="L481" s="81"/>
      <c r="M481" s="175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</row>
    <row r="482" ht="12.75" customHeight="1">
      <c r="A482" s="81"/>
      <c r="B482" s="81"/>
      <c r="C482" s="81"/>
      <c r="D482" s="81"/>
      <c r="E482" s="81"/>
      <c r="F482" s="81"/>
      <c r="G482" s="81"/>
      <c r="H482" s="81"/>
      <c r="I482" s="175"/>
      <c r="J482" s="175"/>
      <c r="K482" s="81"/>
      <c r="L482" s="81"/>
      <c r="M482" s="175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</row>
    <row r="483" ht="12.75" customHeight="1">
      <c r="A483" s="81"/>
      <c r="B483" s="81"/>
      <c r="C483" s="81"/>
      <c r="D483" s="81"/>
      <c r="E483" s="81"/>
      <c r="F483" s="81"/>
      <c r="G483" s="81"/>
      <c r="H483" s="81"/>
      <c r="I483" s="175"/>
      <c r="J483" s="175"/>
      <c r="K483" s="81"/>
      <c r="L483" s="81"/>
      <c r="M483" s="175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</row>
    <row r="484" ht="12.75" customHeight="1">
      <c r="A484" s="81"/>
      <c r="B484" s="81"/>
      <c r="C484" s="81"/>
      <c r="D484" s="81"/>
      <c r="E484" s="81"/>
      <c r="F484" s="81"/>
      <c r="G484" s="81"/>
      <c r="H484" s="81"/>
      <c r="I484" s="175"/>
      <c r="J484" s="175"/>
      <c r="K484" s="81"/>
      <c r="L484" s="81"/>
      <c r="M484" s="175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</row>
    <row r="485" ht="12.75" customHeight="1">
      <c r="A485" s="81"/>
      <c r="B485" s="81"/>
      <c r="C485" s="81"/>
      <c r="D485" s="81"/>
      <c r="E485" s="81"/>
      <c r="F485" s="81"/>
      <c r="G485" s="81"/>
      <c r="H485" s="81"/>
      <c r="I485" s="175"/>
      <c r="J485" s="175"/>
      <c r="K485" s="81"/>
      <c r="L485" s="81"/>
      <c r="M485" s="175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</row>
    <row r="486" ht="12.75" customHeight="1">
      <c r="A486" s="81"/>
      <c r="B486" s="81"/>
      <c r="C486" s="81"/>
      <c r="D486" s="81"/>
      <c r="E486" s="81"/>
      <c r="F486" s="81"/>
      <c r="G486" s="81"/>
      <c r="H486" s="81"/>
      <c r="I486" s="175"/>
      <c r="J486" s="175"/>
      <c r="K486" s="81"/>
      <c r="L486" s="81"/>
      <c r="M486" s="175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</row>
    <row r="487" ht="12.75" customHeight="1">
      <c r="A487" s="81"/>
      <c r="B487" s="81"/>
      <c r="C487" s="81"/>
      <c r="D487" s="81"/>
      <c r="E487" s="81"/>
      <c r="F487" s="81"/>
      <c r="G487" s="81"/>
      <c r="H487" s="81"/>
      <c r="I487" s="175"/>
      <c r="J487" s="175"/>
      <c r="K487" s="81"/>
      <c r="L487" s="81"/>
      <c r="M487" s="175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</row>
    <row r="488" ht="12.75" customHeight="1">
      <c r="A488" s="81"/>
      <c r="B488" s="81"/>
      <c r="C488" s="81"/>
      <c r="D488" s="81"/>
      <c r="E488" s="81"/>
      <c r="F488" s="81"/>
      <c r="G488" s="81"/>
      <c r="H488" s="81"/>
      <c r="I488" s="175"/>
      <c r="J488" s="175"/>
      <c r="K488" s="81"/>
      <c r="L488" s="81"/>
      <c r="M488" s="175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</row>
    <row r="489" ht="12.75" customHeight="1">
      <c r="A489" s="81"/>
      <c r="B489" s="81"/>
      <c r="C489" s="81"/>
      <c r="D489" s="81"/>
      <c r="E489" s="81"/>
      <c r="F489" s="81"/>
      <c r="G489" s="81"/>
      <c r="H489" s="81"/>
      <c r="I489" s="175"/>
      <c r="J489" s="175"/>
      <c r="K489" s="81"/>
      <c r="L489" s="81"/>
      <c r="M489" s="175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</row>
    <row r="490" ht="12.75" customHeight="1">
      <c r="A490" s="81"/>
      <c r="B490" s="81"/>
      <c r="C490" s="81"/>
      <c r="D490" s="81"/>
      <c r="E490" s="81"/>
      <c r="F490" s="81"/>
      <c r="G490" s="81"/>
      <c r="H490" s="81"/>
      <c r="I490" s="175"/>
      <c r="J490" s="175"/>
      <c r="K490" s="81"/>
      <c r="L490" s="81"/>
      <c r="M490" s="175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</row>
    <row r="491" ht="12.75" customHeight="1">
      <c r="A491" s="81"/>
      <c r="B491" s="81"/>
      <c r="C491" s="81"/>
      <c r="D491" s="81"/>
      <c r="E491" s="81"/>
      <c r="F491" s="81"/>
      <c r="G491" s="81"/>
      <c r="H491" s="81"/>
      <c r="I491" s="175"/>
      <c r="J491" s="175"/>
      <c r="K491" s="81"/>
      <c r="L491" s="81"/>
      <c r="M491" s="175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</row>
    <row r="492" ht="12.75" customHeight="1">
      <c r="A492" s="81"/>
      <c r="B492" s="81"/>
      <c r="C492" s="81"/>
      <c r="D492" s="81"/>
      <c r="E492" s="81"/>
      <c r="F492" s="81"/>
      <c r="G492" s="81"/>
      <c r="H492" s="81"/>
      <c r="I492" s="175"/>
      <c r="J492" s="175"/>
      <c r="K492" s="81"/>
      <c r="L492" s="81"/>
      <c r="M492" s="175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</row>
    <row r="493" ht="12.75" customHeight="1">
      <c r="A493" s="81"/>
      <c r="B493" s="81"/>
      <c r="C493" s="81"/>
      <c r="D493" s="81"/>
      <c r="E493" s="81"/>
      <c r="F493" s="81"/>
      <c r="G493" s="81"/>
      <c r="H493" s="81"/>
      <c r="I493" s="175"/>
      <c r="J493" s="175"/>
      <c r="K493" s="81"/>
      <c r="L493" s="81"/>
      <c r="M493" s="175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</row>
    <row r="494" ht="12.75" customHeight="1">
      <c r="A494" s="81"/>
      <c r="B494" s="81"/>
      <c r="C494" s="81"/>
      <c r="D494" s="81"/>
      <c r="E494" s="81"/>
      <c r="F494" s="81"/>
      <c r="G494" s="81"/>
      <c r="H494" s="81"/>
      <c r="I494" s="175"/>
      <c r="J494" s="175"/>
      <c r="K494" s="81"/>
      <c r="L494" s="81"/>
      <c r="M494" s="175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</row>
    <row r="495" ht="12.75" customHeight="1">
      <c r="A495" s="81"/>
      <c r="B495" s="81"/>
      <c r="C495" s="81"/>
      <c r="D495" s="81"/>
      <c r="E495" s="81"/>
      <c r="F495" s="81"/>
      <c r="G495" s="81"/>
      <c r="H495" s="81"/>
      <c r="I495" s="175"/>
      <c r="J495" s="175"/>
      <c r="K495" s="81"/>
      <c r="L495" s="81"/>
      <c r="M495" s="175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</row>
    <row r="496" ht="12.75" customHeight="1">
      <c r="A496" s="81"/>
      <c r="B496" s="81"/>
      <c r="C496" s="81"/>
      <c r="D496" s="81"/>
      <c r="E496" s="81"/>
      <c r="F496" s="81"/>
      <c r="G496" s="81"/>
      <c r="H496" s="81"/>
      <c r="I496" s="175"/>
      <c r="J496" s="175"/>
      <c r="K496" s="81"/>
      <c r="L496" s="81"/>
      <c r="M496" s="175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</row>
    <row r="497" ht="12.75" customHeight="1">
      <c r="A497" s="81"/>
      <c r="B497" s="81"/>
      <c r="C497" s="81"/>
      <c r="D497" s="81"/>
      <c r="E497" s="81"/>
      <c r="F497" s="81"/>
      <c r="G497" s="81"/>
      <c r="H497" s="81"/>
      <c r="I497" s="175"/>
      <c r="J497" s="175"/>
      <c r="K497" s="81"/>
      <c r="L497" s="81"/>
      <c r="M497" s="175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</row>
    <row r="498" ht="12.75" customHeight="1">
      <c r="A498" s="81"/>
      <c r="B498" s="81"/>
      <c r="C498" s="81"/>
      <c r="D498" s="81"/>
      <c r="E498" s="81"/>
      <c r="F498" s="81"/>
      <c r="G498" s="81"/>
      <c r="H498" s="81"/>
      <c r="I498" s="175"/>
      <c r="J498" s="175"/>
      <c r="K498" s="81"/>
      <c r="L498" s="81"/>
      <c r="M498" s="175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</row>
    <row r="499" ht="12.75" customHeight="1">
      <c r="A499" s="81"/>
      <c r="B499" s="81"/>
      <c r="C499" s="81"/>
      <c r="D499" s="81"/>
      <c r="E499" s="81"/>
      <c r="F499" s="81"/>
      <c r="G499" s="81"/>
      <c r="H499" s="81"/>
      <c r="I499" s="175"/>
      <c r="J499" s="175"/>
      <c r="K499" s="81"/>
      <c r="L499" s="81"/>
      <c r="M499" s="175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</row>
    <row r="500" ht="12.75" customHeight="1">
      <c r="A500" s="81"/>
      <c r="B500" s="81"/>
      <c r="C500" s="81"/>
      <c r="D500" s="81"/>
      <c r="E500" s="81"/>
      <c r="F500" s="81"/>
      <c r="G500" s="81"/>
      <c r="H500" s="81"/>
      <c r="I500" s="175"/>
      <c r="J500" s="175"/>
      <c r="K500" s="81"/>
      <c r="L500" s="81"/>
      <c r="M500" s="175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</row>
    <row r="501" ht="12.75" customHeight="1">
      <c r="A501" s="81"/>
      <c r="B501" s="81"/>
      <c r="C501" s="81"/>
      <c r="D501" s="81"/>
      <c r="E501" s="81"/>
      <c r="F501" s="81"/>
      <c r="G501" s="81"/>
      <c r="H501" s="81"/>
      <c r="I501" s="175"/>
      <c r="J501" s="175"/>
      <c r="K501" s="81"/>
      <c r="L501" s="81"/>
      <c r="M501" s="175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</row>
    <row r="502" ht="12.75" customHeight="1">
      <c r="A502" s="81"/>
      <c r="B502" s="81"/>
      <c r="C502" s="81"/>
      <c r="D502" s="81"/>
      <c r="E502" s="81"/>
      <c r="F502" s="81"/>
      <c r="G502" s="81"/>
      <c r="H502" s="81"/>
      <c r="I502" s="175"/>
      <c r="J502" s="175"/>
      <c r="K502" s="81"/>
      <c r="L502" s="81"/>
      <c r="M502" s="175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</row>
    <row r="503" ht="12.75" customHeight="1">
      <c r="A503" s="81"/>
      <c r="B503" s="81"/>
      <c r="C503" s="81"/>
      <c r="D503" s="81"/>
      <c r="E503" s="81"/>
      <c r="F503" s="81"/>
      <c r="G503" s="81"/>
      <c r="H503" s="81"/>
      <c r="I503" s="175"/>
      <c r="J503" s="175"/>
      <c r="K503" s="81"/>
      <c r="L503" s="81"/>
      <c r="M503" s="175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</row>
    <row r="504" ht="12.75" customHeight="1">
      <c r="A504" s="81"/>
      <c r="B504" s="81"/>
      <c r="C504" s="81"/>
      <c r="D504" s="81"/>
      <c r="E504" s="81"/>
      <c r="F504" s="81"/>
      <c r="G504" s="81"/>
      <c r="H504" s="81"/>
      <c r="I504" s="175"/>
      <c r="J504" s="175"/>
      <c r="K504" s="81"/>
      <c r="L504" s="81"/>
      <c r="M504" s="175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</row>
    <row r="505" ht="12.75" customHeight="1">
      <c r="A505" s="81"/>
      <c r="B505" s="81"/>
      <c r="C505" s="81"/>
      <c r="D505" s="81"/>
      <c r="E505" s="81"/>
      <c r="F505" s="81"/>
      <c r="G505" s="81"/>
      <c r="H505" s="81"/>
      <c r="I505" s="175"/>
      <c r="J505" s="175"/>
      <c r="K505" s="81"/>
      <c r="L505" s="81"/>
      <c r="M505" s="175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</row>
    <row r="506" ht="12.75" customHeight="1">
      <c r="A506" s="81"/>
      <c r="B506" s="81"/>
      <c r="C506" s="81"/>
      <c r="D506" s="81"/>
      <c r="E506" s="81"/>
      <c r="F506" s="81"/>
      <c r="G506" s="81"/>
      <c r="H506" s="81"/>
      <c r="I506" s="175"/>
      <c r="J506" s="175"/>
      <c r="K506" s="81"/>
      <c r="L506" s="81"/>
      <c r="M506" s="175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</row>
    <row r="507" ht="12.75" customHeight="1">
      <c r="A507" s="81"/>
      <c r="B507" s="81"/>
      <c r="C507" s="81"/>
      <c r="D507" s="81"/>
      <c r="E507" s="81"/>
      <c r="F507" s="81"/>
      <c r="G507" s="81"/>
      <c r="H507" s="81"/>
      <c r="I507" s="175"/>
      <c r="J507" s="175"/>
      <c r="K507" s="81"/>
      <c r="L507" s="81"/>
      <c r="M507" s="175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</row>
    <row r="508" ht="12.75" customHeight="1">
      <c r="A508" s="81"/>
      <c r="B508" s="81"/>
      <c r="C508" s="81"/>
      <c r="D508" s="81"/>
      <c r="E508" s="81"/>
      <c r="F508" s="81"/>
      <c r="G508" s="81"/>
      <c r="H508" s="81"/>
      <c r="I508" s="175"/>
      <c r="J508" s="175"/>
      <c r="K508" s="81"/>
      <c r="L508" s="81"/>
      <c r="M508" s="175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</row>
    <row r="509" ht="12.75" customHeight="1">
      <c r="A509" s="81"/>
      <c r="B509" s="81"/>
      <c r="C509" s="81"/>
      <c r="D509" s="81"/>
      <c r="E509" s="81"/>
      <c r="F509" s="81"/>
      <c r="G509" s="81"/>
      <c r="H509" s="81"/>
      <c r="I509" s="175"/>
      <c r="J509" s="175"/>
      <c r="K509" s="81"/>
      <c r="L509" s="81"/>
      <c r="M509" s="175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</row>
    <row r="510" ht="12.75" customHeight="1">
      <c r="A510" s="81"/>
      <c r="B510" s="81"/>
      <c r="C510" s="81"/>
      <c r="D510" s="81"/>
      <c r="E510" s="81"/>
      <c r="F510" s="81"/>
      <c r="G510" s="81"/>
      <c r="H510" s="81"/>
      <c r="I510" s="175"/>
      <c r="J510" s="175"/>
      <c r="K510" s="81"/>
      <c r="L510" s="81"/>
      <c r="M510" s="175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</row>
    <row r="511" ht="12.75" customHeight="1">
      <c r="A511" s="81"/>
      <c r="B511" s="81"/>
      <c r="C511" s="81"/>
      <c r="D511" s="81"/>
      <c r="E511" s="81"/>
      <c r="F511" s="81"/>
      <c r="G511" s="81"/>
      <c r="H511" s="81"/>
      <c r="I511" s="175"/>
      <c r="J511" s="175"/>
      <c r="K511" s="81"/>
      <c r="L511" s="81"/>
      <c r="M511" s="175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</row>
    <row r="512" ht="12.75" customHeight="1">
      <c r="A512" s="81"/>
      <c r="B512" s="81"/>
      <c r="C512" s="81"/>
      <c r="D512" s="81"/>
      <c r="E512" s="81"/>
      <c r="F512" s="81"/>
      <c r="G512" s="81"/>
      <c r="H512" s="81"/>
      <c r="I512" s="175"/>
      <c r="J512" s="175"/>
      <c r="K512" s="81"/>
      <c r="L512" s="81"/>
      <c r="M512" s="175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</row>
    <row r="513" ht="12.75" customHeight="1">
      <c r="A513" s="81"/>
      <c r="B513" s="81"/>
      <c r="C513" s="81"/>
      <c r="D513" s="81"/>
      <c r="E513" s="81"/>
      <c r="F513" s="81"/>
      <c r="G513" s="81"/>
      <c r="H513" s="81"/>
      <c r="I513" s="175"/>
      <c r="J513" s="175"/>
      <c r="K513" s="81"/>
      <c r="L513" s="81"/>
      <c r="M513" s="175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</row>
    <row r="514" ht="12.75" customHeight="1">
      <c r="A514" s="81"/>
      <c r="B514" s="81"/>
      <c r="C514" s="81"/>
      <c r="D514" s="81"/>
      <c r="E514" s="81"/>
      <c r="F514" s="81"/>
      <c r="G514" s="81"/>
      <c r="H514" s="81"/>
      <c r="I514" s="175"/>
      <c r="J514" s="175"/>
      <c r="K514" s="81"/>
      <c r="L514" s="81"/>
      <c r="M514" s="175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</row>
    <row r="515" ht="12.75" customHeight="1">
      <c r="A515" s="81"/>
      <c r="B515" s="81"/>
      <c r="C515" s="81"/>
      <c r="D515" s="81"/>
      <c r="E515" s="81"/>
      <c r="F515" s="81"/>
      <c r="G515" s="81"/>
      <c r="H515" s="81"/>
      <c r="I515" s="175"/>
      <c r="J515" s="175"/>
      <c r="K515" s="81"/>
      <c r="L515" s="81"/>
      <c r="M515" s="175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</row>
    <row r="516" ht="12.75" customHeight="1">
      <c r="A516" s="81"/>
      <c r="B516" s="81"/>
      <c r="C516" s="81"/>
      <c r="D516" s="81"/>
      <c r="E516" s="81"/>
      <c r="F516" s="81"/>
      <c r="G516" s="81"/>
      <c r="H516" s="81"/>
      <c r="I516" s="175"/>
      <c r="J516" s="175"/>
      <c r="K516" s="81"/>
      <c r="L516" s="81"/>
      <c r="M516" s="175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</row>
    <row r="517" ht="12.75" customHeight="1">
      <c r="A517" s="81"/>
      <c r="B517" s="81"/>
      <c r="C517" s="81"/>
      <c r="D517" s="81"/>
      <c r="E517" s="81"/>
      <c r="F517" s="81"/>
      <c r="G517" s="81"/>
      <c r="H517" s="81"/>
      <c r="I517" s="175"/>
      <c r="J517" s="175"/>
      <c r="K517" s="81"/>
      <c r="L517" s="81"/>
      <c r="M517" s="175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</row>
    <row r="518" ht="12.75" customHeight="1">
      <c r="A518" s="81"/>
      <c r="B518" s="81"/>
      <c r="C518" s="81"/>
      <c r="D518" s="81"/>
      <c r="E518" s="81"/>
      <c r="F518" s="81"/>
      <c r="G518" s="81"/>
      <c r="H518" s="81"/>
      <c r="I518" s="175"/>
      <c r="J518" s="175"/>
      <c r="K518" s="81"/>
      <c r="L518" s="81"/>
      <c r="M518" s="175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</row>
    <row r="519" ht="12.75" customHeight="1">
      <c r="A519" s="81"/>
      <c r="B519" s="81"/>
      <c r="C519" s="81"/>
      <c r="D519" s="81"/>
      <c r="E519" s="81"/>
      <c r="F519" s="81"/>
      <c r="G519" s="81"/>
      <c r="H519" s="81"/>
      <c r="I519" s="175"/>
      <c r="J519" s="175"/>
      <c r="K519" s="81"/>
      <c r="L519" s="81"/>
      <c r="M519" s="175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</row>
    <row r="520" ht="12.75" customHeight="1">
      <c r="A520" s="81"/>
      <c r="B520" s="81"/>
      <c r="C520" s="81"/>
      <c r="D520" s="81"/>
      <c r="E520" s="81"/>
      <c r="F520" s="81"/>
      <c r="G520" s="81"/>
      <c r="H520" s="81"/>
      <c r="I520" s="175"/>
      <c r="J520" s="175"/>
      <c r="K520" s="81"/>
      <c r="L520" s="81"/>
      <c r="M520" s="175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</row>
    <row r="521" ht="12.75" customHeight="1">
      <c r="A521" s="81"/>
      <c r="B521" s="81"/>
      <c r="C521" s="81"/>
      <c r="D521" s="81"/>
      <c r="E521" s="81"/>
      <c r="F521" s="81"/>
      <c r="G521" s="81"/>
      <c r="H521" s="81"/>
      <c r="I521" s="175"/>
      <c r="J521" s="175"/>
      <c r="K521" s="81"/>
      <c r="L521" s="81"/>
      <c r="M521" s="175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</row>
    <row r="522" ht="12.75" customHeight="1">
      <c r="A522" s="81"/>
      <c r="B522" s="81"/>
      <c r="C522" s="81"/>
      <c r="D522" s="81"/>
      <c r="E522" s="81"/>
      <c r="F522" s="81"/>
      <c r="G522" s="81"/>
      <c r="H522" s="81"/>
      <c r="I522" s="175"/>
      <c r="J522" s="175"/>
      <c r="K522" s="81"/>
      <c r="L522" s="81"/>
      <c r="M522" s="175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</row>
    <row r="523" ht="12.75" customHeight="1">
      <c r="A523" s="81"/>
      <c r="B523" s="81"/>
      <c r="C523" s="81"/>
      <c r="D523" s="81"/>
      <c r="E523" s="81"/>
      <c r="F523" s="81"/>
      <c r="G523" s="81"/>
      <c r="H523" s="81"/>
      <c r="I523" s="175"/>
      <c r="J523" s="175"/>
      <c r="K523" s="81"/>
      <c r="L523" s="81"/>
      <c r="M523" s="175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</row>
    <row r="524" ht="12.75" customHeight="1">
      <c r="A524" s="81"/>
      <c r="B524" s="81"/>
      <c r="C524" s="81"/>
      <c r="D524" s="81"/>
      <c r="E524" s="81"/>
      <c r="F524" s="81"/>
      <c r="G524" s="81"/>
      <c r="H524" s="81"/>
      <c r="I524" s="175"/>
      <c r="J524" s="175"/>
      <c r="K524" s="81"/>
      <c r="L524" s="81"/>
      <c r="M524" s="175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</row>
    <row r="525" ht="12.75" customHeight="1">
      <c r="A525" s="81"/>
      <c r="B525" s="81"/>
      <c r="C525" s="81"/>
      <c r="D525" s="81"/>
      <c r="E525" s="81"/>
      <c r="F525" s="81"/>
      <c r="G525" s="81"/>
      <c r="H525" s="81"/>
      <c r="I525" s="175"/>
      <c r="J525" s="175"/>
      <c r="K525" s="81"/>
      <c r="L525" s="81"/>
      <c r="M525" s="175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</row>
    <row r="526" ht="12.75" customHeight="1">
      <c r="A526" s="81"/>
      <c r="B526" s="81"/>
      <c r="C526" s="81"/>
      <c r="D526" s="81"/>
      <c r="E526" s="81"/>
      <c r="F526" s="81"/>
      <c r="G526" s="81"/>
      <c r="H526" s="81"/>
      <c r="I526" s="175"/>
      <c r="J526" s="175"/>
      <c r="K526" s="81"/>
      <c r="L526" s="81"/>
      <c r="M526" s="175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</row>
    <row r="527" ht="12.75" customHeight="1">
      <c r="A527" s="81"/>
      <c r="B527" s="81"/>
      <c r="C527" s="81"/>
      <c r="D527" s="81"/>
      <c r="E527" s="81"/>
      <c r="F527" s="81"/>
      <c r="G527" s="81"/>
      <c r="H527" s="81"/>
      <c r="I527" s="175"/>
      <c r="J527" s="175"/>
      <c r="K527" s="81"/>
      <c r="L527" s="81"/>
      <c r="M527" s="175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</row>
    <row r="528" ht="12.75" customHeight="1">
      <c r="A528" s="81"/>
      <c r="B528" s="81"/>
      <c r="C528" s="81"/>
      <c r="D528" s="81"/>
      <c r="E528" s="81"/>
      <c r="F528" s="81"/>
      <c r="G528" s="81"/>
      <c r="H528" s="81"/>
      <c r="I528" s="175"/>
      <c r="J528" s="175"/>
      <c r="K528" s="81"/>
      <c r="L528" s="81"/>
      <c r="M528" s="175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</row>
    <row r="529" ht="12.75" customHeight="1">
      <c r="A529" s="81"/>
      <c r="B529" s="81"/>
      <c r="C529" s="81"/>
      <c r="D529" s="81"/>
      <c r="E529" s="81"/>
      <c r="F529" s="81"/>
      <c r="G529" s="81"/>
      <c r="H529" s="81"/>
      <c r="I529" s="175"/>
      <c r="J529" s="175"/>
      <c r="K529" s="81"/>
      <c r="L529" s="81"/>
      <c r="M529" s="175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</row>
    <row r="530" ht="12.75" customHeight="1">
      <c r="A530" s="81"/>
      <c r="B530" s="81"/>
      <c r="C530" s="81"/>
      <c r="D530" s="81"/>
      <c r="E530" s="81"/>
      <c r="F530" s="81"/>
      <c r="G530" s="81"/>
      <c r="H530" s="81"/>
      <c r="I530" s="175"/>
      <c r="J530" s="175"/>
      <c r="K530" s="81"/>
      <c r="L530" s="81"/>
      <c r="M530" s="175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</row>
    <row r="531" ht="12.75" customHeight="1">
      <c r="A531" s="81"/>
      <c r="B531" s="81"/>
      <c r="C531" s="81"/>
      <c r="D531" s="81"/>
      <c r="E531" s="81"/>
      <c r="F531" s="81"/>
      <c r="G531" s="81"/>
      <c r="H531" s="81"/>
      <c r="I531" s="175"/>
      <c r="J531" s="175"/>
      <c r="K531" s="81"/>
      <c r="L531" s="81"/>
      <c r="M531" s="175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</row>
    <row r="532" ht="12.75" customHeight="1">
      <c r="A532" s="81"/>
      <c r="B532" s="81"/>
      <c r="C532" s="81"/>
      <c r="D532" s="81"/>
      <c r="E532" s="81"/>
      <c r="F532" s="81"/>
      <c r="G532" s="81"/>
      <c r="H532" s="81"/>
      <c r="I532" s="175"/>
      <c r="J532" s="175"/>
      <c r="K532" s="81"/>
      <c r="L532" s="81"/>
      <c r="M532" s="175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</row>
    <row r="533" ht="12.75" customHeight="1">
      <c r="A533" s="81"/>
      <c r="B533" s="81"/>
      <c r="C533" s="81"/>
      <c r="D533" s="81"/>
      <c r="E533" s="81"/>
      <c r="F533" s="81"/>
      <c r="G533" s="81"/>
      <c r="H533" s="81"/>
      <c r="I533" s="175"/>
      <c r="J533" s="175"/>
      <c r="K533" s="81"/>
      <c r="L533" s="81"/>
      <c r="M533" s="175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</row>
    <row r="534" ht="12.75" customHeight="1">
      <c r="A534" s="81"/>
      <c r="B534" s="81"/>
      <c r="C534" s="81"/>
      <c r="D534" s="81"/>
      <c r="E534" s="81"/>
      <c r="F534" s="81"/>
      <c r="G534" s="81"/>
      <c r="H534" s="81"/>
      <c r="I534" s="175"/>
      <c r="J534" s="175"/>
      <c r="K534" s="81"/>
      <c r="L534" s="81"/>
      <c r="M534" s="175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</row>
    <row r="535" ht="12.75" customHeight="1">
      <c r="A535" s="81"/>
      <c r="B535" s="81"/>
      <c r="C535" s="81"/>
      <c r="D535" s="81"/>
      <c r="E535" s="81"/>
      <c r="F535" s="81"/>
      <c r="G535" s="81"/>
      <c r="H535" s="81"/>
      <c r="I535" s="175"/>
      <c r="J535" s="175"/>
      <c r="K535" s="81"/>
      <c r="L535" s="81"/>
      <c r="M535" s="175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</row>
    <row r="536" ht="12.75" customHeight="1">
      <c r="A536" s="81"/>
      <c r="B536" s="81"/>
      <c r="C536" s="81"/>
      <c r="D536" s="81"/>
      <c r="E536" s="81"/>
      <c r="F536" s="81"/>
      <c r="G536" s="81"/>
      <c r="H536" s="81"/>
      <c r="I536" s="175"/>
      <c r="J536" s="175"/>
      <c r="K536" s="81"/>
      <c r="L536" s="81"/>
      <c r="M536" s="175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</row>
    <row r="537" ht="12.75" customHeight="1">
      <c r="A537" s="81"/>
      <c r="B537" s="81"/>
      <c r="C537" s="81"/>
      <c r="D537" s="81"/>
      <c r="E537" s="81"/>
      <c r="F537" s="81"/>
      <c r="G537" s="81"/>
      <c r="H537" s="81"/>
      <c r="I537" s="175"/>
      <c r="J537" s="175"/>
      <c r="K537" s="81"/>
      <c r="L537" s="81"/>
      <c r="M537" s="175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</row>
    <row r="538" ht="12.75" customHeight="1">
      <c r="A538" s="81"/>
      <c r="B538" s="81"/>
      <c r="C538" s="81"/>
      <c r="D538" s="81"/>
      <c r="E538" s="81"/>
      <c r="F538" s="81"/>
      <c r="G538" s="81"/>
      <c r="H538" s="81"/>
      <c r="I538" s="175"/>
      <c r="J538" s="175"/>
      <c r="K538" s="81"/>
      <c r="L538" s="81"/>
      <c r="M538" s="175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</row>
    <row r="539" ht="12.75" customHeight="1">
      <c r="A539" s="81"/>
      <c r="B539" s="81"/>
      <c r="C539" s="81"/>
      <c r="D539" s="81"/>
      <c r="E539" s="81"/>
      <c r="F539" s="81"/>
      <c r="G539" s="81"/>
      <c r="H539" s="81"/>
      <c r="I539" s="175"/>
      <c r="J539" s="175"/>
      <c r="K539" s="81"/>
      <c r="L539" s="81"/>
      <c r="M539" s="175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</row>
    <row r="540" ht="12.75" customHeight="1">
      <c r="A540" s="81"/>
      <c r="B540" s="81"/>
      <c r="C540" s="81"/>
      <c r="D540" s="81"/>
      <c r="E540" s="81"/>
      <c r="F540" s="81"/>
      <c r="G540" s="81"/>
      <c r="H540" s="81"/>
      <c r="I540" s="175"/>
      <c r="J540" s="175"/>
      <c r="K540" s="81"/>
      <c r="L540" s="81"/>
      <c r="M540" s="175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</row>
    <row r="541" ht="12.75" customHeight="1">
      <c r="A541" s="81"/>
      <c r="B541" s="81"/>
      <c r="C541" s="81"/>
      <c r="D541" s="81"/>
      <c r="E541" s="81"/>
      <c r="F541" s="81"/>
      <c r="G541" s="81"/>
      <c r="H541" s="81"/>
      <c r="I541" s="175"/>
      <c r="J541" s="175"/>
      <c r="K541" s="81"/>
      <c r="L541" s="81"/>
      <c r="M541" s="175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</row>
    <row r="542" ht="12.75" customHeight="1">
      <c r="A542" s="81"/>
      <c r="B542" s="81"/>
      <c r="C542" s="81"/>
      <c r="D542" s="81"/>
      <c r="E542" s="81"/>
      <c r="F542" s="81"/>
      <c r="G542" s="81"/>
      <c r="H542" s="81"/>
      <c r="I542" s="175"/>
      <c r="J542" s="175"/>
      <c r="K542" s="81"/>
      <c r="L542" s="81"/>
      <c r="M542" s="175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</row>
    <row r="543" ht="12.75" customHeight="1">
      <c r="A543" s="81"/>
      <c r="B543" s="81"/>
      <c r="C543" s="81"/>
      <c r="D543" s="81"/>
      <c r="E543" s="81"/>
      <c r="F543" s="81"/>
      <c r="G543" s="81"/>
      <c r="H543" s="81"/>
      <c r="I543" s="175"/>
      <c r="J543" s="175"/>
      <c r="K543" s="81"/>
      <c r="L543" s="81"/>
      <c r="M543" s="175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</row>
    <row r="544" ht="12.75" customHeight="1">
      <c r="A544" s="81"/>
      <c r="B544" s="81"/>
      <c r="C544" s="81"/>
      <c r="D544" s="81"/>
      <c r="E544" s="81"/>
      <c r="F544" s="81"/>
      <c r="G544" s="81"/>
      <c r="H544" s="81"/>
      <c r="I544" s="175"/>
      <c r="J544" s="175"/>
      <c r="K544" s="81"/>
      <c r="L544" s="81"/>
      <c r="M544" s="175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</row>
    <row r="545" ht="12.75" customHeight="1">
      <c r="A545" s="81"/>
      <c r="B545" s="81"/>
      <c r="C545" s="81"/>
      <c r="D545" s="81"/>
      <c r="E545" s="81"/>
      <c r="F545" s="81"/>
      <c r="G545" s="81"/>
      <c r="H545" s="81"/>
      <c r="I545" s="175"/>
      <c r="J545" s="175"/>
      <c r="K545" s="81"/>
      <c r="L545" s="81"/>
      <c r="M545" s="175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</row>
    <row r="546" ht="12.75" customHeight="1">
      <c r="A546" s="81"/>
      <c r="B546" s="81"/>
      <c r="C546" s="81"/>
      <c r="D546" s="81"/>
      <c r="E546" s="81"/>
      <c r="F546" s="81"/>
      <c r="G546" s="81"/>
      <c r="H546" s="81"/>
      <c r="I546" s="175"/>
      <c r="J546" s="175"/>
      <c r="K546" s="81"/>
      <c r="L546" s="81"/>
      <c r="M546" s="175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</row>
    <row r="547" ht="12.75" customHeight="1">
      <c r="A547" s="81"/>
      <c r="B547" s="81"/>
      <c r="C547" s="81"/>
      <c r="D547" s="81"/>
      <c r="E547" s="81"/>
      <c r="F547" s="81"/>
      <c r="G547" s="81"/>
      <c r="H547" s="81"/>
      <c r="I547" s="175"/>
      <c r="J547" s="175"/>
      <c r="K547" s="81"/>
      <c r="L547" s="81"/>
      <c r="M547" s="175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</row>
    <row r="548" ht="12.75" customHeight="1">
      <c r="A548" s="81"/>
      <c r="B548" s="81"/>
      <c r="C548" s="81"/>
      <c r="D548" s="81"/>
      <c r="E548" s="81"/>
      <c r="F548" s="81"/>
      <c r="G548" s="81"/>
      <c r="H548" s="81"/>
      <c r="I548" s="175"/>
      <c r="J548" s="175"/>
      <c r="K548" s="81"/>
      <c r="L548" s="81"/>
      <c r="M548" s="175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</row>
    <row r="549" ht="12.75" customHeight="1">
      <c r="A549" s="81"/>
      <c r="B549" s="81"/>
      <c r="C549" s="81"/>
      <c r="D549" s="81"/>
      <c r="E549" s="81"/>
      <c r="F549" s="81"/>
      <c r="G549" s="81"/>
      <c r="H549" s="81"/>
      <c r="I549" s="175"/>
      <c r="J549" s="175"/>
      <c r="K549" s="81"/>
      <c r="L549" s="81"/>
      <c r="M549" s="175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</row>
    <row r="550" ht="12.75" customHeight="1">
      <c r="A550" s="81"/>
      <c r="B550" s="81"/>
      <c r="C550" s="81"/>
      <c r="D550" s="81"/>
      <c r="E550" s="81"/>
      <c r="F550" s="81"/>
      <c r="G550" s="81"/>
      <c r="H550" s="81"/>
      <c r="I550" s="175"/>
      <c r="J550" s="175"/>
      <c r="K550" s="81"/>
      <c r="L550" s="81"/>
      <c r="M550" s="175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</row>
    <row r="551" ht="12.75" customHeight="1">
      <c r="A551" s="81"/>
      <c r="B551" s="81"/>
      <c r="C551" s="81"/>
      <c r="D551" s="81"/>
      <c r="E551" s="81"/>
      <c r="F551" s="81"/>
      <c r="G551" s="81"/>
      <c r="H551" s="81"/>
      <c r="I551" s="175"/>
      <c r="J551" s="175"/>
      <c r="K551" s="81"/>
      <c r="L551" s="81"/>
      <c r="M551" s="175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</row>
    <row r="552" ht="12.75" customHeight="1">
      <c r="A552" s="81"/>
      <c r="B552" s="81"/>
      <c r="C552" s="81"/>
      <c r="D552" s="81"/>
      <c r="E552" s="81"/>
      <c r="F552" s="81"/>
      <c r="G552" s="81"/>
      <c r="H552" s="81"/>
      <c r="I552" s="175"/>
      <c r="J552" s="175"/>
      <c r="K552" s="81"/>
      <c r="L552" s="81"/>
      <c r="M552" s="175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</row>
    <row r="553" ht="12.75" customHeight="1">
      <c r="A553" s="81"/>
      <c r="B553" s="81"/>
      <c r="C553" s="81"/>
      <c r="D553" s="81"/>
      <c r="E553" s="81"/>
      <c r="F553" s="81"/>
      <c r="G553" s="81"/>
      <c r="H553" s="81"/>
      <c r="I553" s="175"/>
      <c r="J553" s="175"/>
      <c r="K553" s="81"/>
      <c r="L553" s="81"/>
      <c r="M553" s="175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</row>
    <row r="554" ht="12.75" customHeight="1">
      <c r="A554" s="81"/>
      <c r="B554" s="81"/>
      <c r="C554" s="81"/>
      <c r="D554" s="81"/>
      <c r="E554" s="81"/>
      <c r="F554" s="81"/>
      <c r="G554" s="81"/>
      <c r="H554" s="81"/>
      <c r="I554" s="175"/>
      <c r="J554" s="175"/>
      <c r="K554" s="81"/>
      <c r="L554" s="81"/>
      <c r="M554" s="175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</row>
    <row r="555" ht="12.75" customHeight="1">
      <c r="A555" s="81"/>
      <c r="B555" s="81"/>
      <c r="C555" s="81"/>
      <c r="D555" s="81"/>
      <c r="E555" s="81"/>
      <c r="F555" s="81"/>
      <c r="G555" s="81"/>
      <c r="H555" s="81"/>
      <c r="I555" s="175"/>
      <c r="J555" s="175"/>
      <c r="K555" s="81"/>
      <c r="L555" s="81"/>
      <c r="M555" s="175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</row>
    <row r="556" ht="12.75" customHeight="1">
      <c r="A556" s="81"/>
      <c r="B556" s="81"/>
      <c r="C556" s="81"/>
      <c r="D556" s="81"/>
      <c r="E556" s="81"/>
      <c r="F556" s="81"/>
      <c r="G556" s="81"/>
      <c r="H556" s="81"/>
      <c r="I556" s="175"/>
      <c r="J556" s="175"/>
      <c r="K556" s="81"/>
      <c r="L556" s="81"/>
      <c r="M556" s="175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</row>
    <row r="557" ht="12.75" customHeight="1">
      <c r="A557" s="81"/>
      <c r="B557" s="81"/>
      <c r="C557" s="81"/>
      <c r="D557" s="81"/>
      <c r="E557" s="81"/>
      <c r="F557" s="81"/>
      <c r="G557" s="81"/>
      <c r="H557" s="81"/>
      <c r="I557" s="175"/>
      <c r="J557" s="175"/>
      <c r="K557" s="81"/>
      <c r="L557" s="81"/>
      <c r="M557" s="175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</row>
    <row r="558" ht="12.75" customHeight="1">
      <c r="A558" s="81"/>
      <c r="B558" s="81"/>
      <c r="C558" s="81"/>
      <c r="D558" s="81"/>
      <c r="E558" s="81"/>
      <c r="F558" s="81"/>
      <c r="G558" s="81"/>
      <c r="H558" s="81"/>
      <c r="I558" s="175"/>
      <c r="J558" s="175"/>
      <c r="K558" s="81"/>
      <c r="L558" s="81"/>
      <c r="M558" s="175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</row>
    <row r="559" ht="12.75" customHeight="1">
      <c r="A559" s="81"/>
      <c r="B559" s="81"/>
      <c r="C559" s="81"/>
      <c r="D559" s="81"/>
      <c r="E559" s="81"/>
      <c r="F559" s="81"/>
      <c r="G559" s="81"/>
      <c r="H559" s="81"/>
      <c r="I559" s="175"/>
      <c r="J559" s="175"/>
      <c r="K559" s="81"/>
      <c r="L559" s="81"/>
      <c r="M559" s="175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</row>
    <row r="560" ht="12.75" customHeight="1">
      <c r="A560" s="81"/>
      <c r="B560" s="81"/>
      <c r="C560" s="81"/>
      <c r="D560" s="81"/>
      <c r="E560" s="81"/>
      <c r="F560" s="81"/>
      <c r="G560" s="81"/>
      <c r="H560" s="81"/>
      <c r="I560" s="175"/>
      <c r="J560" s="175"/>
      <c r="K560" s="81"/>
      <c r="L560" s="81"/>
      <c r="M560" s="175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</row>
    <row r="561" ht="12.75" customHeight="1">
      <c r="A561" s="81"/>
      <c r="B561" s="81"/>
      <c r="C561" s="81"/>
      <c r="D561" s="81"/>
      <c r="E561" s="81"/>
      <c r="F561" s="81"/>
      <c r="G561" s="81"/>
      <c r="H561" s="81"/>
      <c r="I561" s="175"/>
      <c r="J561" s="175"/>
      <c r="K561" s="81"/>
      <c r="L561" s="81"/>
      <c r="M561" s="175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</row>
    <row r="562" ht="12.75" customHeight="1">
      <c r="A562" s="81"/>
      <c r="B562" s="81"/>
      <c r="C562" s="81"/>
      <c r="D562" s="81"/>
      <c r="E562" s="81"/>
      <c r="F562" s="81"/>
      <c r="G562" s="81"/>
      <c r="H562" s="81"/>
      <c r="I562" s="175"/>
      <c r="J562" s="175"/>
      <c r="K562" s="81"/>
      <c r="L562" s="81"/>
      <c r="M562" s="175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</row>
    <row r="563" ht="12.75" customHeight="1">
      <c r="A563" s="81"/>
      <c r="B563" s="81"/>
      <c r="C563" s="81"/>
      <c r="D563" s="81"/>
      <c r="E563" s="81"/>
      <c r="F563" s="81"/>
      <c r="G563" s="81"/>
      <c r="H563" s="81"/>
      <c r="I563" s="175"/>
      <c r="J563" s="175"/>
      <c r="K563" s="81"/>
      <c r="L563" s="81"/>
      <c r="M563" s="175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</row>
    <row r="564" ht="12.75" customHeight="1">
      <c r="A564" s="81"/>
      <c r="B564" s="81"/>
      <c r="C564" s="81"/>
      <c r="D564" s="81"/>
      <c r="E564" s="81"/>
      <c r="F564" s="81"/>
      <c r="G564" s="81"/>
      <c r="H564" s="81"/>
      <c r="I564" s="175"/>
      <c r="J564" s="175"/>
      <c r="K564" s="81"/>
      <c r="L564" s="81"/>
      <c r="M564" s="175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</row>
    <row r="565" ht="12.75" customHeight="1">
      <c r="A565" s="81"/>
      <c r="B565" s="81"/>
      <c r="C565" s="81"/>
      <c r="D565" s="81"/>
      <c r="E565" s="81"/>
      <c r="F565" s="81"/>
      <c r="G565" s="81"/>
      <c r="H565" s="81"/>
      <c r="I565" s="175"/>
      <c r="J565" s="175"/>
      <c r="K565" s="81"/>
      <c r="L565" s="81"/>
      <c r="M565" s="175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</row>
    <row r="566" ht="12.75" customHeight="1">
      <c r="A566" s="81"/>
      <c r="B566" s="81"/>
      <c r="C566" s="81"/>
      <c r="D566" s="81"/>
      <c r="E566" s="81"/>
      <c r="F566" s="81"/>
      <c r="G566" s="81"/>
      <c r="H566" s="81"/>
      <c r="I566" s="175"/>
      <c r="J566" s="175"/>
      <c r="K566" s="81"/>
      <c r="L566" s="81"/>
      <c r="M566" s="175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</row>
    <row r="567" ht="12.75" customHeight="1">
      <c r="A567" s="81"/>
      <c r="B567" s="81"/>
      <c r="C567" s="81"/>
      <c r="D567" s="81"/>
      <c r="E567" s="81"/>
      <c r="F567" s="81"/>
      <c r="G567" s="81"/>
      <c r="H567" s="81"/>
      <c r="I567" s="175"/>
      <c r="J567" s="175"/>
      <c r="K567" s="81"/>
      <c r="L567" s="81"/>
      <c r="M567" s="175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</row>
    <row r="568" ht="12.75" customHeight="1">
      <c r="A568" s="81"/>
      <c r="B568" s="81"/>
      <c r="C568" s="81"/>
      <c r="D568" s="81"/>
      <c r="E568" s="81"/>
      <c r="F568" s="81"/>
      <c r="G568" s="81"/>
      <c r="H568" s="81"/>
      <c r="I568" s="175"/>
      <c r="J568" s="175"/>
      <c r="K568" s="81"/>
      <c r="L568" s="81"/>
      <c r="M568" s="175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</row>
    <row r="569" ht="12.75" customHeight="1">
      <c r="A569" s="81"/>
      <c r="B569" s="81"/>
      <c r="C569" s="81"/>
      <c r="D569" s="81"/>
      <c r="E569" s="81"/>
      <c r="F569" s="81"/>
      <c r="G569" s="81"/>
      <c r="H569" s="81"/>
      <c r="I569" s="175"/>
      <c r="J569" s="175"/>
      <c r="K569" s="81"/>
      <c r="L569" s="81"/>
      <c r="M569" s="175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</row>
    <row r="570" ht="12.75" customHeight="1">
      <c r="A570" s="81"/>
      <c r="B570" s="81"/>
      <c r="C570" s="81"/>
      <c r="D570" s="81"/>
      <c r="E570" s="81"/>
      <c r="F570" s="81"/>
      <c r="G570" s="81"/>
      <c r="H570" s="81"/>
      <c r="I570" s="175"/>
      <c r="J570" s="175"/>
      <c r="K570" s="81"/>
      <c r="L570" s="81"/>
      <c r="M570" s="175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</row>
    <row r="571" ht="12.75" customHeight="1">
      <c r="A571" s="81"/>
      <c r="B571" s="81"/>
      <c r="C571" s="81"/>
      <c r="D571" s="81"/>
      <c r="E571" s="81"/>
      <c r="F571" s="81"/>
      <c r="G571" s="81"/>
      <c r="H571" s="81"/>
      <c r="I571" s="175"/>
      <c r="J571" s="175"/>
      <c r="K571" s="81"/>
      <c r="L571" s="81"/>
      <c r="M571" s="175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</row>
    <row r="572" ht="12.75" customHeight="1">
      <c r="A572" s="81"/>
      <c r="B572" s="81"/>
      <c r="C572" s="81"/>
      <c r="D572" s="81"/>
      <c r="E572" s="81"/>
      <c r="F572" s="81"/>
      <c r="G572" s="81"/>
      <c r="H572" s="81"/>
      <c r="I572" s="175"/>
      <c r="J572" s="175"/>
      <c r="K572" s="81"/>
      <c r="L572" s="81"/>
      <c r="M572" s="175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</row>
    <row r="573" ht="12.75" customHeight="1">
      <c r="A573" s="81"/>
      <c r="B573" s="81"/>
      <c r="C573" s="81"/>
      <c r="D573" s="81"/>
      <c r="E573" s="81"/>
      <c r="F573" s="81"/>
      <c r="G573" s="81"/>
      <c r="H573" s="81"/>
      <c r="I573" s="175"/>
      <c r="J573" s="175"/>
      <c r="K573" s="81"/>
      <c r="L573" s="81"/>
      <c r="M573" s="175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</row>
    <row r="574" ht="12.75" customHeight="1">
      <c r="A574" s="81"/>
      <c r="B574" s="81"/>
      <c r="C574" s="81"/>
      <c r="D574" s="81"/>
      <c r="E574" s="81"/>
      <c r="F574" s="81"/>
      <c r="G574" s="81"/>
      <c r="H574" s="81"/>
      <c r="I574" s="175"/>
      <c r="J574" s="175"/>
      <c r="K574" s="81"/>
      <c r="L574" s="81"/>
      <c r="M574" s="175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</row>
    <row r="575">
      <c r="A575" s="7"/>
      <c r="B575" s="7"/>
      <c r="C575" s="7"/>
      <c r="E575" s="7"/>
      <c r="G575" s="7"/>
      <c r="H575" s="7"/>
      <c r="I575" s="7"/>
      <c r="J575" s="7"/>
      <c r="L575" s="7"/>
      <c r="M575" s="7"/>
    </row>
    <row r="576">
      <c r="A576" s="7"/>
      <c r="B576" s="7"/>
      <c r="C576" s="7"/>
      <c r="E576" s="7"/>
      <c r="G576" s="7"/>
      <c r="H576" s="7"/>
      <c r="I576" s="7"/>
      <c r="J576" s="7"/>
      <c r="L576" s="7"/>
      <c r="M576" s="7"/>
    </row>
    <row r="577">
      <c r="A577" s="7"/>
      <c r="B577" s="7"/>
      <c r="C577" s="7"/>
      <c r="E577" s="7"/>
      <c r="G577" s="7"/>
      <c r="H577" s="7"/>
      <c r="I577" s="7"/>
      <c r="J577" s="7"/>
      <c r="L577" s="7"/>
      <c r="M577" s="7"/>
    </row>
    <row r="578">
      <c r="A578" s="7"/>
      <c r="B578" s="7"/>
      <c r="C578" s="7"/>
      <c r="E578" s="7"/>
      <c r="G578" s="7"/>
      <c r="H578" s="7"/>
      <c r="I578" s="7"/>
      <c r="J578" s="7"/>
      <c r="L578" s="7"/>
      <c r="M578" s="7"/>
    </row>
    <row r="579">
      <c r="A579" s="7"/>
      <c r="B579" s="7"/>
      <c r="C579" s="7"/>
      <c r="E579" s="7"/>
      <c r="G579" s="7"/>
      <c r="H579" s="7"/>
      <c r="I579" s="7"/>
      <c r="J579" s="7"/>
      <c r="L579" s="7"/>
      <c r="M579" s="7"/>
    </row>
    <row r="580">
      <c r="A580" s="7"/>
      <c r="B580" s="7"/>
      <c r="C580" s="7"/>
      <c r="E580" s="7"/>
      <c r="G580" s="7"/>
      <c r="H580" s="7"/>
      <c r="I580" s="7"/>
      <c r="J580" s="7"/>
      <c r="L580" s="7"/>
      <c r="M580" s="7"/>
    </row>
    <row r="581">
      <c r="A581" s="7"/>
      <c r="B581" s="7"/>
      <c r="C581" s="7"/>
      <c r="E581" s="7"/>
      <c r="G581" s="7"/>
      <c r="H581" s="7"/>
      <c r="I581" s="7"/>
      <c r="J581" s="7"/>
      <c r="L581" s="7"/>
      <c r="M581" s="7"/>
    </row>
    <row r="582">
      <c r="A582" s="7"/>
      <c r="B582" s="7"/>
      <c r="C582" s="7"/>
      <c r="E582" s="7"/>
      <c r="G582" s="7"/>
      <c r="H582" s="7"/>
      <c r="I582" s="7"/>
      <c r="J582" s="7"/>
      <c r="L582" s="7"/>
      <c r="M582" s="7"/>
    </row>
    <row r="583">
      <c r="A583" s="7"/>
      <c r="B583" s="7"/>
      <c r="C583" s="7"/>
      <c r="E583" s="7"/>
      <c r="G583" s="7"/>
      <c r="H583" s="7"/>
      <c r="I583" s="7"/>
      <c r="J583" s="7"/>
      <c r="L583" s="7"/>
      <c r="M583" s="7"/>
    </row>
    <row r="584">
      <c r="A584" s="7"/>
      <c r="B584" s="7"/>
      <c r="C584" s="7"/>
      <c r="E584" s="7"/>
      <c r="G584" s="7"/>
      <c r="H584" s="7"/>
      <c r="I584" s="7"/>
      <c r="J584" s="7"/>
      <c r="L584" s="7"/>
      <c r="M584" s="7"/>
    </row>
    <row r="585">
      <c r="A585" s="7"/>
      <c r="B585" s="7"/>
      <c r="C585" s="7"/>
      <c r="E585" s="7"/>
      <c r="G585" s="7"/>
      <c r="H585" s="7"/>
      <c r="I585" s="7"/>
      <c r="J585" s="7"/>
      <c r="L585" s="7"/>
      <c r="M585" s="7"/>
    </row>
    <row r="586">
      <c r="A586" s="7"/>
      <c r="B586" s="7"/>
      <c r="C586" s="7"/>
      <c r="E586" s="7"/>
      <c r="G586" s="7"/>
      <c r="H586" s="7"/>
      <c r="I586" s="7"/>
      <c r="J586" s="7"/>
      <c r="L586" s="7"/>
      <c r="M586" s="7"/>
    </row>
    <row r="587">
      <c r="A587" s="7"/>
      <c r="B587" s="7"/>
      <c r="C587" s="7"/>
      <c r="E587" s="7"/>
      <c r="G587" s="7"/>
      <c r="H587" s="7"/>
      <c r="I587" s="7"/>
      <c r="J587" s="7"/>
      <c r="L587" s="7"/>
      <c r="M587" s="7"/>
    </row>
    <row r="588">
      <c r="A588" s="7"/>
      <c r="B588" s="7"/>
      <c r="C588" s="7"/>
      <c r="E588" s="7"/>
      <c r="G588" s="7"/>
      <c r="H588" s="7"/>
      <c r="I588" s="7"/>
      <c r="J588" s="7"/>
      <c r="L588" s="7"/>
      <c r="M588" s="7"/>
    </row>
    <row r="589">
      <c r="A589" s="7"/>
      <c r="B589" s="7"/>
      <c r="C589" s="7"/>
      <c r="E589" s="7"/>
      <c r="G589" s="7"/>
      <c r="H589" s="7"/>
      <c r="I589" s="7"/>
      <c r="J589" s="7"/>
      <c r="L589" s="7"/>
      <c r="M589" s="7"/>
    </row>
    <row r="590">
      <c r="A590" s="7"/>
      <c r="B590" s="7"/>
      <c r="C590" s="7"/>
      <c r="E590" s="7"/>
      <c r="G590" s="7"/>
      <c r="H590" s="7"/>
      <c r="I590" s="7"/>
      <c r="J590" s="7"/>
      <c r="L590" s="7"/>
      <c r="M590" s="7"/>
    </row>
    <row r="591">
      <c r="A591" s="7"/>
      <c r="B591" s="7"/>
      <c r="C591" s="7"/>
      <c r="E591" s="7"/>
      <c r="G591" s="7"/>
      <c r="H591" s="7"/>
      <c r="I591" s="7"/>
      <c r="J591" s="7"/>
      <c r="L591" s="7"/>
      <c r="M591" s="7"/>
    </row>
    <row r="592">
      <c r="A592" s="7"/>
      <c r="B592" s="7"/>
      <c r="C592" s="7"/>
      <c r="E592" s="7"/>
      <c r="G592" s="7"/>
      <c r="H592" s="7"/>
      <c r="I592" s="7"/>
      <c r="J592" s="7"/>
      <c r="L592" s="7"/>
      <c r="M592" s="7"/>
    </row>
    <row r="593">
      <c r="A593" s="7"/>
      <c r="B593" s="7"/>
      <c r="C593" s="7"/>
      <c r="E593" s="7"/>
      <c r="G593" s="7"/>
      <c r="H593" s="7"/>
      <c r="I593" s="7"/>
      <c r="J593" s="7"/>
      <c r="L593" s="7"/>
      <c r="M593" s="7"/>
    </row>
    <row r="594">
      <c r="A594" s="7"/>
      <c r="B594" s="7"/>
      <c r="C594" s="7"/>
      <c r="E594" s="7"/>
      <c r="G594" s="7"/>
      <c r="H594" s="7"/>
      <c r="I594" s="7"/>
      <c r="J594" s="7"/>
      <c r="L594" s="7"/>
      <c r="M594" s="7"/>
    </row>
    <row r="595">
      <c r="A595" s="7"/>
      <c r="B595" s="7"/>
      <c r="C595" s="7"/>
      <c r="E595" s="7"/>
      <c r="G595" s="7"/>
      <c r="H595" s="7"/>
      <c r="I595" s="7"/>
      <c r="J595" s="7"/>
      <c r="L595" s="7"/>
      <c r="M595" s="7"/>
    </row>
    <row r="596">
      <c r="A596" s="7"/>
      <c r="B596" s="7"/>
      <c r="C596" s="7"/>
      <c r="E596" s="7"/>
      <c r="G596" s="7"/>
      <c r="H596" s="7"/>
      <c r="I596" s="7"/>
      <c r="J596" s="7"/>
      <c r="L596" s="7"/>
      <c r="M596" s="7"/>
    </row>
    <row r="597">
      <c r="A597" s="7"/>
      <c r="B597" s="7"/>
      <c r="C597" s="7"/>
      <c r="E597" s="7"/>
      <c r="G597" s="7"/>
      <c r="H597" s="7"/>
      <c r="I597" s="7"/>
      <c r="J597" s="7"/>
      <c r="L597" s="7"/>
      <c r="M597" s="7"/>
    </row>
    <row r="598">
      <c r="A598" s="7"/>
      <c r="B598" s="7"/>
      <c r="C598" s="7"/>
      <c r="E598" s="7"/>
      <c r="G598" s="7"/>
      <c r="H598" s="7"/>
      <c r="I598" s="7"/>
      <c r="J598" s="7"/>
      <c r="L598" s="7"/>
      <c r="M598" s="7"/>
    </row>
    <row r="599">
      <c r="A599" s="7"/>
      <c r="B599" s="7"/>
      <c r="C599" s="7"/>
      <c r="E599" s="7"/>
      <c r="G599" s="7"/>
      <c r="H599" s="7"/>
      <c r="I599" s="7"/>
      <c r="J599" s="7"/>
      <c r="L599" s="7"/>
      <c r="M599" s="7"/>
    </row>
    <row r="600">
      <c r="A600" s="7"/>
      <c r="B600" s="7"/>
      <c r="C600" s="7"/>
      <c r="E600" s="7"/>
      <c r="G600" s="7"/>
      <c r="H600" s="7"/>
      <c r="I600" s="7"/>
      <c r="J600" s="7"/>
      <c r="L600" s="7"/>
      <c r="M600" s="7"/>
    </row>
    <row r="601">
      <c r="A601" s="7"/>
      <c r="B601" s="7"/>
      <c r="C601" s="7"/>
      <c r="E601" s="7"/>
      <c r="G601" s="7"/>
      <c r="H601" s="7"/>
      <c r="I601" s="7"/>
      <c r="J601" s="7"/>
      <c r="L601" s="7"/>
      <c r="M601" s="7"/>
    </row>
    <row r="602">
      <c r="A602" s="7"/>
      <c r="B602" s="7"/>
      <c r="C602" s="7"/>
      <c r="E602" s="7"/>
      <c r="G602" s="7"/>
      <c r="H602" s="7"/>
      <c r="I602" s="7"/>
      <c r="J602" s="7"/>
      <c r="L602" s="7"/>
      <c r="M602" s="7"/>
    </row>
    <row r="603">
      <c r="A603" s="7"/>
      <c r="B603" s="7"/>
      <c r="C603" s="7"/>
      <c r="E603" s="7"/>
      <c r="G603" s="7"/>
      <c r="H603" s="7"/>
      <c r="I603" s="7"/>
      <c r="J603" s="7"/>
      <c r="L603" s="7"/>
      <c r="M603" s="7"/>
    </row>
    <row r="604">
      <c r="A604" s="7"/>
      <c r="B604" s="7"/>
      <c r="C604" s="7"/>
      <c r="E604" s="7"/>
      <c r="G604" s="7"/>
      <c r="H604" s="7"/>
      <c r="I604" s="7"/>
      <c r="J604" s="7"/>
      <c r="L604" s="7"/>
      <c r="M604" s="7"/>
    </row>
    <row r="605">
      <c r="A605" s="7"/>
      <c r="B605" s="7"/>
      <c r="C605" s="7"/>
      <c r="E605" s="7"/>
      <c r="G605" s="7"/>
      <c r="H605" s="7"/>
      <c r="I605" s="7"/>
      <c r="J605" s="7"/>
      <c r="L605" s="7"/>
      <c r="M605" s="7"/>
    </row>
    <row r="606">
      <c r="A606" s="7"/>
      <c r="B606" s="7"/>
      <c r="C606" s="7"/>
      <c r="E606" s="7"/>
      <c r="G606" s="7"/>
      <c r="H606" s="7"/>
      <c r="I606" s="7"/>
      <c r="J606" s="7"/>
      <c r="L606" s="7"/>
      <c r="M606" s="7"/>
    </row>
    <row r="607">
      <c r="A607" s="7"/>
      <c r="B607" s="7"/>
      <c r="C607" s="7"/>
      <c r="E607" s="7"/>
      <c r="G607" s="7"/>
      <c r="H607" s="7"/>
      <c r="I607" s="7"/>
      <c r="J607" s="7"/>
      <c r="L607" s="7"/>
      <c r="M607" s="7"/>
    </row>
    <row r="608">
      <c r="A608" s="7"/>
      <c r="B608" s="7"/>
      <c r="C608" s="7"/>
      <c r="E608" s="7"/>
      <c r="G608" s="7"/>
      <c r="H608" s="7"/>
      <c r="I608" s="7"/>
      <c r="J608" s="7"/>
      <c r="L608" s="7"/>
      <c r="M608" s="7"/>
    </row>
    <row r="609">
      <c r="A609" s="7"/>
      <c r="B609" s="7"/>
      <c r="C609" s="7"/>
      <c r="E609" s="7"/>
      <c r="G609" s="7"/>
      <c r="H609" s="7"/>
      <c r="I609" s="7"/>
      <c r="J609" s="7"/>
      <c r="L609" s="7"/>
      <c r="M609" s="7"/>
    </row>
    <row r="610">
      <c r="A610" s="7"/>
      <c r="B610" s="7"/>
      <c r="C610" s="7"/>
      <c r="E610" s="7"/>
      <c r="G610" s="7"/>
      <c r="H610" s="7"/>
      <c r="I610" s="7"/>
      <c r="J610" s="7"/>
      <c r="L610" s="7"/>
      <c r="M610" s="7"/>
    </row>
    <row r="611">
      <c r="A611" s="7"/>
      <c r="B611" s="7"/>
      <c r="C611" s="7"/>
      <c r="E611" s="7"/>
      <c r="G611" s="7"/>
      <c r="H611" s="7"/>
      <c r="I611" s="7"/>
      <c r="J611" s="7"/>
      <c r="L611" s="7"/>
      <c r="M611" s="7"/>
    </row>
    <row r="612">
      <c r="A612" s="7"/>
      <c r="B612" s="7"/>
      <c r="C612" s="7"/>
      <c r="E612" s="7"/>
      <c r="G612" s="7"/>
      <c r="H612" s="7"/>
      <c r="I612" s="7"/>
      <c r="J612" s="7"/>
      <c r="L612" s="7"/>
      <c r="M612" s="7"/>
    </row>
    <row r="613">
      <c r="A613" s="7"/>
      <c r="B613" s="7"/>
      <c r="C613" s="7"/>
      <c r="E613" s="7"/>
      <c r="G613" s="7"/>
      <c r="H613" s="7"/>
      <c r="I613" s="7"/>
      <c r="J613" s="7"/>
      <c r="L613" s="7"/>
      <c r="M613" s="7"/>
    </row>
    <row r="614">
      <c r="A614" s="7"/>
      <c r="B614" s="7"/>
      <c r="C614" s="7"/>
      <c r="E614" s="7"/>
      <c r="G614" s="7"/>
      <c r="H614" s="7"/>
      <c r="I614" s="7"/>
      <c r="J614" s="7"/>
      <c r="L614" s="7"/>
      <c r="M614" s="7"/>
    </row>
    <row r="615">
      <c r="A615" s="7"/>
      <c r="B615" s="7"/>
      <c r="C615" s="7"/>
      <c r="E615" s="7"/>
      <c r="G615" s="7"/>
      <c r="H615" s="7"/>
      <c r="I615" s="7"/>
      <c r="J615" s="7"/>
      <c r="L615" s="7"/>
      <c r="M615" s="7"/>
    </row>
    <row r="616">
      <c r="A616" s="7"/>
      <c r="B616" s="7"/>
      <c r="C616" s="7"/>
      <c r="E616" s="7"/>
      <c r="G616" s="7"/>
      <c r="H616" s="7"/>
      <c r="I616" s="7"/>
      <c r="J616" s="7"/>
      <c r="L616" s="7"/>
      <c r="M616" s="7"/>
    </row>
    <row r="617">
      <c r="A617" s="7"/>
      <c r="B617" s="7"/>
      <c r="C617" s="7"/>
      <c r="E617" s="7"/>
      <c r="G617" s="7"/>
      <c r="H617" s="7"/>
      <c r="I617" s="7"/>
      <c r="J617" s="7"/>
      <c r="L617" s="7"/>
      <c r="M617" s="7"/>
    </row>
    <row r="618">
      <c r="A618" s="7"/>
      <c r="B618" s="7"/>
      <c r="C618" s="7"/>
      <c r="E618" s="7"/>
      <c r="G618" s="7"/>
      <c r="H618" s="7"/>
      <c r="I618" s="7"/>
      <c r="J618" s="7"/>
      <c r="L618" s="7"/>
      <c r="M618" s="7"/>
    </row>
    <row r="619">
      <c r="A619" s="7"/>
      <c r="B619" s="7"/>
      <c r="C619" s="7"/>
      <c r="E619" s="7"/>
      <c r="G619" s="7"/>
      <c r="H619" s="7"/>
      <c r="I619" s="7"/>
      <c r="J619" s="7"/>
      <c r="L619" s="7"/>
      <c r="M619" s="7"/>
    </row>
    <row r="620">
      <c r="A620" s="7"/>
      <c r="B620" s="7"/>
      <c r="C620" s="7"/>
      <c r="E620" s="7"/>
      <c r="G620" s="7"/>
      <c r="H620" s="7"/>
      <c r="I620" s="7"/>
      <c r="J620" s="7"/>
      <c r="L620" s="7"/>
      <c r="M620" s="7"/>
    </row>
    <row r="621">
      <c r="A621" s="7"/>
      <c r="B621" s="7"/>
      <c r="C621" s="7"/>
      <c r="E621" s="7"/>
      <c r="G621" s="7"/>
      <c r="H621" s="7"/>
      <c r="I621" s="7"/>
      <c r="J621" s="7"/>
      <c r="L621" s="7"/>
      <c r="M621" s="7"/>
    </row>
    <row r="622">
      <c r="A622" s="7"/>
      <c r="B622" s="7"/>
      <c r="C622" s="7"/>
      <c r="E622" s="7"/>
      <c r="G622" s="7"/>
      <c r="H622" s="7"/>
      <c r="I622" s="7"/>
      <c r="J622" s="7"/>
      <c r="L622" s="7"/>
      <c r="M622" s="7"/>
    </row>
    <row r="623">
      <c r="A623" s="7"/>
      <c r="B623" s="7"/>
      <c r="C623" s="7"/>
      <c r="E623" s="7"/>
      <c r="G623" s="7"/>
      <c r="H623" s="7"/>
      <c r="I623" s="7"/>
      <c r="J623" s="7"/>
      <c r="L623" s="7"/>
      <c r="M623" s="7"/>
    </row>
    <row r="624">
      <c r="A624" s="7"/>
      <c r="B624" s="7"/>
      <c r="C624" s="7"/>
      <c r="E624" s="7"/>
      <c r="G624" s="7"/>
      <c r="H624" s="7"/>
      <c r="I624" s="7"/>
      <c r="J624" s="7"/>
      <c r="L624" s="7"/>
      <c r="M624" s="7"/>
    </row>
    <row r="625">
      <c r="A625" s="7"/>
      <c r="B625" s="7"/>
      <c r="C625" s="7"/>
      <c r="E625" s="7"/>
      <c r="G625" s="7"/>
      <c r="H625" s="7"/>
      <c r="I625" s="7"/>
      <c r="J625" s="7"/>
      <c r="L625" s="7"/>
      <c r="M625" s="7"/>
    </row>
    <row r="626">
      <c r="A626" s="7"/>
      <c r="B626" s="7"/>
      <c r="C626" s="7"/>
      <c r="E626" s="7"/>
      <c r="G626" s="7"/>
      <c r="H626" s="7"/>
      <c r="I626" s="7"/>
      <c r="J626" s="7"/>
      <c r="L626" s="7"/>
      <c r="M626" s="7"/>
    </row>
    <row r="627">
      <c r="A627" s="7"/>
      <c r="B627" s="7"/>
      <c r="C627" s="7"/>
      <c r="E627" s="7"/>
      <c r="G627" s="7"/>
      <c r="H627" s="7"/>
      <c r="I627" s="7"/>
      <c r="J627" s="7"/>
      <c r="L627" s="7"/>
      <c r="M627" s="7"/>
    </row>
    <row r="628">
      <c r="A628" s="7"/>
      <c r="B628" s="7"/>
      <c r="C628" s="7"/>
      <c r="E628" s="7"/>
      <c r="G628" s="7"/>
      <c r="H628" s="7"/>
      <c r="I628" s="7"/>
      <c r="J628" s="7"/>
      <c r="L628" s="7"/>
      <c r="M628" s="7"/>
    </row>
    <row r="629">
      <c r="A629" s="7"/>
      <c r="B629" s="7"/>
      <c r="C629" s="7"/>
      <c r="E629" s="7"/>
      <c r="G629" s="7"/>
      <c r="H629" s="7"/>
      <c r="I629" s="7"/>
      <c r="J629" s="7"/>
      <c r="L629" s="7"/>
      <c r="M629" s="7"/>
    </row>
    <row r="630">
      <c r="A630" s="7"/>
      <c r="B630" s="7"/>
      <c r="C630" s="7"/>
      <c r="E630" s="7"/>
      <c r="G630" s="7"/>
      <c r="H630" s="7"/>
      <c r="I630" s="7"/>
      <c r="J630" s="7"/>
      <c r="L630" s="7"/>
      <c r="M630" s="7"/>
    </row>
    <row r="631">
      <c r="A631" s="7"/>
      <c r="B631" s="7"/>
      <c r="C631" s="7"/>
      <c r="E631" s="7"/>
      <c r="G631" s="7"/>
      <c r="H631" s="7"/>
      <c r="I631" s="7"/>
      <c r="J631" s="7"/>
      <c r="L631" s="7"/>
      <c r="M631" s="7"/>
    </row>
    <row r="632">
      <c r="A632" s="7"/>
      <c r="B632" s="7"/>
      <c r="C632" s="7"/>
      <c r="E632" s="7"/>
      <c r="G632" s="7"/>
      <c r="H632" s="7"/>
      <c r="I632" s="7"/>
      <c r="J632" s="7"/>
      <c r="L632" s="7"/>
      <c r="M632" s="7"/>
    </row>
    <row r="633">
      <c r="A633" s="7"/>
      <c r="B633" s="7"/>
      <c r="C633" s="7"/>
      <c r="E633" s="7"/>
      <c r="G633" s="7"/>
      <c r="H633" s="7"/>
      <c r="I633" s="7"/>
      <c r="J633" s="7"/>
      <c r="L633" s="7"/>
      <c r="M633" s="7"/>
    </row>
    <row r="634">
      <c r="A634" s="7"/>
      <c r="B634" s="7"/>
      <c r="C634" s="7"/>
      <c r="E634" s="7"/>
      <c r="G634" s="7"/>
      <c r="H634" s="7"/>
      <c r="I634" s="7"/>
      <c r="J634" s="7"/>
      <c r="L634" s="7"/>
      <c r="M634" s="7"/>
    </row>
    <row r="635">
      <c r="A635" s="7"/>
      <c r="B635" s="7"/>
      <c r="C635" s="7"/>
      <c r="E635" s="7"/>
      <c r="G635" s="7"/>
      <c r="H635" s="7"/>
      <c r="I635" s="7"/>
      <c r="J635" s="7"/>
      <c r="L635" s="7"/>
      <c r="M635" s="7"/>
    </row>
    <row r="636">
      <c r="A636" s="7"/>
      <c r="B636" s="7"/>
      <c r="C636" s="7"/>
      <c r="E636" s="7"/>
      <c r="G636" s="7"/>
      <c r="H636" s="7"/>
      <c r="I636" s="7"/>
      <c r="J636" s="7"/>
      <c r="L636" s="7"/>
      <c r="M636" s="7"/>
    </row>
    <row r="637">
      <c r="A637" s="7"/>
      <c r="B637" s="7"/>
      <c r="C637" s="7"/>
      <c r="E637" s="7"/>
      <c r="G637" s="7"/>
      <c r="H637" s="7"/>
      <c r="I637" s="7"/>
      <c r="J637" s="7"/>
      <c r="L637" s="7"/>
      <c r="M637" s="7"/>
    </row>
    <row r="638">
      <c r="A638" s="7"/>
      <c r="B638" s="7"/>
      <c r="C638" s="7"/>
      <c r="E638" s="7"/>
      <c r="G638" s="7"/>
      <c r="H638" s="7"/>
      <c r="I638" s="7"/>
      <c r="J638" s="7"/>
      <c r="L638" s="7"/>
      <c r="M638" s="7"/>
    </row>
    <row r="639">
      <c r="A639" s="7"/>
      <c r="B639" s="7"/>
      <c r="C639" s="7"/>
      <c r="E639" s="7"/>
      <c r="G639" s="7"/>
      <c r="H639" s="7"/>
      <c r="I639" s="7"/>
      <c r="J639" s="7"/>
      <c r="L639" s="7"/>
      <c r="M639" s="7"/>
    </row>
    <row r="640">
      <c r="A640" s="7"/>
      <c r="B640" s="7"/>
      <c r="C640" s="7"/>
      <c r="E640" s="7"/>
      <c r="G640" s="7"/>
      <c r="H640" s="7"/>
      <c r="I640" s="7"/>
      <c r="J640" s="7"/>
      <c r="L640" s="7"/>
      <c r="M640" s="7"/>
    </row>
    <row r="641">
      <c r="A641" s="7"/>
      <c r="B641" s="7"/>
      <c r="C641" s="7"/>
      <c r="E641" s="7"/>
      <c r="G641" s="7"/>
      <c r="H641" s="7"/>
      <c r="I641" s="7"/>
      <c r="J641" s="7"/>
      <c r="L641" s="7"/>
      <c r="M641" s="7"/>
    </row>
    <row r="642">
      <c r="A642" s="7"/>
      <c r="B642" s="7"/>
      <c r="C642" s="7"/>
      <c r="E642" s="7"/>
      <c r="G642" s="7"/>
      <c r="H642" s="7"/>
      <c r="I642" s="7"/>
      <c r="J642" s="7"/>
      <c r="L642" s="7"/>
      <c r="M642" s="7"/>
    </row>
    <row r="643">
      <c r="A643" s="7"/>
      <c r="B643" s="7"/>
      <c r="C643" s="7"/>
      <c r="E643" s="7"/>
      <c r="G643" s="7"/>
      <c r="H643" s="7"/>
      <c r="I643" s="7"/>
      <c r="J643" s="7"/>
      <c r="L643" s="7"/>
      <c r="M643" s="7"/>
    </row>
    <row r="644">
      <c r="A644" s="7"/>
      <c r="B644" s="7"/>
      <c r="C644" s="7"/>
      <c r="E644" s="7"/>
      <c r="G644" s="7"/>
      <c r="H644" s="7"/>
      <c r="I644" s="7"/>
      <c r="J644" s="7"/>
      <c r="L644" s="7"/>
      <c r="M644" s="7"/>
    </row>
    <row r="645">
      <c r="A645" s="7"/>
      <c r="B645" s="7"/>
      <c r="C645" s="7"/>
      <c r="E645" s="7"/>
      <c r="G645" s="7"/>
      <c r="H645" s="7"/>
      <c r="I645" s="7"/>
      <c r="J645" s="7"/>
      <c r="L645" s="7"/>
      <c r="M645" s="7"/>
    </row>
    <row r="646">
      <c r="A646" s="7"/>
      <c r="B646" s="7"/>
      <c r="C646" s="7"/>
      <c r="E646" s="7"/>
      <c r="G646" s="7"/>
      <c r="H646" s="7"/>
      <c r="I646" s="7"/>
      <c r="J646" s="7"/>
      <c r="L646" s="7"/>
      <c r="M646" s="7"/>
    </row>
    <row r="647">
      <c r="A647" s="7"/>
      <c r="B647" s="7"/>
      <c r="C647" s="7"/>
      <c r="E647" s="7"/>
      <c r="G647" s="7"/>
      <c r="H647" s="7"/>
      <c r="I647" s="7"/>
      <c r="J647" s="7"/>
      <c r="L647" s="7"/>
      <c r="M647" s="7"/>
    </row>
    <row r="648">
      <c r="A648" s="7"/>
      <c r="B648" s="7"/>
      <c r="C648" s="7"/>
      <c r="E648" s="7"/>
      <c r="G648" s="7"/>
      <c r="H648" s="7"/>
      <c r="I648" s="7"/>
      <c r="J648" s="7"/>
      <c r="L648" s="7"/>
      <c r="M648" s="7"/>
    </row>
    <row r="649">
      <c r="A649" s="7"/>
      <c r="B649" s="7"/>
      <c r="C649" s="7"/>
      <c r="E649" s="7"/>
      <c r="G649" s="7"/>
      <c r="H649" s="7"/>
      <c r="I649" s="7"/>
      <c r="J649" s="7"/>
      <c r="L649" s="7"/>
      <c r="M649" s="7"/>
    </row>
    <row r="650">
      <c r="A650" s="7"/>
      <c r="B650" s="7"/>
      <c r="C650" s="7"/>
      <c r="E650" s="7"/>
      <c r="G650" s="7"/>
      <c r="H650" s="7"/>
      <c r="I650" s="7"/>
      <c r="J650" s="7"/>
      <c r="L650" s="7"/>
      <c r="M650" s="7"/>
    </row>
    <row r="651">
      <c r="A651" s="7"/>
      <c r="B651" s="7"/>
      <c r="C651" s="7"/>
      <c r="E651" s="7"/>
      <c r="G651" s="7"/>
      <c r="H651" s="7"/>
      <c r="I651" s="7"/>
      <c r="J651" s="7"/>
      <c r="L651" s="7"/>
      <c r="M651" s="7"/>
    </row>
    <row r="652">
      <c r="A652" s="7"/>
      <c r="B652" s="7"/>
      <c r="C652" s="7"/>
      <c r="E652" s="7"/>
      <c r="G652" s="7"/>
      <c r="H652" s="7"/>
      <c r="I652" s="7"/>
      <c r="J652" s="7"/>
      <c r="L652" s="7"/>
      <c r="M652" s="7"/>
    </row>
    <row r="653">
      <c r="A653" s="7"/>
      <c r="B653" s="7"/>
      <c r="C653" s="7"/>
      <c r="E653" s="7"/>
      <c r="G653" s="7"/>
      <c r="H653" s="7"/>
      <c r="I653" s="7"/>
      <c r="J653" s="7"/>
      <c r="L653" s="7"/>
      <c r="M653" s="7"/>
    </row>
    <row r="654">
      <c r="A654" s="7"/>
      <c r="B654" s="7"/>
      <c r="C654" s="7"/>
      <c r="E654" s="7"/>
      <c r="G654" s="7"/>
      <c r="H654" s="7"/>
      <c r="I654" s="7"/>
      <c r="J654" s="7"/>
      <c r="L654" s="7"/>
      <c r="M654" s="7"/>
    </row>
    <row r="655">
      <c r="A655" s="7"/>
      <c r="B655" s="7"/>
      <c r="C655" s="7"/>
      <c r="E655" s="7"/>
      <c r="G655" s="7"/>
      <c r="H655" s="7"/>
      <c r="I655" s="7"/>
      <c r="J655" s="7"/>
      <c r="L655" s="7"/>
      <c r="M655" s="7"/>
    </row>
    <row r="656">
      <c r="A656" s="7"/>
      <c r="B656" s="7"/>
      <c r="C656" s="7"/>
      <c r="E656" s="7"/>
      <c r="G656" s="7"/>
      <c r="H656" s="7"/>
      <c r="I656" s="7"/>
      <c r="J656" s="7"/>
      <c r="L656" s="7"/>
      <c r="M656" s="7"/>
    </row>
    <row r="657">
      <c r="A657" s="7"/>
      <c r="B657" s="7"/>
      <c r="C657" s="7"/>
      <c r="E657" s="7"/>
      <c r="G657" s="7"/>
      <c r="H657" s="7"/>
      <c r="I657" s="7"/>
      <c r="J657" s="7"/>
      <c r="L657" s="7"/>
      <c r="M657" s="7"/>
    </row>
    <row r="658">
      <c r="A658" s="7"/>
      <c r="B658" s="7"/>
      <c r="C658" s="7"/>
      <c r="E658" s="7"/>
      <c r="G658" s="7"/>
      <c r="H658" s="7"/>
      <c r="I658" s="7"/>
      <c r="J658" s="7"/>
      <c r="L658" s="7"/>
      <c r="M658" s="7"/>
    </row>
    <row r="659">
      <c r="A659" s="7"/>
      <c r="B659" s="7"/>
      <c r="C659" s="7"/>
      <c r="E659" s="7"/>
      <c r="G659" s="7"/>
      <c r="H659" s="7"/>
      <c r="I659" s="7"/>
      <c r="J659" s="7"/>
      <c r="L659" s="7"/>
      <c r="M659" s="7"/>
    </row>
    <row r="660">
      <c r="A660" s="7"/>
      <c r="B660" s="7"/>
      <c r="C660" s="7"/>
      <c r="E660" s="7"/>
      <c r="G660" s="7"/>
      <c r="H660" s="7"/>
      <c r="I660" s="7"/>
      <c r="J660" s="7"/>
      <c r="L660" s="7"/>
      <c r="M660" s="7"/>
    </row>
    <row r="661">
      <c r="A661" s="7"/>
      <c r="B661" s="7"/>
      <c r="C661" s="7"/>
      <c r="E661" s="7"/>
      <c r="G661" s="7"/>
      <c r="H661" s="7"/>
      <c r="I661" s="7"/>
      <c r="J661" s="7"/>
      <c r="L661" s="7"/>
      <c r="M661" s="7"/>
    </row>
    <row r="662">
      <c r="A662" s="7"/>
      <c r="B662" s="7"/>
      <c r="C662" s="7"/>
      <c r="E662" s="7"/>
      <c r="G662" s="7"/>
      <c r="H662" s="7"/>
      <c r="I662" s="7"/>
      <c r="J662" s="7"/>
      <c r="L662" s="7"/>
      <c r="M662" s="7"/>
    </row>
    <row r="663">
      <c r="A663" s="7"/>
      <c r="B663" s="7"/>
      <c r="C663" s="7"/>
      <c r="E663" s="7"/>
      <c r="G663" s="7"/>
      <c r="H663" s="7"/>
      <c r="I663" s="7"/>
      <c r="J663" s="7"/>
      <c r="L663" s="7"/>
      <c r="M663" s="7"/>
    </row>
    <row r="664">
      <c r="A664" s="7"/>
      <c r="B664" s="7"/>
      <c r="C664" s="7"/>
      <c r="E664" s="7"/>
      <c r="G664" s="7"/>
      <c r="H664" s="7"/>
      <c r="I664" s="7"/>
      <c r="J664" s="7"/>
      <c r="L664" s="7"/>
      <c r="M664" s="7"/>
    </row>
    <row r="665">
      <c r="A665" s="7"/>
      <c r="B665" s="7"/>
      <c r="C665" s="7"/>
      <c r="E665" s="7"/>
      <c r="G665" s="7"/>
      <c r="H665" s="7"/>
      <c r="I665" s="7"/>
      <c r="J665" s="7"/>
      <c r="L665" s="7"/>
      <c r="M665" s="7"/>
    </row>
    <row r="666">
      <c r="A666" s="7"/>
      <c r="B666" s="7"/>
      <c r="C666" s="7"/>
      <c r="E666" s="7"/>
      <c r="G666" s="7"/>
      <c r="H666" s="7"/>
      <c r="I666" s="7"/>
      <c r="J666" s="7"/>
      <c r="L666" s="7"/>
      <c r="M666" s="7"/>
    </row>
    <row r="667">
      <c r="A667" s="7"/>
      <c r="B667" s="7"/>
      <c r="C667" s="7"/>
      <c r="E667" s="7"/>
      <c r="G667" s="7"/>
      <c r="H667" s="7"/>
      <c r="I667" s="7"/>
      <c r="J667" s="7"/>
      <c r="L667" s="7"/>
      <c r="M667" s="7"/>
    </row>
    <row r="668">
      <c r="A668" s="7"/>
      <c r="B668" s="7"/>
      <c r="C668" s="7"/>
      <c r="E668" s="7"/>
      <c r="G668" s="7"/>
      <c r="H668" s="7"/>
      <c r="I668" s="7"/>
      <c r="J668" s="7"/>
      <c r="L668" s="7"/>
      <c r="M668" s="7"/>
    </row>
    <row r="669">
      <c r="A669" s="7"/>
      <c r="B669" s="7"/>
      <c r="C669" s="7"/>
      <c r="E669" s="7"/>
      <c r="G669" s="7"/>
      <c r="H669" s="7"/>
      <c r="I669" s="7"/>
      <c r="J669" s="7"/>
      <c r="L669" s="7"/>
      <c r="M669" s="7"/>
    </row>
    <row r="670">
      <c r="A670" s="7"/>
      <c r="B670" s="7"/>
      <c r="C670" s="7"/>
      <c r="E670" s="7"/>
      <c r="G670" s="7"/>
      <c r="H670" s="7"/>
      <c r="I670" s="7"/>
      <c r="J670" s="7"/>
      <c r="L670" s="7"/>
      <c r="M670" s="7"/>
    </row>
    <row r="671">
      <c r="A671" s="7"/>
      <c r="B671" s="7"/>
      <c r="C671" s="7"/>
      <c r="E671" s="7"/>
      <c r="G671" s="7"/>
      <c r="H671" s="7"/>
      <c r="I671" s="7"/>
      <c r="J671" s="7"/>
      <c r="L671" s="7"/>
      <c r="M671" s="7"/>
    </row>
    <row r="672">
      <c r="A672" s="7"/>
      <c r="B672" s="7"/>
      <c r="C672" s="7"/>
      <c r="E672" s="7"/>
      <c r="G672" s="7"/>
      <c r="H672" s="7"/>
      <c r="I672" s="7"/>
      <c r="J672" s="7"/>
      <c r="L672" s="7"/>
      <c r="M672" s="7"/>
    </row>
    <row r="673">
      <c r="A673" s="7"/>
      <c r="B673" s="7"/>
      <c r="C673" s="7"/>
      <c r="E673" s="7"/>
      <c r="G673" s="7"/>
      <c r="H673" s="7"/>
      <c r="I673" s="7"/>
      <c r="J673" s="7"/>
      <c r="L673" s="7"/>
      <c r="M673" s="7"/>
    </row>
    <row r="674">
      <c r="A674" s="7"/>
      <c r="B674" s="7"/>
      <c r="C674" s="7"/>
      <c r="E674" s="7"/>
      <c r="G674" s="7"/>
      <c r="H674" s="7"/>
      <c r="I674" s="7"/>
      <c r="J674" s="7"/>
      <c r="L674" s="7"/>
      <c r="M674" s="7"/>
    </row>
    <row r="675">
      <c r="A675" s="7"/>
      <c r="B675" s="7"/>
      <c r="C675" s="7"/>
      <c r="E675" s="7"/>
      <c r="G675" s="7"/>
      <c r="H675" s="7"/>
      <c r="I675" s="7"/>
      <c r="J675" s="7"/>
      <c r="L675" s="7"/>
      <c r="M675" s="7"/>
    </row>
    <row r="676">
      <c r="A676" s="7"/>
      <c r="B676" s="7"/>
      <c r="C676" s="7"/>
      <c r="E676" s="7"/>
      <c r="G676" s="7"/>
      <c r="H676" s="7"/>
      <c r="I676" s="7"/>
      <c r="J676" s="7"/>
      <c r="L676" s="7"/>
      <c r="M676" s="7"/>
    </row>
    <row r="677">
      <c r="A677" s="7"/>
      <c r="B677" s="7"/>
      <c r="C677" s="7"/>
      <c r="E677" s="7"/>
      <c r="G677" s="7"/>
      <c r="H677" s="7"/>
      <c r="I677" s="7"/>
      <c r="J677" s="7"/>
      <c r="L677" s="7"/>
      <c r="M677" s="7"/>
    </row>
    <row r="678">
      <c r="A678" s="7"/>
      <c r="B678" s="7"/>
      <c r="C678" s="7"/>
      <c r="E678" s="7"/>
      <c r="G678" s="7"/>
      <c r="H678" s="7"/>
      <c r="I678" s="7"/>
      <c r="J678" s="7"/>
      <c r="L678" s="7"/>
      <c r="M678" s="7"/>
    </row>
    <row r="679">
      <c r="A679" s="7"/>
      <c r="B679" s="7"/>
      <c r="C679" s="7"/>
      <c r="E679" s="7"/>
      <c r="G679" s="7"/>
      <c r="H679" s="7"/>
      <c r="I679" s="7"/>
      <c r="J679" s="7"/>
      <c r="L679" s="7"/>
      <c r="M679" s="7"/>
    </row>
    <row r="680">
      <c r="A680" s="7"/>
      <c r="B680" s="7"/>
      <c r="C680" s="7"/>
      <c r="E680" s="7"/>
      <c r="G680" s="7"/>
      <c r="H680" s="7"/>
      <c r="I680" s="7"/>
      <c r="J680" s="7"/>
      <c r="L680" s="7"/>
      <c r="M680" s="7"/>
    </row>
    <row r="681">
      <c r="A681" s="7"/>
      <c r="B681" s="7"/>
      <c r="C681" s="7"/>
      <c r="E681" s="7"/>
      <c r="G681" s="7"/>
      <c r="H681" s="7"/>
      <c r="I681" s="7"/>
      <c r="J681" s="7"/>
      <c r="L681" s="7"/>
      <c r="M681" s="7"/>
    </row>
    <row r="682">
      <c r="A682" s="7"/>
      <c r="B682" s="7"/>
      <c r="C682" s="7"/>
      <c r="E682" s="7"/>
      <c r="G682" s="7"/>
      <c r="H682" s="7"/>
      <c r="I682" s="7"/>
      <c r="J682" s="7"/>
      <c r="L682" s="7"/>
      <c r="M682" s="7"/>
    </row>
    <row r="683">
      <c r="A683" s="7"/>
      <c r="B683" s="7"/>
      <c r="C683" s="7"/>
      <c r="E683" s="7"/>
      <c r="G683" s="7"/>
      <c r="H683" s="7"/>
      <c r="I683" s="7"/>
      <c r="J683" s="7"/>
      <c r="L683" s="7"/>
      <c r="M683" s="7"/>
    </row>
    <row r="684">
      <c r="A684" s="7"/>
      <c r="B684" s="7"/>
      <c r="C684" s="7"/>
      <c r="E684" s="7"/>
      <c r="G684" s="7"/>
      <c r="H684" s="7"/>
      <c r="I684" s="7"/>
      <c r="J684" s="7"/>
      <c r="L684" s="7"/>
      <c r="M684" s="7"/>
    </row>
    <row r="685">
      <c r="A685" s="7"/>
      <c r="B685" s="7"/>
      <c r="C685" s="7"/>
      <c r="E685" s="7"/>
      <c r="G685" s="7"/>
      <c r="H685" s="7"/>
      <c r="I685" s="7"/>
      <c r="J685" s="7"/>
      <c r="L685" s="7"/>
      <c r="M685" s="7"/>
    </row>
    <row r="686">
      <c r="A686" s="7"/>
      <c r="B686" s="7"/>
      <c r="C686" s="7"/>
      <c r="E686" s="7"/>
      <c r="G686" s="7"/>
      <c r="H686" s="7"/>
      <c r="I686" s="7"/>
      <c r="J686" s="7"/>
      <c r="L686" s="7"/>
      <c r="M686" s="7"/>
    </row>
    <row r="687">
      <c r="A687" s="7"/>
      <c r="B687" s="7"/>
      <c r="C687" s="7"/>
      <c r="E687" s="7"/>
      <c r="G687" s="7"/>
      <c r="H687" s="7"/>
      <c r="I687" s="7"/>
      <c r="J687" s="7"/>
      <c r="L687" s="7"/>
      <c r="M687" s="7"/>
    </row>
    <row r="688">
      <c r="A688" s="7"/>
      <c r="B688" s="7"/>
      <c r="C688" s="7"/>
      <c r="E688" s="7"/>
      <c r="G688" s="7"/>
      <c r="H688" s="7"/>
      <c r="I688" s="7"/>
      <c r="J688" s="7"/>
      <c r="L688" s="7"/>
      <c r="M688" s="7"/>
    </row>
    <row r="689">
      <c r="A689" s="7"/>
      <c r="B689" s="7"/>
      <c r="C689" s="7"/>
      <c r="E689" s="7"/>
      <c r="G689" s="7"/>
      <c r="H689" s="7"/>
      <c r="I689" s="7"/>
      <c r="J689" s="7"/>
      <c r="L689" s="7"/>
      <c r="M689" s="7"/>
    </row>
    <row r="690">
      <c r="A690" s="7"/>
      <c r="B690" s="7"/>
      <c r="C690" s="7"/>
      <c r="E690" s="7"/>
      <c r="G690" s="7"/>
      <c r="H690" s="7"/>
      <c r="I690" s="7"/>
      <c r="J690" s="7"/>
      <c r="L690" s="7"/>
      <c r="M690" s="7"/>
    </row>
    <row r="691">
      <c r="A691" s="7"/>
      <c r="B691" s="7"/>
      <c r="C691" s="7"/>
      <c r="E691" s="7"/>
      <c r="G691" s="7"/>
      <c r="H691" s="7"/>
      <c r="I691" s="7"/>
      <c r="J691" s="7"/>
      <c r="L691" s="7"/>
      <c r="M691" s="7"/>
    </row>
    <row r="692">
      <c r="A692" s="7"/>
      <c r="B692" s="7"/>
      <c r="C692" s="7"/>
      <c r="E692" s="7"/>
      <c r="G692" s="7"/>
      <c r="H692" s="7"/>
      <c r="I692" s="7"/>
      <c r="J692" s="7"/>
      <c r="L692" s="7"/>
      <c r="M692" s="7"/>
    </row>
    <row r="693">
      <c r="A693" s="7"/>
      <c r="B693" s="7"/>
      <c r="C693" s="7"/>
      <c r="E693" s="7"/>
      <c r="G693" s="7"/>
      <c r="H693" s="7"/>
      <c r="I693" s="7"/>
      <c r="J693" s="7"/>
      <c r="L693" s="7"/>
      <c r="M693" s="7"/>
    </row>
    <row r="694">
      <c r="A694" s="7"/>
      <c r="B694" s="7"/>
      <c r="C694" s="7"/>
      <c r="E694" s="7"/>
      <c r="G694" s="7"/>
      <c r="H694" s="7"/>
      <c r="I694" s="7"/>
      <c r="J694" s="7"/>
      <c r="L694" s="7"/>
      <c r="M694" s="7"/>
    </row>
    <row r="695">
      <c r="A695" s="7"/>
      <c r="B695" s="7"/>
      <c r="C695" s="7"/>
      <c r="E695" s="7"/>
      <c r="G695" s="7"/>
      <c r="H695" s="7"/>
      <c r="I695" s="7"/>
      <c r="J695" s="7"/>
      <c r="L695" s="7"/>
      <c r="M695" s="7"/>
    </row>
    <row r="696">
      <c r="A696" s="7"/>
      <c r="B696" s="7"/>
      <c r="C696" s="7"/>
      <c r="E696" s="7"/>
      <c r="G696" s="7"/>
      <c r="H696" s="7"/>
      <c r="I696" s="7"/>
      <c r="J696" s="7"/>
      <c r="L696" s="7"/>
      <c r="M696" s="7"/>
    </row>
    <row r="697">
      <c r="A697" s="7"/>
      <c r="B697" s="7"/>
      <c r="C697" s="7"/>
      <c r="E697" s="7"/>
      <c r="G697" s="7"/>
      <c r="H697" s="7"/>
      <c r="I697" s="7"/>
      <c r="J697" s="7"/>
      <c r="L697" s="7"/>
      <c r="M697" s="7"/>
    </row>
    <row r="698">
      <c r="A698" s="7"/>
      <c r="B698" s="7"/>
      <c r="C698" s="7"/>
      <c r="E698" s="7"/>
      <c r="G698" s="7"/>
      <c r="H698" s="7"/>
      <c r="I698" s="7"/>
      <c r="J698" s="7"/>
      <c r="L698" s="7"/>
      <c r="M698" s="7"/>
    </row>
    <row r="699">
      <c r="A699" s="7"/>
      <c r="B699" s="7"/>
      <c r="C699" s="7"/>
      <c r="E699" s="7"/>
      <c r="G699" s="7"/>
      <c r="H699" s="7"/>
      <c r="I699" s="7"/>
      <c r="J699" s="7"/>
      <c r="L699" s="7"/>
      <c r="M699" s="7"/>
    </row>
    <row r="700">
      <c r="A700" s="7"/>
      <c r="B700" s="7"/>
      <c r="C700" s="7"/>
      <c r="E700" s="7"/>
      <c r="G700" s="7"/>
      <c r="H700" s="7"/>
      <c r="I700" s="7"/>
      <c r="J700" s="7"/>
      <c r="L700" s="7"/>
      <c r="M700" s="7"/>
    </row>
    <row r="701">
      <c r="A701" s="7"/>
      <c r="B701" s="7"/>
      <c r="C701" s="7"/>
      <c r="E701" s="7"/>
      <c r="G701" s="7"/>
      <c r="H701" s="7"/>
      <c r="I701" s="7"/>
      <c r="J701" s="7"/>
      <c r="L701" s="7"/>
      <c r="M701" s="7"/>
    </row>
    <row r="702">
      <c r="A702" s="7"/>
      <c r="B702" s="7"/>
      <c r="C702" s="7"/>
      <c r="E702" s="7"/>
      <c r="G702" s="7"/>
      <c r="H702" s="7"/>
      <c r="I702" s="7"/>
      <c r="J702" s="7"/>
      <c r="L702" s="7"/>
      <c r="M702" s="7"/>
    </row>
    <row r="703">
      <c r="A703" s="7"/>
      <c r="B703" s="7"/>
      <c r="C703" s="7"/>
      <c r="E703" s="7"/>
      <c r="G703" s="7"/>
      <c r="H703" s="7"/>
      <c r="I703" s="7"/>
      <c r="J703" s="7"/>
      <c r="L703" s="7"/>
      <c r="M703" s="7"/>
    </row>
    <row r="704">
      <c r="A704" s="7"/>
      <c r="B704" s="7"/>
      <c r="C704" s="7"/>
      <c r="E704" s="7"/>
      <c r="G704" s="7"/>
      <c r="H704" s="7"/>
      <c r="I704" s="7"/>
      <c r="J704" s="7"/>
      <c r="L704" s="7"/>
      <c r="M704" s="7"/>
    </row>
    <row r="705">
      <c r="A705" s="7"/>
      <c r="B705" s="7"/>
      <c r="C705" s="7"/>
      <c r="E705" s="7"/>
      <c r="G705" s="7"/>
      <c r="H705" s="7"/>
      <c r="I705" s="7"/>
      <c r="J705" s="7"/>
      <c r="L705" s="7"/>
      <c r="M705" s="7"/>
    </row>
    <row r="706">
      <c r="A706" s="7"/>
      <c r="B706" s="7"/>
      <c r="C706" s="7"/>
      <c r="E706" s="7"/>
      <c r="G706" s="7"/>
      <c r="H706" s="7"/>
      <c r="I706" s="7"/>
      <c r="J706" s="7"/>
      <c r="L706" s="7"/>
      <c r="M706" s="7"/>
    </row>
    <row r="707">
      <c r="A707" s="7"/>
      <c r="B707" s="7"/>
      <c r="C707" s="7"/>
      <c r="E707" s="7"/>
      <c r="G707" s="7"/>
      <c r="H707" s="7"/>
      <c r="I707" s="7"/>
      <c r="J707" s="7"/>
      <c r="L707" s="7"/>
      <c r="M707" s="7"/>
    </row>
    <row r="708">
      <c r="A708" s="7"/>
      <c r="B708" s="7"/>
      <c r="C708" s="7"/>
      <c r="E708" s="7"/>
      <c r="G708" s="7"/>
      <c r="H708" s="7"/>
      <c r="I708" s="7"/>
      <c r="J708" s="7"/>
      <c r="L708" s="7"/>
      <c r="M708" s="7"/>
    </row>
    <row r="709">
      <c r="A709" s="7"/>
      <c r="B709" s="7"/>
      <c r="C709" s="7"/>
      <c r="E709" s="7"/>
      <c r="G709" s="7"/>
      <c r="H709" s="7"/>
      <c r="I709" s="7"/>
      <c r="J709" s="7"/>
      <c r="L709" s="7"/>
      <c r="M709" s="7"/>
    </row>
    <row r="710">
      <c r="A710" s="7"/>
      <c r="B710" s="7"/>
      <c r="C710" s="7"/>
      <c r="E710" s="7"/>
      <c r="G710" s="7"/>
      <c r="H710" s="7"/>
      <c r="I710" s="7"/>
      <c r="J710" s="7"/>
      <c r="L710" s="7"/>
      <c r="M710" s="7"/>
    </row>
    <row r="711">
      <c r="A711" s="7"/>
      <c r="B711" s="7"/>
      <c r="C711" s="7"/>
      <c r="E711" s="7"/>
      <c r="G711" s="7"/>
      <c r="H711" s="7"/>
      <c r="I711" s="7"/>
      <c r="J711" s="7"/>
      <c r="L711" s="7"/>
      <c r="M711" s="7"/>
    </row>
    <row r="712">
      <c r="A712" s="7"/>
      <c r="B712" s="7"/>
      <c r="C712" s="7"/>
      <c r="E712" s="7"/>
      <c r="G712" s="7"/>
      <c r="H712" s="7"/>
      <c r="I712" s="7"/>
      <c r="J712" s="7"/>
      <c r="L712" s="7"/>
      <c r="M712" s="7"/>
    </row>
    <row r="713">
      <c r="A713" s="7"/>
      <c r="B713" s="7"/>
      <c r="C713" s="7"/>
      <c r="E713" s="7"/>
      <c r="G713" s="7"/>
      <c r="H713" s="7"/>
      <c r="I713" s="7"/>
      <c r="J713" s="7"/>
      <c r="L713" s="7"/>
      <c r="M713" s="7"/>
    </row>
    <row r="714">
      <c r="A714" s="7"/>
      <c r="B714" s="7"/>
      <c r="C714" s="7"/>
      <c r="E714" s="7"/>
      <c r="G714" s="7"/>
      <c r="H714" s="7"/>
      <c r="I714" s="7"/>
      <c r="J714" s="7"/>
      <c r="L714" s="7"/>
      <c r="M714" s="7"/>
    </row>
    <row r="715">
      <c r="A715" s="7"/>
      <c r="B715" s="7"/>
      <c r="C715" s="7"/>
      <c r="E715" s="7"/>
      <c r="G715" s="7"/>
      <c r="H715" s="7"/>
      <c r="I715" s="7"/>
      <c r="J715" s="7"/>
      <c r="L715" s="7"/>
      <c r="M715" s="7"/>
    </row>
    <row r="716">
      <c r="A716" s="7"/>
      <c r="B716" s="7"/>
      <c r="C716" s="7"/>
      <c r="E716" s="7"/>
      <c r="G716" s="7"/>
      <c r="H716" s="7"/>
      <c r="I716" s="7"/>
      <c r="J716" s="7"/>
      <c r="L716" s="7"/>
      <c r="M716" s="7"/>
    </row>
    <row r="717">
      <c r="A717" s="7"/>
      <c r="B717" s="7"/>
      <c r="C717" s="7"/>
      <c r="E717" s="7"/>
      <c r="G717" s="7"/>
      <c r="H717" s="7"/>
      <c r="I717" s="7"/>
      <c r="J717" s="7"/>
      <c r="L717" s="7"/>
      <c r="M717" s="7"/>
    </row>
    <row r="718">
      <c r="A718" s="7"/>
      <c r="B718" s="7"/>
      <c r="C718" s="7"/>
      <c r="E718" s="7"/>
      <c r="G718" s="7"/>
      <c r="H718" s="7"/>
      <c r="I718" s="7"/>
      <c r="J718" s="7"/>
      <c r="L718" s="7"/>
      <c r="M718" s="7"/>
    </row>
    <row r="719">
      <c r="A719" s="7"/>
      <c r="B719" s="7"/>
      <c r="C719" s="7"/>
      <c r="E719" s="7"/>
      <c r="G719" s="7"/>
      <c r="H719" s="7"/>
      <c r="I719" s="7"/>
      <c r="J719" s="7"/>
      <c r="L719" s="7"/>
      <c r="M719" s="7"/>
    </row>
    <row r="720">
      <c r="A720" s="7"/>
      <c r="B720" s="7"/>
      <c r="C720" s="7"/>
      <c r="E720" s="7"/>
      <c r="G720" s="7"/>
      <c r="H720" s="7"/>
      <c r="I720" s="7"/>
      <c r="J720" s="7"/>
      <c r="L720" s="7"/>
      <c r="M720" s="7"/>
    </row>
    <row r="721">
      <c r="A721" s="7"/>
      <c r="B721" s="7"/>
      <c r="C721" s="7"/>
      <c r="E721" s="7"/>
      <c r="G721" s="7"/>
      <c r="H721" s="7"/>
      <c r="I721" s="7"/>
      <c r="J721" s="7"/>
      <c r="L721" s="7"/>
      <c r="M721" s="7"/>
    </row>
    <row r="722">
      <c r="A722" s="7"/>
      <c r="B722" s="7"/>
      <c r="C722" s="7"/>
      <c r="E722" s="7"/>
      <c r="G722" s="7"/>
      <c r="H722" s="7"/>
      <c r="I722" s="7"/>
      <c r="J722" s="7"/>
      <c r="L722" s="7"/>
      <c r="M722" s="7"/>
    </row>
    <row r="723">
      <c r="A723" s="7"/>
      <c r="B723" s="7"/>
      <c r="C723" s="7"/>
      <c r="E723" s="7"/>
      <c r="G723" s="7"/>
      <c r="H723" s="7"/>
      <c r="I723" s="7"/>
      <c r="J723" s="7"/>
      <c r="L723" s="7"/>
      <c r="M723" s="7"/>
    </row>
    <row r="724">
      <c r="A724" s="7"/>
      <c r="B724" s="7"/>
      <c r="C724" s="7"/>
      <c r="E724" s="7"/>
      <c r="G724" s="7"/>
      <c r="H724" s="7"/>
      <c r="I724" s="7"/>
      <c r="J724" s="7"/>
      <c r="L724" s="7"/>
      <c r="M724" s="7"/>
    </row>
    <row r="725">
      <c r="A725" s="7"/>
      <c r="B725" s="7"/>
      <c r="C725" s="7"/>
      <c r="E725" s="7"/>
      <c r="G725" s="7"/>
      <c r="H725" s="7"/>
      <c r="I725" s="7"/>
      <c r="J725" s="7"/>
      <c r="L725" s="7"/>
      <c r="M725" s="7"/>
    </row>
    <row r="726">
      <c r="A726" s="7"/>
      <c r="B726" s="7"/>
      <c r="C726" s="7"/>
      <c r="E726" s="7"/>
      <c r="G726" s="7"/>
      <c r="H726" s="7"/>
      <c r="I726" s="7"/>
      <c r="J726" s="7"/>
      <c r="L726" s="7"/>
      <c r="M726" s="7"/>
    </row>
    <row r="727">
      <c r="A727" s="7"/>
      <c r="B727" s="7"/>
      <c r="C727" s="7"/>
      <c r="E727" s="7"/>
      <c r="G727" s="7"/>
      <c r="H727" s="7"/>
      <c r="I727" s="7"/>
      <c r="J727" s="7"/>
      <c r="L727" s="7"/>
      <c r="M727" s="7"/>
    </row>
    <row r="728">
      <c r="A728" s="7"/>
      <c r="B728" s="7"/>
      <c r="C728" s="7"/>
      <c r="E728" s="7"/>
      <c r="G728" s="7"/>
      <c r="H728" s="7"/>
      <c r="I728" s="7"/>
      <c r="J728" s="7"/>
      <c r="L728" s="7"/>
      <c r="M728" s="7"/>
    </row>
    <row r="729">
      <c r="A729" s="7"/>
      <c r="B729" s="7"/>
      <c r="C729" s="7"/>
      <c r="E729" s="7"/>
      <c r="G729" s="7"/>
      <c r="H729" s="7"/>
      <c r="I729" s="7"/>
      <c r="J729" s="7"/>
      <c r="L729" s="7"/>
      <c r="M729" s="7"/>
    </row>
    <row r="730">
      <c r="A730" s="7"/>
      <c r="B730" s="7"/>
      <c r="C730" s="7"/>
      <c r="E730" s="7"/>
      <c r="G730" s="7"/>
      <c r="H730" s="7"/>
      <c r="I730" s="7"/>
      <c r="J730" s="7"/>
      <c r="L730" s="7"/>
      <c r="M730" s="7"/>
    </row>
    <row r="731">
      <c r="A731" s="7"/>
      <c r="B731" s="7"/>
      <c r="C731" s="7"/>
      <c r="E731" s="7"/>
      <c r="G731" s="7"/>
      <c r="H731" s="7"/>
      <c r="I731" s="7"/>
      <c r="J731" s="7"/>
      <c r="L731" s="7"/>
      <c r="M731" s="7"/>
    </row>
    <row r="732">
      <c r="A732" s="7"/>
      <c r="B732" s="7"/>
      <c r="C732" s="7"/>
      <c r="E732" s="7"/>
      <c r="G732" s="7"/>
      <c r="H732" s="7"/>
      <c r="I732" s="7"/>
      <c r="J732" s="7"/>
      <c r="L732" s="7"/>
      <c r="M732" s="7"/>
    </row>
    <row r="733">
      <c r="A733" s="7"/>
      <c r="B733" s="7"/>
      <c r="C733" s="7"/>
      <c r="E733" s="7"/>
      <c r="G733" s="7"/>
      <c r="H733" s="7"/>
      <c r="I733" s="7"/>
      <c r="J733" s="7"/>
      <c r="L733" s="7"/>
      <c r="M733" s="7"/>
    </row>
    <row r="734">
      <c r="A734" s="7"/>
      <c r="B734" s="7"/>
      <c r="C734" s="7"/>
      <c r="E734" s="7"/>
      <c r="G734" s="7"/>
      <c r="H734" s="7"/>
      <c r="I734" s="7"/>
      <c r="J734" s="7"/>
      <c r="L734" s="7"/>
      <c r="M734" s="7"/>
    </row>
    <row r="735">
      <c r="A735" s="7"/>
      <c r="B735" s="7"/>
      <c r="C735" s="7"/>
      <c r="E735" s="7"/>
      <c r="G735" s="7"/>
      <c r="H735" s="7"/>
      <c r="I735" s="7"/>
      <c r="J735" s="7"/>
      <c r="L735" s="7"/>
      <c r="M735" s="7"/>
    </row>
    <row r="736">
      <c r="A736" s="7"/>
      <c r="B736" s="7"/>
      <c r="C736" s="7"/>
      <c r="E736" s="7"/>
      <c r="G736" s="7"/>
      <c r="H736" s="7"/>
      <c r="I736" s="7"/>
      <c r="J736" s="7"/>
      <c r="L736" s="7"/>
      <c r="M736" s="7"/>
    </row>
    <row r="737">
      <c r="A737" s="7"/>
      <c r="B737" s="7"/>
      <c r="C737" s="7"/>
      <c r="E737" s="7"/>
      <c r="G737" s="7"/>
      <c r="H737" s="7"/>
      <c r="I737" s="7"/>
      <c r="J737" s="7"/>
      <c r="L737" s="7"/>
      <c r="M737" s="7"/>
    </row>
    <row r="738">
      <c r="A738" s="7"/>
      <c r="B738" s="7"/>
      <c r="C738" s="7"/>
      <c r="E738" s="7"/>
      <c r="G738" s="7"/>
      <c r="H738" s="7"/>
      <c r="I738" s="7"/>
      <c r="J738" s="7"/>
      <c r="L738" s="7"/>
      <c r="M738" s="7"/>
    </row>
    <row r="739">
      <c r="A739" s="7"/>
      <c r="B739" s="7"/>
      <c r="C739" s="7"/>
      <c r="E739" s="7"/>
      <c r="G739" s="7"/>
      <c r="H739" s="7"/>
      <c r="I739" s="7"/>
      <c r="J739" s="7"/>
      <c r="L739" s="7"/>
      <c r="M739" s="7"/>
    </row>
    <row r="740">
      <c r="A740" s="7"/>
      <c r="B740" s="7"/>
      <c r="C740" s="7"/>
      <c r="E740" s="7"/>
      <c r="G740" s="7"/>
      <c r="H740" s="7"/>
      <c r="I740" s="7"/>
      <c r="J740" s="7"/>
      <c r="L740" s="7"/>
      <c r="M740" s="7"/>
    </row>
    <row r="741">
      <c r="A741" s="7"/>
      <c r="B741" s="7"/>
      <c r="C741" s="7"/>
      <c r="E741" s="7"/>
      <c r="G741" s="7"/>
      <c r="H741" s="7"/>
      <c r="I741" s="7"/>
      <c r="J741" s="7"/>
      <c r="L741" s="7"/>
      <c r="M741" s="7"/>
    </row>
    <row r="742">
      <c r="A742" s="7"/>
      <c r="B742" s="7"/>
      <c r="C742" s="7"/>
      <c r="E742" s="7"/>
      <c r="G742" s="7"/>
      <c r="H742" s="7"/>
      <c r="I742" s="7"/>
      <c r="J742" s="7"/>
      <c r="L742" s="7"/>
      <c r="M742" s="7"/>
    </row>
    <row r="743">
      <c r="A743" s="7"/>
      <c r="B743" s="7"/>
      <c r="C743" s="7"/>
      <c r="E743" s="7"/>
      <c r="G743" s="7"/>
      <c r="H743" s="7"/>
      <c r="I743" s="7"/>
      <c r="J743" s="7"/>
      <c r="L743" s="7"/>
      <c r="M743" s="7"/>
    </row>
    <row r="744">
      <c r="A744" s="7"/>
      <c r="B744" s="7"/>
      <c r="C744" s="7"/>
      <c r="E744" s="7"/>
      <c r="G744" s="7"/>
      <c r="H744" s="7"/>
      <c r="I744" s="7"/>
      <c r="J744" s="7"/>
      <c r="L744" s="7"/>
      <c r="M744" s="7"/>
    </row>
    <row r="745">
      <c r="A745" s="7"/>
      <c r="B745" s="7"/>
      <c r="C745" s="7"/>
      <c r="E745" s="7"/>
      <c r="G745" s="7"/>
      <c r="H745" s="7"/>
      <c r="I745" s="7"/>
      <c r="J745" s="7"/>
      <c r="L745" s="7"/>
      <c r="M745" s="7"/>
    </row>
    <row r="746">
      <c r="A746" s="7"/>
      <c r="B746" s="7"/>
      <c r="C746" s="7"/>
      <c r="E746" s="7"/>
      <c r="G746" s="7"/>
      <c r="H746" s="7"/>
      <c r="I746" s="7"/>
      <c r="J746" s="7"/>
      <c r="L746" s="7"/>
      <c r="M746" s="7"/>
    </row>
    <row r="747">
      <c r="A747" s="7"/>
      <c r="B747" s="7"/>
      <c r="C747" s="7"/>
      <c r="E747" s="7"/>
      <c r="G747" s="7"/>
      <c r="H747" s="7"/>
      <c r="I747" s="7"/>
      <c r="J747" s="7"/>
      <c r="L747" s="7"/>
      <c r="M747" s="7"/>
    </row>
    <row r="748">
      <c r="A748" s="7"/>
      <c r="B748" s="7"/>
      <c r="C748" s="7"/>
      <c r="E748" s="7"/>
      <c r="G748" s="7"/>
      <c r="H748" s="7"/>
      <c r="I748" s="7"/>
      <c r="J748" s="7"/>
      <c r="L748" s="7"/>
      <c r="M748" s="7"/>
    </row>
    <row r="749">
      <c r="A749" s="7"/>
      <c r="B749" s="7"/>
      <c r="C749" s="7"/>
      <c r="E749" s="7"/>
      <c r="G749" s="7"/>
      <c r="H749" s="7"/>
      <c r="I749" s="7"/>
      <c r="J749" s="7"/>
      <c r="L749" s="7"/>
      <c r="M749" s="7"/>
    </row>
    <row r="750">
      <c r="A750" s="7"/>
      <c r="B750" s="7"/>
      <c r="C750" s="7"/>
      <c r="E750" s="7"/>
      <c r="G750" s="7"/>
      <c r="H750" s="7"/>
      <c r="I750" s="7"/>
      <c r="J750" s="7"/>
      <c r="L750" s="7"/>
      <c r="M750" s="7"/>
    </row>
    <row r="751">
      <c r="A751" s="7"/>
      <c r="B751" s="7"/>
      <c r="C751" s="7"/>
      <c r="E751" s="7"/>
      <c r="G751" s="7"/>
      <c r="H751" s="7"/>
      <c r="I751" s="7"/>
      <c r="J751" s="7"/>
      <c r="L751" s="7"/>
      <c r="M751" s="7"/>
    </row>
    <row r="752">
      <c r="A752" s="7"/>
      <c r="B752" s="7"/>
      <c r="C752" s="7"/>
      <c r="E752" s="7"/>
      <c r="G752" s="7"/>
      <c r="H752" s="7"/>
      <c r="I752" s="7"/>
      <c r="J752" s="7"/>
      <c r="L752" s="7"/>
      <c r="M752" s="7"/>
    </row>
    <row r="753">
      <c r="A753" s="7"/>
      <c r="B753" s="7"/>
      <c r="C753" s="7"/>
      <c r="E753" s="7"/>
      <c r="G753" s="7"/>
      <c r="H753" s="7"/>
      <c r="I753" s="7"/>
      <c r="J753" s="7"/>
      <c r="L753" s="7"/>
      <c r="M753" s="7"/>
    </row>
    <row r="754">
      <c r="A754" s="7"/>
      <c r="B754" s="7"/>
      <c r="C754" s="7"/>
      <c r="E754" s="7"/>
      <c r="G754" s="7"/>
      <c r="H754" s="7"/>
      <c r="I754" s="7"/>
      <c r="J754" s="7"/>
      <c r="L754" s="7"/>
      <c r="M754" s="7"/>
    </row>
    <row r="755">
      <c r="A755" s="7"/>
      <c r="B755" s="7"/>
      <c r="C755" s="7"/>
      <c r="E755" s="7"/>
      <c r="G755" s="7"/>
      <c r="H755" s="7"/>
      <c r="I755" s="7"/>
      <c r="J755" s="7"/>
      <c r="L755" s="7"/>
      <c r="M755" s="7"/>
    </row>
    <row r="756">
      <c r="A756" s="7"/>
      <c r="B756" s="7"/>
      <c r="C756" s="7"/>
      <c r="E756" s="7"/>
      <c r="G756" s="7"/>
      <c r="H756" s="7"/>
      <c r="I756" s="7"/>
      <c r="J756" s="7"/>
      <c r="L756" s="7"/>
      <c r="M756" s="7"/>
    </row>
    <row r="757">
      <c r="A757" s="7"/>
      <c r="B757" s="7"/>
      <c r="C757" s="7"/>
      <c r="E757" s="7"/>
      <c r="G757" s="7"/>
      <c r="H757" s="7"/>
      <c r="I757" s="7"/>
      <c r="J757" s="7"/>
      <c r="L757" s="7"/>
      <c r="M757" s="7"/>
    </row>
    <row r="758">
      <c r="A758" s="7"/>
      <c r="B758" s="7"/>
      <c r="C758" s="7"/>
      <c r="E758" s="7"/>
      <c r="G758" s="7"/>
      <c r="H758" s="7"/>
      <c r="I758" s="7"/>
      <c r="J758" s="7"/>
      <c r="L758" s="7"/>
      <c r="M758" s="7"/>
    </row>
    <row r="759">
      <c r="A759" s="7"/>
      <c r="B759" s="7"/>
      <c r="C759" s="7"/>
      <c r="E759" s="7"/>
      <c r="G759" s="7"/>
      <c r="H759" s="7"/>
      <c r="I759" s="7"/>
      <c r="J759" s="7"/>
      <c r="L759" s="7"/>
      <c r="M759" s="7"/>
    </row>
    <row r="760">
      <c r="A760" s="7"/>
      <c r="B760" s="7"/>
      <c r="C760" s="7"/>
      <c r="E760" s="7"/>
      <c r="G760" s="7"/>
      <c r="H760" s="7"/>
      <c r="I760" s="7"/>
      <c r="J760" s="7"/>
      <c r="L760" s="7"/>
      <c r="M760" s="7"/>
    </row>
    <row r="761">
      <c r="A761" s="7"/>
      <c r="B761" s="7"/>
      <c r="C761" s="7"/>
      <c r="E761" s="7"/>
      <c r="G761" s="7"/>
      <c r="H761" s="7"/>
      <c r="I761" s="7"/>
      <c r="J761" s="7"/>
      <c r="L761" s="7"/>
      <c r="M761" s="7"/>
    </row>
    <row r="762">
      <c r="A762" s="7"/>
      <c r="B762" s="7"/>
      <c r="C762" s="7"/>
      <c r="E762" s="7"/>
      <c r="G762" s="7"/>
      <c r="H762" s="7"/>
      <c r="I762" s="7"/>
      <c r="J762" s="7"/>
      <c r="L762" s="7"/>
      <c r="M762" s="7"/>
    </row>
    <row r="763">
      <c r="A763" s="7"/>
      <c r="B763" s="7"/>
      <c r="C763" s="7"/>
      <c r="E763" s="7"/>
      <c r="G763" s="7"/>
      <c r="H763" s="7"/>
      <c r="I763" s="7"/>
      <c r="J763" s="7"/>
      <c r="L763" s="7"/>
      <c r="M763" s="7"/>
    </row>
    <row r="764">
      <c r="A764" s="7"/>
      <c r="B764" s="7"/>
      <c r="C764" s="7"/>
      <c r="E764" s="7"/>
      <c r="G764" s="7"/>
      <c r="H764" s="7"/>
      <c r="I764" s="7"/>
      <c r="J764" s="7"/>
      <c r="L764" s="7"/>
      <c r="M764" s="7"/>
    </row>
    <row r="765">
      <c r="A765" s="7"/>
      <c r="B765" s="7"/>
      <c r="C765" s="7"/>
      <c r="E765" s="7"/>
      <c r="G765" s="7"/>
      <c r="H765" s="7"/>
      <c r="I765" s="7"/>
      <c r="J765" s="7"/>
      <c r="L765" s="7"/>
      <c r="M765" s="7"/>
    </row>
    <row r="766">
      <c r="A766" s="7"/>
      <c r="B766" s="7"/>
      <c r="C766" s="7"/>
      <c r="E766" s="7"/>
      <c r="G766" s="7"/>
      <c r="H766" s="7"/>
      <c r="I766" s="7"/>
      <c r="J766" s="7"/>
      <c r="L766" s="7"/>
      <c r="M766" s="7"/>
    </row>
    <row r="767">
      <c r="A767" s="7"/>
      <c r="B767" s="7"/>
      <c r="C767" s="7"/>
      <c r="E767" s="7"/>
      <c r="G767" s="7"/>
      <c r="H767" s="7"/>
      <c r="I767" s="7"/>
      <c r="J767" s="7"/>
      <c r="L767" s="7"/>
      <c r="M767" s="7"/>
    </row>
    <row r="768">
      <c r="A768" s="7"/>
      <c r="B768" s="7"/>
      <c r="C768" s="7"/>
      <c r="E768" s="7"/>
      <c r="G768" s="7"/>
      <c r="H768" s="7"/>
      <c r="I768" s="7"/>
      <c r="J768" s="7"/>
      <c r="L768" s="7"/>
      <c r="M768" s="7"/>
    </row>
    <row r="769">
      <c r="A769" s="7"/>
      <c r="B769" s="7"/>
      <c r="C769" s="7"/>
      <c r="E769" s="7"/>
      <c r="G769" s="7"/>
      <c r="H769" s="7"/>
      <c r="I769" s="7"/>
      <c r="J769" s="7"/>
      <c r="L769" s="7"/>
      <c r="M769" s="7"/>
    </row>
    <row r="770">
      <c r="A770" s="7"/>
      <c r="B770" s="7"/>
      <c r="C770" s="7"/>
      <c r="E770" s="7"/>
      <c r="G770" s="7"/>
      <c r="H770" s="7"/>
      <c r="I770" s="7"/>
      <c r="J770" s="7"/>
      <c r="L770" s="7"/>
      <c r="M770" s="7"/>
    </row>
    <row r="771">
      <c r="A771" s="7"/>
      <c r="B771" s="7"/>
      <c r="C771" s="7"/>
      <c r="E771" s="7"/>
      <c r="G771" s="7"/>
      <c r="H771" s="7"/>
      <c r="I771" s="7"/>
      <c r="J771" s="7"/>
      <c r="L771" s="7"/>
      <c r="M771" s="7"/>
    </row>
    <row r="772">
      <c r="A772" s="7"/>
      <c r="B772" s="7"/>
      <c r="C772" s="7"/>
      <c r="E772" s="7"/>
      <c r="G772" s="7"/>
      <c r="H772" s="7"/>
      <c r="I772" s="7"/>
      <c r="J772" s="7"/>
      <c r="L772" s="7"/>
      <c r="M772" s="7"/>
    </row>
    <row r="773">
      <c r="A773" s="7"/>
      <c r="B773" s="7"/>
      <c r="C773" s="7"/>
      <c r="E773" s="7"/>
      <c r="G773" s="7"/>
      <c r="H773" s="7"/>
      <c r="I773" s="7"/>
      <c r="J773" s="7"/>
      <c r="L773" s="7"/>
      <c r="M773" s="7"/>
    </row>
    <row r="774">
      <c r="A774" s="7"/>
      <c r="B774" s="7"/>
      <c r="C774" s="7"/>
      <c r="E774" s="7"/>
      <c r="G774" s="7"/>
      <c r="H774" s="7"/>
      <c r="I774" s="7"/>
      <c r="J774" s="7"/>
      <c r="L774" s="7"/>
      <c r="M774" s="7"/>
    </row>
    <row r="775">
      <c r="A775" s="7"/>
      <c r="B775" s="7"/>
      <c r="C775" s="7"/>
      <c r="E775" s="7"/>
      <c r="G775" s="7"/>
      <c r="H775" s="7"/>
      <c r="I775" s="7"/>
      <c r="J775" s="7"/>
      <c r="L775" s="7"/>
      <c r="M775" s="7"/>
    </row>
    <row r="776">
      <c r="A776" s="7"/>
      <c r="B776" s="7"/>
      <c r="C776" s="7"/>
      <c r="E776" s="7"/>
      <c r="G776" s="7"/>
      <c r="H776" s="7"/>
      <c r="I776" s="7"/>
      <c r="J776" s="7"/>
      <c r="L776" s="7"/>
      <c r="M776" s="7"/>
    </row>
    <row r="777">
      <c r="A777" s="7"/>
      <c r="B777" s="7"/>
      <c r="C777" s="7"/>
      <c r="E777" s="7"/>
      <c r="G777" s="7"/>
      <c r="H777" s="7"/>
      <c r="I777" s="7"/>
      <c r="J777" s="7"/>
      <c r="L777" s="7"/>
      <c r="M777" s="7"/>
    </row>
    <row r="778">
      <c r="A778" s="7"/>
      <c r="B778" s="7"/>
      <c r="C778" s="7"/>
      <c r="E778" s="7"/>
      <c r="G778" s="7"/>
      <c r="H778" s="7"/>
      <c r="I778" s="7"/>
      <c r="J778" s="7"/>
      <c r="L778" s="7"/>
      <c r="M778" s="7"/>
    </row>
    <row r="779">
      <c r="A779" s="7"/>
      <c r="B779" s="7"/>
      <c r="C779" s="7"/>
      <c r="E779" s="7"/>
      <c r="G779" s="7"/>
      <c r="H779" s="7"/>
      <c r="I779" s="7"/>
      <c r="J779" s="7"/>
      <c r="L779" s="7"/>
      <c r="M779" s="7"/>
    </row>
    <row r="780">
      <c r="A780" s="7"/>
      <c r="B780" s="7"/>
      <c r="C780" s="7"/>
      <c r="E780" s="7"/>
      <c r="G780" s="7"/>
      <c r="H780" s="7"/>
      <c r="I780" s="7"/>
      <c r="J780" s="7"/>
      <c r="L780" s="7"/>
      <c r="M780" s="7"/>
    </row>
    <row r="781">
      <c r="A781" s="7"/>
      <c r="B781" s="7"/>
      <c r="C781" s="7"/>
      <c r="E781" s="7"/>
      <c r="G781" s="7"/>
      <c r="H781" s="7"/>
      <c r="I781" s="7"/>
      <c r="J781" s="7"/>
      <c r="L781" s="7"/>
      <c r="M781" s="7"/>
    </row>
    <row r="782">
      <c r="A782" s="7"/>
      <c r="B782" s="7"/>
      <c r="C782" s="7"/>
      <c r="E782" s="7"/>
      <c r="G782" s="7"/>
      <c r="H782" s="7"/>
      <c r="I782" s="7"/>
      <c r="J782" s="7"/>
      <c r="L782" s="7"/>
      <c r="M782" s="7"/>
    </row>
    <row r="783">
      <c r="A783" s="7"/>
      <c r="B783" s="7"/>
      <c r="C783" s="7"/>
      <c r="E783" s="7"/>
      <c r="G783" s="7"/>
      <c r="H783" s="7"/>
      <c r="I783" s="7"/>
      <c r="J783" s="7"/>
      <c r="L783" s="7"/>
      <c r="M783" s="7"/>
    </row>
    <row r="784">
      <c r="A784" s="7"/>
      <c r="B784" s="7"/>
      <c r="C784" s="7"/>
      <c r="E784" s="7"/>
      <c r="G784" s="7"/>
      <c r="H784" s="7"/>
      <c r="I784" s="7"/>
      <c r="J784" s="7"/>
      <c r="L784" s="7"/>
      <c r="M784" s="7"/>
    </row>
    <row r="785">
      <c r="A785" s="7"/>
      <c r="B785" s="7"/>
      <c r="C785" s="7"/>
      <c r="E785" s="7"/>
      <c r="G785" s="7"/>
      <c r="H785" s="7"/>
      <c r="I785" s="7"/>
      <c r="J785" s="7"/>
      <c r="L785" s="7"/>
      <c r="M785" s="7"/>
    </row>
    <row r="786">
      <c r="A786" s="7"/>
      <c r="B786" s="7"/>
      <c r="C786" s="7"/>
      <c r="E786" s="7"/>
      <c r="G786" s="7"/>
      <c r="H786" s="7"/>
      <c r="I786" s="7"/>
      <c r="J786" s="7"/>
      <c r="L786" s="7"/>
      <c r="M786" s="7"/>
    </row>
    <row r="787">
      <c r="A787" s="7"/>
      <c r="B787" s="7"/>
      <c r="C787" s="7"/>
      <c r="E787" s="7"/>
      <c r="G787" s="7"/>
      <c r="H787" s="7"/>
      <c r="I787" s="7"/>
      <c r="J787" s="7"/>
      <c r="L787" s="7"/>
      <c r="M787" s="7"/>
    </row>
    <row r="788">
      <c r="A788" s="7"/>
      <c r="B788" s="7"/>
      <c r="C788" s="7"/>
      <c r="E788" s="7"/>
      <c r="G788" s="7"/>
      <c r="H788" s="7"/>
      <c r="I788" s="7"/>
      <c r="J788" s="7"/>
      <c r="L788" s="7"/>
      <c r="M788" s="7"/>
    </row>
    <row r="789">
      <c r="A789" s="7"/>
      <c r="B789" s="7"/>
      <c r="C789" s="7"/>
      <c r="E789" s="7"/>
      <c r="G789" s="7"/>
      <c r="H789" s="7"/>
      <c r="I789" s="7"/>
      <c r="J789" s="7"/>
      <c r="L789" s="7"/>
      <c r="M789" s="7"/>
    </row>
    <row r="790">
      <c r="A790" s="7"/>
      <c r="B790" s="7"/>
      <c r="C790" s="7"/>
      <c r="E790" s="7"/>
      <c r="G790" s="7"/>
      <c r="H790" s="7"/>
      <c r="I790" s="7"/>
      <c r="J790" s="7"/>
      <c r="L790" s="7"/>
      <c r="M790" s="7"/>
    </row>
    <row r="791">
      <c r="A791" s="7"/>
      <c r="B791" s="7"/>
      <c r="C791" s="7"/>
      <c r="E791" s="7"/>
      <c r="G791" s="7"/>
      <c r="H791" s="7"/>
      <c r="I791" s="7"/>
      <c r="J791" s="7"/>
      <c r="L791" s="7"/>
      <c r="M791" s="7"/>
    </row>
    <row r="792">
      <c r="A792" s="7"/>
      <c r="B792" s="7"/>
      <c r="C792" s="7"/>
      <c r="E792" s="7"/>
      <c r="G792" s="7"/>
      <c r="H792" s="7"/>
      <c r="I792" s="7"/>
      <c r="J792" s="7"/>
      <c r="L792" s="7"/>
      <c r="M792" s="7"/>
    </row>
    <row r="793">
      <c r="A793" s="7"/>
      <c r="B793" s="7"/>
      <c r="C793" s="7"/>
      <c r="E793" s="7"/>
      <c r="G793" s="7"/>
      <c r="H793" s="7"/>
      <c r="I793" s="7"/>
      <c r="J793" s="7"/>
      <c r="L793" s="7"/>
      <c r="M793" s="7"/>
    </row>
    <row r="794">
      <c r="A794" s="7"/>
      <c r="B794" s="7"/>
      <c r="C794" s="7"/>
      <c r="E794" s="7"/>
      <c r="G794" s="7"/>
      <c r="H794" s="7"/>
      <c r="I794" s="7"/>
      <c r="J794" s="7"/>
      <c r="L794" s="7"/>
      <c r="M794" s="7"/>
    </row>
    <row r="795">
      <c r="A795" s="7"/>
      <c r="B795" s="7"/>
      <c r="C795" s="7"/>
      <c r="E795" s="7"/>
      <c r="G795" s="7"/>
      <c r="H795" s="7"/>
      <c r="I795" s="7"/>
      <c r="J795" s="7"/>
      <c r="L795" s="7"/>
      <c r="M795" s="7"/>
    </row>
    <row r="796">
      <c r="A796" s="7"/>
      <c r="B796" s="7"/>
      <c r="C796" s="7"/>
      <c r="E796" s="7"/>
      <c r="G796" s="7"/>
      <c r="H796" s="7"/>
      <c r="I796" s="7"/>
      <c r="J796" s="7"/>
      <c r="L796" s="7"/>
      <c r="M796" s="7"/>
    </row>
    <row r="797">
      <c r="A797" s="7"/>
      <c r="B797" s="7"/>
      <c r="C797" s="7"/>
      <c r="E797" s="7"/>
      <c r="G797" s="7"/>
      <c r="H797" s="7"/>
      <c r="I797" s="7"/>
      <c r="J797" s="7"/>
      <c r="L797" s="7"/>
      <c r="M797" s="7"/>
    </row>
    <row r="798">
      <c r="A798" s="7"/>
      <c r="B798" s="7"/>
      <c r="C798" s="7"/>
      <c r="E798" s="7"/>
      <c r="G798" s="7"/>
      <c r="H798" s="7"/>
      <c r="I798" s="7"/>
      <c r="J798" s="7"/>
      <c r="L798" s="7"/>
      <c r="M798" s="7"/>
    </row>
    <row r="799">
      <c r="A799" s="7"/>
      <c r="B799" s="7"/>
      <c r="C799" s="7"/>
      <c r="E799" s="7"/>
      <c r="G799" s="7"/>
      <c r="H799" s="7"/>
      <c r="I799" s="7"/>
      <c r="J799" s="7"/>
      <c r="L799" s="7"/>
      <c r="M799" s="7"/>
    </row>
    <row r="800">
      <c r="A800" s="7"/>
      <c r="B800" s="7"/>
      <c r="C800" s="7"/>
      <c r="E800" s="7"/>
      <c r="G800" s="7"/>
      <c r="H800" s="7"/>
      <c r="I800" s="7"/>
      <c r="J800" s="7"/>
      <c r="L800" s="7"/>
      <c r="M800" s="7"/>
    </row>
    <row r="801">
      <c r="A801" s="7"/>
      <c r="B801" s="7"/>
      <c r="C801" s="7"/>
      <c r="E801" s="7"/>
      <c r="G801" s="7"/>
      <c r="H801" s="7"/>
      <c r="I801" s="7"/>
      <c r="J801" s="7"/>
      <c r="L801" s="7"/>
      <c r="M801" s="7"/>
    </row>
    <row r="802">
      <c r="A802" s="7"/>
      <c r="B802" s="7"/>
      <c r="C802" s="7"/>
      <c r="E802" s="7"/>
      <c r="G802" s="7"/>
      <c r="H802" s="7"/>
      <c r="I802" s="7"/>
      <c r="J802" s="7"/>
      <c r="L802" s="7"/>
      <c r="M802" s="7"/>
    </row>
    <row r="803">
      <c r="A803" s="7"/>
      <c r="B803" s="7"/>
      <c r="C803" s="7"/>
      <c r="E803" s="7"/>
      <c r="G803" s="7"/>
      <c r="H803" s="7"/>
      <c r="I803" s="7"/>
      <c r="J803" s="7"/>
      <c r="L803" s="7"/>
      <c r="M803" s="7"/>
    </row>
    <row r="804">
      <c r="A804" s="7"/>
      <c r="B804" s="7"/>
      <c r="C804" s="7"/>
      <c r="E804" s="7"/>
      <c r="G804" s="7"/>
      <c r="H804" s="7"/>
      <c r="I804" s="7"/>
      <c r="J804" s="7"/>
      <c r="L804" s="7"/>
      <c r="M804" s="7"/>
    </row>
    <row r="805">
      <c r="A805" s="7"/>
      <c r="B805" s="7"/>
      <c r="C805" s="7"/>
      <c r="E805" s="7"/>
      <c r="G805" s="7"/>
      <c r="H805" s="7"/>
      <c r="I805" s="7"/>
      <c r="J805" s="7"/>
      <c r="L805" s="7"/>
      <c r="M805" s="7"/>
    </row>
    <row r="806">
      <c r="A806" s="7"/>
      <c r="B806" s="7"/>
      <c r="C806" s="7"/>
      <c r="E806" s="7"/>
      <c r="G806" s="7"/>
      <c r="H806" s="7"/>
      <c r="I806" s="7"/>
      <c r="J806" s="7"/>
      <c r="L806" s="7"/>
      <c r="M806" s="7"/>
    </row>
    <row r="807">
      <c r="A807" s="7"/>
      <c r="B807" s="7"/>
      <c r="C807" s="7"/>
      <c r="E807" s="7"/>
      <c r="G807" s="7"/>
      <c r="H807" s="7"/>
      <c r="I807" s="7"/>
      <c r="J807" s="7"/>
      <c r="L807" s="7"/>
      <c r="M807" s="7"/>
    </row>
    <row r="808">
      <c r="A808" s="7"/>
      <c r="B808" s="7"/>
      <c r="C808" s="7"/>
      <c r="E808" s="7"/>
      <c r="G808" s="7"/>
      <c r="H808" s="7"/>
      <c r="I808" s="7"/>
      <c r="J808" s="7"/>
      <c r="L808" s="7"/>
      <c r="M808" s="7"/>
    </row>
    <row r="809">
      <c r="A809" s="7"/>
      <c r="B809" s="7"/>
      <c r="C809" s="7"/>
      <c r="E809" s="7"/>
      <c r="G809" s="7"/>
      <c r="H809" s="7"/>
      <c r="I809" s="7"/>
      <c r="J809" s="7"/>
      <c r="L809" s="7"/>
      <c r="M809" s="7"/>
    </row>
    <row r="810">
      <c r="A810" s="7"/>
      <c r="B810" s="7"/>
      <c r="C810" s="7"/>
      <c r="E810" s="7"/>
      <c r="G810" s="7"/>
      <c r="H810" s="7"/>
      <c r="I810" s="7"/>
      <c r="J810" s="7"/>
      <c r="L810" s="7"/>
      <c r="M810" s="7"/>
    </row>
    <row r="811">
      <c r="A811" s="7"/>
      <c r="B811" s="7"/>
      <c r="C811" s="7"/>
      <c r="E811" s="7"/>
      <c r="G811" s="7"/>
      <c r="H811" s="7"/>
      <c r="I811" s="7"/>
      <c r="J811" s="7"/>
      <c r="L811" s="7"/>
      <c r="M811" s="7"/>
    </row>
    <row r="812">
      <c r="A812" s="7"/>
      <c r="B812" s="7"/>
      <c r="C812" s="7"/>
      <c r="E812" s="7"/>
      <c r="G812" s="7"/>
      <c r="H812" s="7"/>
      <c r="I812" s="7"/>
      <c r="J812" s="7"/>
      <c r="L812" s="7"/>
      <c r="M812" s="7"/>
    </row>
    <row r="813">
      <c r="A813" s="7"/>
      <c r="B813" s="7"/>
      <c r="C813" s="7"/>
      <c r="E813" s="7"/>
      <c r="G813" s="7"/>
      <c r="H813" s="7"/>
      <c r="I813" s="7"/>
      <c r="J813" s="7"/>
      <c r="L813" s="7"/>
      <c r="M813" s="7"/>
    </row>
    <row r="814">
      <c r="A814" s="7"/>
      <c r="B814" s="7"/>
      <c r="C814" s="7"/>
      <c r="E814" s="7"/>
      <c r="G814" s="7"/>
      <c r="H814" s="7"/>
      <c r="I814" s="7"/>
      <c r="J814" s="7"/>
      <c r="L814" s="7"/>
      <c r="M814" s="7"/>
    </row>
    <row r="815">
      <c r="A815" s="7"/>
      <c r="B815" s="7"/>
      <c r="C815" s="7"/>
      <c r="E815" s="7"/>
      <c r="G815" s="7"/>
      <c r="H815" s="7"/>
      <c r="I815" s="7"/>
      <c r="J815" s="7"/>
      <c r="L815" s="7"/>
      <c r="M815" s="7"/>
    </row>
    <row r="816">
      <c r="A816" s="7"/>
      <c r="B816" s="7"/>
      <c r="C816" s="7"/>
      <c r="E816" s="7"/>
      <c r="G816" s="7"/>
      <c r="H816" s="7"/>
      <c r="I816" s="7"/>
      <c r="J816" s="7"/>
      <c r="L816" s="7"/>
      <c r="M816" s="7"/>
    </row>
    <row r="817">
      <c r="A817" s="7"/>
      <c r="B817" s="7"/>
      <c r="C817" s="7"/>
      <c r="E817" s="7"/>
      <c r="G817" s="7"/>
      <c r="H817" s="7"/>
      <c r="I817" s="7"/>
      <c r="J817" s="7"/>
      <c r="L817" s="7"/>
      <c r="M817" s="7"/>
    </row>
    <row r="818">
      <c r="A818" s="7"/>
      <c r="B818" s="7"/>
      <c r="C818" s="7"/>
      <c r="E818" s="7"/>
      <c r="G818" s="7"/>
      <c r="H818" s="7"/>
      <c r="I818" s="7"/>
      <c r="J818" s="7"/>
      <c r="L818" s="7"/>
      <c r="M818" s="7"/>
    </row>
    <row r="819">
      <c r="A819" s="7"/>
      <c r="B819" s="7"/>
      <c r="C819" s="7"/>
      <c r="E819" s="7"/>
      <c r="G819" s="7"/>
      <c r="H819" s="7"/>
      <c r="I819" s="7"/>
      <c r="J819" s="7"/>
      <c r="L819" s="7"/>
      <c r="M819" s="7"/>
    </row>
    <row r="820">
      <c r="A820" s="7"/>
      <c r="B820" s="7"/>
      <c r="C820" s="7"/>
      <c r="E820" s="7"/>
      <c r="G820" s="7"/>
      <c r="H820" s="7"/>
      <c r="I820" s="7"/>
      <c r="J820" s="7"/>
      <c r="L820" s="7"/>
      <c r="M820" s="7"/>
    </row>
    <row r="821">
      <c r="A821" s="7"/>
      <c r="B821" s="7"/>
      <c r="C821" s="7"/>
      <c r="E821" s="7"/>
      <c r="G821" s="7"/>
      <c r="H821" s="7"/>
      <c r="I821" s="7"/>
      <c r="J821" s="7"/>
      <c r="L821" s="7"/>
      <c r="M821" s="7"/>
    </row>
    <row r="822">
      <c r="A822" s="7"/>
      <c r="B822" s="7"/>
      <c r="C822" s="7"/>
      <c r="E822" s="7"/>
      <c r="G822" s="7"/>
      <c r="H822" s="7"/>
      <c r="I822" s="7"/>
      <c r="J822" s="7"/>
      <c r="L822" s="7"/>
      <c r="M822" s="7"/>
    </row>
    <row r="823">
      <c r="A823" s="7"/>
      <c r="B823" s="7"/>
      <c r="C823" s="7"/>
      <c r="E823" s="7"/>
      <c r="G823" s="7"/>
      <c r="H823" s="7"/>
      <c r="I823" s="7"/>
      <c r="J823" s="7"/>
      <c r="L823" s="7"/>
      <c r="M823" s="7"/>
    </row>
    <row r="824">
      <c r="A824" s="7"/>
      <c r="B824" s="7"/>
      <c r="C824" s="7"/>
      <c r="E824" s="7"/>
      <c r="G824" s="7"/>
      <c r="H824" s="7"/>
      <c r="I824" s="7"/>
      <c r="J824" s="7"/>
      <c r="L824" s="7"/>
      <c r="M824" s="7"/>
    </row>
    <row r="825">
      <c r="A825" s="7"/>
      <c r="B825" s="7"/>
      <c r="C825" s="7"/>
      <c r="E825" s="7"/>
      <c r="G825" s="7"/>
      <c r="H825" s="7"/>
      <c r="I825" s="7"/>
      <c r="J825" s="7"/>
      <c r="L825" s="7"/>
      <c r="M825" s="7"/>
    </row>
    <row r="826">
      <c r="A826" s="7"/>
      <c r="B826" s="7"/>
      <c r="C826" s="7"/>
      <c r="E826" s="7"/>
      <c r="G826" s="7"/>
      <c r="H826" s="7"/>
      <c r="I826" s="7"/>
      <c r="J826" s="7"/>
      <c r="L826" s="7"/>
      <c r="M826" s="7"/>
    </row>
    <row r="827">
      <c r="A827" s="7"/>
      <c r="B827" s="7"/>
      <c r="C827" s="7"/>
      <c r="E827" s="7"/>
      <c r="G827" s="7"/>
      <c r="H827" s="7"/>
      <c r="I827" s="7"/>
      <c r="J827" s="7"/>
      <c r="L827" s="7"/>
      <c r="M827" s="7"/>
    </row>
    <row r="828">
      <c r="A828" s="7"/>
      <c r="B828" s="7"/>
      <c r="C828" s="7"/>
      <c r="E828" s="7"/>
      <c r="G828" s="7"/>
      <c r="H828" s="7"/>
      <c r="I828" s="7"/>
      <c r="J828" s="7"/>
      <c r="L828" s="7"/>
      <c r="M828" s="7"/>
    </row>
    <row r="829">
      <c r="A829" s="7"/>
      <c r="B829" s="7"/>
      <c r="C829" s="7"/>
      <c r="E829" s="7"/>
      <c r="G829" s="7"/>
      <c r="H829" s="7"/>
      <c r="I829" s="7"/>
      <c r="J829" s="7"/>
      <c r="L829" s="7"/>
      <c r="M829" s="7"/>
    </row>
    <row r="830">
      <c r="A830" s="7"/>
      <c r="B830" s="7"/>
      <c r="C830" s="7"/>
      <c r="E830" s="7"/>
      <c r="G830" s="7"/>
      <c r="H830" s="7"/>
      <c r="I830" s="7"/>
      <c r="J830" s="7"/>
      <c r="L830" s="7"/>
      <c r="M830" s="7"/>
    </row>
    <row r="831">
      <c r="A831" s="7"/>
      <c r="B831" s="7"/>
      <c r="C831" s="7"/>
      <c r="E831" s="7"/>
      <c r="G831" s="7"/>
      <c r="H831" s="7"/>
      <c r="I831" s="7"/>
      <c r="J831" s="7"/>
      <c r="L831" s="7"/>
      <c r="M831" s="7"/>
    </row>
    <row r="832">
      <c r="A832" s="7"/>
      <c r="B832" s="7"/>
      <c r="C832" s="7"/>
      <c r="E832" s="7"/>
      <c r="G832" s="7"/>
      <c r="H832" s="7"/>
      <c r="I832" s="7"/>
      <c r="J832" s="7"/>
      <c r="L832" s="7"/>
      <c r="M832" s="7"/>
    </row>
    <row r="833">
      <c r="A833" s="7"/>
      <c r="B833" s="7"/>
      <c r="C833" s="7"/>
      <c r="E833" s="7"/>
      <c r="G833" s="7"/>
      <c r="H833" s="7"/>
      <c r="I833" s="7"/>
      <c r="J833" s="7"/>
      <c r="L833" s="7"/>
      <c r="M833" s="7"/>
    </row>
    <row r="834">
      <c r="A834" s="7"/>
      <c r="B834" s="7"/>
      <c r="C834" s="7"/>
      <c r="E834" s="7"/>
      <c r="G834" s="7"/>
      <c r="H834" s="7"/>
      <c r="I834" s="7"/>
      <c r="J834" s="7"/>
      <c r="L834" s="7"/>
      <c r="M834" s="7"/>
    </row>
    <row r="835">
      <c r="A835" s="7"/>
      <c r="B835" s="7"/>
      <c r="C835" s="7"/>
      <c r="E835" s="7"/>
      <c r="G835" s="7"/>
      <c r="H835" s="7"/>
      <c r="I835" s="7"/>
      <c r="J835" s="7"/>
      <c r="L835" s="7"/>
      <c r="M835" s="7"/>
    </row>
    <row r="836">
      <c r="A836" s="7"/>
      <c r="B836" s="7"/>
      <c r="C836" s="7"/>
      <c r="E836" s="7"/>
      <c r="G836" s="7"/>
      <c r="H836" s="7"/>
      <c r="I836" s="7"/>
      <c r="J836" s="7"/>
      <c r="L836" s="7"/>
      <c r="M836" s="7"/>
    </row>
    <row r="837">
      <c r="A837" s="7"/>
      <c r="B837" s="7"/>
      <c r="C837" s="7"/>
      <c r="E837" s="7"/>
      <c r="G837" s="7"/>
      <c r="H837" s="7"/>
      <c r="I837" s="7"/>
      <c r="J837" s="7"/>
      <c r="L837" s="7"/>
      <c r="M837" s="7"/>
    </row>
    <row r="838">
      <c r="A838" s="7"/>
      <c r="B838" s="7"/>
      <c r="C838" s="7"/>
      <c r="E838" s="7"/>
      <c r="G838" s="7"/>
      <c r="H838" s="7"/>
      <c r="I838" s="7"/>
      <c r="J838" s="7"/>
      <c r="L838" s="7"/>
      <c r="M838" s="7"/>
    </row>
    <row r="839">
      <c r="A839" s="7"/>
      <c r="B839" s="7"/>
      <c r="C839" s="7"/>
      <c r="E839" s="7"/>
      <c r="G839" s="7"/>
      <c r="H839" s="7"/>
      <c r="I839" s="7"/>
      <c r="J839" s="7"/>
      <c r="L839" s="7"/>
      <c r="M839" s="7"/>
    </row>
    <row r="840">
      <c r="A840" s="7"/>
      <c r="B840" s="7"/>
      <c r="C840" s="7"/>
      <c r="E840" s="7"/>
      <c r="G840" s="7"/>
      <c r="H840" s="7"/>
      <c r="I840" s="7"/>
      <c r="J840" s="7"/>
      <c r="L840" s="7"/>
      <c r="M840" s="7"/>
    </row>
    <row r="841">
      <c r="A841" s="7"/>
      <c r="B841" s="7"/>
      <c r="C841" s="7"/>
      <c r="E841" s="7"/>
      <c r="G841" s="7"/>
      <c r="H841" s="7"/>
      <c r="I841" s="7"/>
      <c r="J841" s="7"/>
      <c r="L841" s="7"/>
      <c r="M841" s="7"/>
    </row>
    <row r="842">
      <c r="A842" s="7"/>
      <c r="B842" s="7"/>
      <c r="C842" s="7"/>
      <c r="E842" s="7"/>
      <c r="G842" s="7"/>
      <c r="H842" s="7"/>
      <c r="I842" s="7"/>
      <c r="J842" s="7"/>
      <c r="L842" s="7"/>
      <c r="M842" s="7"/>
    </row>
    <row r="843">
      <c r="A843" s="7"/>
      <c r="B843" s="7"/>
      <c r="C843" s="7"/>
      <c r="E843" s="7"/>
      <c r="G843" s="7"/>
      <c r="H843" s="7"/>
      <c r="I843" s="7"/>
      <c r="J843" s="7"/>
      <c r="L843" s="7"/>
      <c r="M843" s="7"/>
    </row>
    <row r="844">
      <c r="A844" s="7"/>
      <c r="B844" s="7"/>
      <c r="C844" s="7"/>
      <c r="E844" s="7"/>
      <c r="G844" s="7"/>
      <c r="H844" s="7"/>
      <c r="I844" s="7"/>
      <c r="J844" s="7"/>
      <c r="L844" s="7"/>
      <c r="M844" s="7"/>
    </row>
    <row r="845">
      <c r="A845" s="7"/>
      <c r="B845" s="7"/>
      <c r="C845" s="7"/>
      <c r="E845" s="7"/>
      <c r="G845" s="7"/>
      <c r="H845" s="7"/>
      <c r="I845" s="7"/>
      <c r="J845" s="7"/>
      <c r="L845" s="7"/>
      <c r="M845" s="7"/>
    </row>
    <row r="846">
      <c r="A846" s="7"/>
      <c r="B846" s="7"/>
      <c r="C846" s="7"/>
      <c r="E846" s="7"/>
      <c r="G846" s="7"/>
      <c r="H846" s="7"/>
      <c r="I846" s="7"/>
      <c r="J846" s="7"/>
      <c r="L846" s="7"/>
      <c r="M846" s="7"/>
    </row>
    <row r="847">
      <c r="A847" s="7"/>
      <c r="B847" s="7"/>
      <c r="C847" s="7"/>
      <c r="E847" s="7"/>
      <c r="G847" s="7"/>
      <c r="H847" s="7"/>
      <c r="I847" s="7"/>
      <c r="J847" s="7"/>
      <c r="L847" s="7"/>
      <c r="M847" s="7"/>
    </row>
    <row r="848">
      <c r="A848" s="7"/>
      <c r="B848" s="7"/>
      <c r="C848" s="7"/>
      <c r="E848" s="7"/>
      <c r="G848" s="7"/>
      <c r="H848" s="7"/>
      <c r="I848" s="7"/>
      <c r="J848" s="7"/>
      <c r="L848" s="7"/>
      <c r="M848" s="7"/>
    </row>
    <row r="849">
      <c r="A849" s="7"/>
      <c r="B849" s="7"/>
      <c r="C849" s="7"/>
      <c r="E849" s="7"/>
      <c r="G849" s="7"/>
      <c r="H849" s="7"/>
      <c r="I849" s="7"/>
      <c r="J849" s="7"/>
      <c r="L849" s="7"/>
      <c r="M849" s="7"/>
    </row>
    <row r="850">
      <c r="A850" s="7"/>
      <c r="B850" s="7"/>
      <c r="C850" s="7"/>
      <c r="E850" s="7"/>
      <c r="G850" s="7"/>
      <c r="H850" s="7"/>
      <c r="I850" s="7"/>
      <c r="J850" s="7"/>
      <c r="L850" s="7"/>
      <c r="M850" s="7"/>
    </row>
    <row r="851">
      <c r="A851" s="7"/>
      <c r="B851" s="7"/>
      <c r="C851" s="7"/>
      <c r="E851" s="7"/>
      <c r="G851" s="7"/>
      <c r="H851" s="7"/>
      <c r="I851" s="7"/>
      <c r="J851" s="7"/>
      <c r="L851" s="7"/>
      <c r="M851" s="7"/>
    </row>
    <row r="852">
      <c r="A852" s="7"/>
      <c r="B852" s="7"/>
      <c r="C852" s="7"/>
      <c r="E852" s="7"/>
      <c r="G852" s="7"/>
      <c r="H852" s="7"/>
      <c r="I852" s="7"/>
      <c r="J852" s="7"/>
      <c r="L852" s="7"/>
      <c r="M852" s="7"/>
    </row>
    <row r="853">
      <c r="A853" s="7"/>
      <c r="B853" s="7"/>
      <c r="C853" s="7"/>
      <c r="E853" s="7"/>
      <c r="G853" s="7"/>
      <c r="H853" s="7"/>
      <c r="I853" s="7"/>
      <c r="J853" s="7"/>
      <c r="L853" s="7"/>
      <c r="M853" s="7"/>
    </row>
    <row r="854">
      <c r="A854" s="7"/>
      <c r="B854" s="7"/>
      <c r="C854" s="7"/>
      <c r="E854" s="7"/>
      <c r="G854" s="7"/>
      <c r="H854" s="7"/>
      <c r="I854" s="7"/>
      <c r="J854" s="7"/>
      <c r="L854" s="7"/>
      <c r="M854" s="7"/>
    </row>
    <row r="855">
      <c r="A855" s="7"/>
      <c r="B855" s="7"/>
      <c r="C855" s="7"/>
      <c r="E855" s="7"/>
      <c r="G855" s="7"/>
      <c r="H855" s="7"/>
      <c r="I855" s="7"/>
      <c r="J855" s="7"/>
      <c r="L855" s="7"/>
      <c r="M855" s="7"/>
    </row>
    <row r="856">
      <c r="A856" s="7"/>
      <c r="B856" s="7"/>
      <c r="C856" s="7"/>
      <c r="E856" s="7"/>
      <c r="G856" s="7"/>
      <c r="H856" s="7"/>
      <c r="I856" s="7"/>
      <c r="J856" s="7"/>
      <c r="L856" s="7"/>
      <c r="M856" s="7"/>
    </row>
    <row r="857">
      <c r="A857" s="7"/>
      <c r="B857" s="7"/>
      <c r="C857" s="7"/>
      <c r="E857" s="7"/>
      <c r="G857" s="7"/>
      <c r="H857" s="7"/>
      <c r="I857" s="7"/>
      <c r="J857" s="7"/>
      <c r="L857" s="7"/>
      <c r="M857" s="7"/>
    </row>
    <row r="858">
      <c r="A858" s="7"/>
      <c r="B858" s="7"/>
      <c r="C858" s="7"/>
      <c r="E858" s="7"/>
      <c r="G858" s="7"/>
      <c r="H858" s="7"/>
      <c r="I858" s="7"/>
      <c r="J858" s="7"/>
      <c r="L858" s="7"/>
      <c r="M858" s="7"/>
    </row>
    <row r="859">
      <c r="A859" s="7"/>
      <c r="B859" s="7"/>
      <c r="C859" s="7"/>
      <c r="E859" s="7"/>
      <c r="G859" s="7"/>
      <c r="H859" s="7"/>
      <c r="I859" s="7"/>
      <c r="J859" s="7"/>
      <c r="L859" s="7"/>
      <c r="M859" s="7"/>
    </row>
    <row r="860">
      <c r="A860" s="7"/>
      <c r="B860" s="7"/>
      <c r="C860" s="7"/>
      <c r="E860" s="7"/>
      <c r="G860" s="7"/>
      <c r="H860" s="7"/>
      <c r="I860" s="7"/>
      <c r="J860" s="7"/>
      <c r="L860" s="7"/>
      <c r="M860" s="7"/>
    </row>
    <row r="861">
      <c r="A861" s="7"/>
      <c r="B861" s="7"/>
      <c r="C861" s="7"/>
      <c r="E861" s="7"/>
      <c r="G861" s="7"/>
      <c r="H861" s="7"/>
      <c r="I861" s="7"/>
      <c r="J861" s="7"/>
      <c r="L861" s="7"/>
      <c r="M861" s="7"/>
    </row>
    <row r="862">
      <c r="A862" s="7"/>
      <c r="B862" s="7"/>
      <c r="C862" s="7"/>
      <c r="E862" s="7"/>
      <c r="G862" s="7"/>
      <c r="H862" s="7"/>
      <c r="I862" s="7"/>
      <c r="J862" s="7"/>
      <c r="L862" s="7"/>
      <c r="M862" s="7"/>
    </row>
    <row r="863">
      <c r="A863" s="7"/>
      <c r="B863" s="7"/>
      <c r="C863" s="7"/>
      <c r="E863" s="7"/>
      <c r="G863" s="7"/>
      <c r="H863" s="7"/>
      <c r="I863" s="7"/>
      <c r="J863" s="7"/>
      <c r="L863" s="7"/>
      <c r="M863" s="7"/>
    </row>
    <row r="864">
      <c r="A864" s="7"/>
      <c r="B864" s="7"/>
      <c r="C864" s="7"/>
      <c r="E864" s="7"/>
      <c r="G864" s="7"/>
      <c r="H864" s="7"/>
      <c r="I864" s="7"/>
      <c r="J864" s="7"/>
      <c r="L864" s="7"/>
      <c r="M864" s="7"/>
    </row>
    <row r="865">
      <c r="A865" s="7"/>
      <c r="B865" s="7"/>
      <c r="C865" s="7"/>
      <c r="E865" s="7"/>
      <c r="G865" s="7"/>
      <c r="H865" s="7"/>
      <c r="I865" s="7"/>
      <c r="J865" s="7"/>
      <c r="L865" s="7"/>
      <c r="M865" s="7"/>
    </row>
    <row r="866">
      <c r="A866" s="7"/>
      <c r="B866" s="7"/>
      <c r="C866" s="7"/>
      <c r="E866" s="7"/>
      <c r="G866" s="7"/>
      <c r="H866" s="7"/>
      <c r="I866" s="7"/>
      <c r="J866" s="7"/>
      <c r="L866" s="7"/>
      <c r="M866" s="7"/>
    </row>
    <row r="867">
      <c r="A867" s="7"/>
      <c r="B867" s="7"/>
      <c r="C867" s="7"/>
      <c r="E867" s="7"/>
      <c r="G867" s="7"/>
      <c r="H867" s="7"/>
      <c r="I867" s="7"/>
      <c r="J867" s="7"/>
      <c r="L867" s="7"/>
      <c r="M867" s="7"/>
    </row>
    <row r="868">
      <c r="A868" s="7"/>
      <c r="B868" s="7"/>
      <c r="C868" s="7"/>
      <c r="E868" s="7"/>
      <c r="G868" s="7"/>
      <c r="H868" s="7"/>
      <c r="I868" s="7"/>
      <c r="J868" s="7"/>
      <c r="L868" s="7"/>
      <c r="M868" s="7"/>
    </row>
    <row r="869">
      <c r="A869" s="7"/>
      <c r="B869" s="7"/>
      <c r="C869" s="7"/>
      <c r="E869" s="7"/>
      <c r="G869" s="7"/>
      <c r="H869" s="7"/>
      <c r="I869" s="7"/>
      <c r="J869" s="7"/>
      <c r="L869" s="7"/>
      <c r="M869" s="7"/>
    </row>
    <row r="870">
      <c r="A870" s="7"/>
      <c r="B870" s="7"/>
      <c r="C870" s="7"/>
      <c r="E870" s="7"/>
      <c r="G870" s="7"/>
      <c r="H870" s="7"/>
      <c r="I870" s="7"/>
      <c r="J870" s="7"/>
      <c r="L870" s="7"/>
      <c r="M870" s="7"/>
    </row>
    <row r="871">
      <c r="A871" s="7"/>
      <c r="B871" s="7"/>
      <c r="C871" s="7"/>
      <c r="E871" s="7"/>
      <c r="G871" s="7"/>
      <c r="H871" s="7"/>
      <c r="I871" s="7"/>
      <c r="J871" s="7"/>
      <c r="L871" s="7"/>
      <c r="M871" s="7"/>
    </row>
    <row r="872">
      <c r="A872" s="7"/>
      <c r="B872" s="7"/>
      <c r="C872" s="7"/>
      <c r="E872" s="7"/>
      <c r="G872" s="7"/>
      <c r="H872" s="7"/>
      <c r="I872" s="7"/>
      <c r="J872" s="7"/>
      <c r="L872" s="7"/>
      <c r="M872" s="7"/>
    </row>
    <row r="873">
      <c r="A873" s="7"/>
      <c r="B873" s="7"/>
      <c r="C873" s="7"/>
      <c r="E873" s="7"/>
      <c r="G873" s="7"/>
      <c r="H873" s="7"/>
      <c r="I873" s="7"/>
      <c r="J873" s="7"/>
      <c r="L873" s="7"/>
      <c r="M873" s="7"/>
    </row>
    <row r="874">
      <c r="A874" s="7"/>
      <c r="B874" s="7"/>
      <c r="C874" s="7"/>
      <c r="E874" s="7"/>
      <c r="G874" s="7"/>
      <c r="H874" s="7"/>
      <c r="I874" s="7"/>
      <c r="J874" s="7"/>
      <c r="L874" s="7"/>
      <c r="M874" s="7"/>
    </row>
    <row r="875">
      <c r="A875" s="7"/>
      <c r="B875" s="7"/>
      <c r="C875" s="7"/>
      <c r="E875" s="7"/>
      <c r="G875" s="7"/>
      <c r="H875" s="7"/>
      <c r="I875" s="7"/>
      <c r="J875" s="7"/>
      <c r="L875" s="7"/>
      <c r="M875" s="7"/>
    </row>
    <row r="876">
      <c r="A876" s="7"/>
      <c r="B876" s="7"/>
      <c r="C876" s="7"/>
      <c r="E876" s="7"/>
      <c r="G876" s="7"/>
      <c r="H876" s="7"/>
      <c r="I876" s="7"/>
      <c r="J876" s="7"/>
      <c r="L876" s="7"/>
      <c r="M876" s="7"/>
    </row>
    <row r="877">
      <c r="A877" s="7"/>
      <c r="B877" s="7"/>
      <c r="C877" s="7"/>
      <c r="E877" s="7"/>
      <c r="G877" s="7"/>
      <c r="H877" s="7"/>
      <c r="I877" s="7"/>
      <c r="J877" s="7"/>
      <c r="L877" s="7"/>
      <c r="M877" s="7"/>
    </row>
    <row r="878">
      <c r="A878" s="7"/>
      <c r="B878" s="7"/>
      <c r="C878" s="7"/>
      <c r="E878" s="7"/>
      <c r="G878" s="7"/>
      <c r="H878" s="7"/>
      <c r="I878" s="7"/>
      <c r="J878" s="7"/>
      <c r="L878" s="7"/>
      <c r="M878" s="7"/>
    </row>
    <row r="879">
      <c r="A879" s="7"/>
      <c r="B879" s="7"/>
      <c r="C879" s="7"/>
      <c r="E879" s="7"/>
      <c r="G879" s="7"/>
      <c r="H879" s="7"/>
      <c r="I879" s="7"/>
      <c r="J879" s="7"/>
      <c r="L879" s="7"/>
      <c r="M879" s="7"/>
    </row>
    <row r="880">
      <c r="A880" s="7"/>
      <c r="B880" s="7"/>
      <c r="C880" s="7"/>
      <c r="E880" s="7"/>
      <c r="G880" s="7"/>
      <c r="H880" s="7"/>
      <c r="I880" s="7"/>
      <c r="J880" s="7"/>
      <c r="L880" s="7"/>
      <c r="M880" s="7"/>
    </row>
    <row r="881">
      <c r="A881" s="7"/>
      <c r="B881" s="7"/>
      <c r="C881" s="7"/>
      <c r="E881" s="7"/>
      <c r="G881" s="7"/>
      <c r="H881" s="7"/>
      <c r="I881" s="7"/>
      <c r="J881" s="7"/>
      <c r="L881" s="7"/>
      <c r="M881" s="7"/>
    </row>
    <row r="882">
      <c r="A882" s="7"/>
      <c r="B882" s="7"/>
      <c r="C882" s="7"/>
      <c r="E882" s="7"/>
      <c r="G882" s="7"/>
      <c r="H882" s="7"/>
      <c r="I882" s="7"/>
      <c r="J882" s="7"/>
      <c r="L882" s="7"/>
      <c r="M882" s="7"/>
    </row>
    <row r="883">
      <c r="A883" s="7"/>
      <c r="B883" s="7"/>
      <c r="C883" s="7"/>
      <c r="E883" s="7"/>
      <c r="G883" s="7"/>
      <c r="H883" s="7"/>
      <c r="I883" s="7"/>
      <c r="J883" s="7"/>
      <c r="L883" s="7"/>
      <c r="M883" s="7"/>
    </row>
    <row r="884">
      <c r="A884" s="7"/>
      <c r="B884" s="7"/>
      <c r="C884" s="7"/>
      <c r="E884" s="7"/>
      <c r="G884" s="7"/>
      <c r="H884" s="7"/>
      <c r="I884" s="7"/>
      <c r="J884" s="7"/>
      <c r="L884" s="7"/>
      <c r="M884" s="7"/>
    </row>
    <row r="885">
      <c r="A885" s="7"/>
      <c r="B885" s="7"/>
      <c r="C885" s="7"/>
      <c r="E885" s="7"/>
      <c r="G885" s="7"/>
      <c r="H885" s="7"/>
      <c r="I885" s="7"/>
      <c r="J885" s="7"/>
      <c r="L885" s="7"/>
      <c r="M885" s="7"/>
    </row>
    <row r="886">
      <c r="A886" s="7"/>
      <c r="B886" s="7"/>
      <c r="C886" s="7"/>
      <c r="E886" s="7"/>
      <c r="G886" s="7"/>
      <c r="H886" s="7"/>
      <c r="I886" s="7"/>
      <c r="J886" s="7"/>
      <c r="L886" s="7"/>
      <c r="M886" s="7"/>
    </row>
    <row r="887">
      <c r="A887" s="7"/>
      <c r="B887" s="7"/>
      <c r="C887" s="7"/>
      <c r="E887" s="7"/>
      <c r="G887" s="7"/>
      <c r="H887" s="7"/>
      <c r="I887" s="7"/>
      <c r="J887" s="7"/>
      <c r="L887" s="7"/>
      <c r="M887" s="7"/>
    </row>
    <row r="888">
      <c r="A888" s="7"/>
      <c r="B888" s="7"/>
      <c r="C888" s="7"/>
      <c r="E888" s="7"/>
      <c r="G888" s="7"/>
      <c r="H888" s="7"/>
      <c r="I888" s="7"/>
      <c r="J888" s="7"/>
      <c r="L888" s="7"/>
      <c r="M888" s="7"/>
    </row>
    <row r="889">
      <c r="A889" s="7"/>
      <c r="B889" s="7"/>
      <c r="C889" s="7"/>
      <c r="E889" s="7"/>
      <c r="G889" s="7"/>
      <c r="H889" s="7"/>
      <c r="I889" s="7"/>
      <c r="J889" s="7"/>
      <c r="L889" s="7"/>
      <c r="M889" s="7"/>
    </row>
    <row r="890">
      <c r="A890" s="7"/>
      <c r="B890" s="7"/>
      <c r="C890" s="7"/>
      <c r="E890" s="7"/>
      <c r="G890" s="7"/>
      <c r="H890" s="7"/>
      <c r="I890" s="7"/>
      <c r="J890" s="7"/>
      <c r="L890" s="7"/>
      <c r="M890" s="7"/>
    </row>
    <row r="891">
      <c r="A891" s="7"/>
      <c r="B891" s="7"/>
      <c r="C891" s="7"/>
      <c r="E891" s="7"/>
      <c r="G891" s="7"/>
      <c r="H891" s="7"/>
      <c r="I891" s="7"/>
      <c r="J891" s="7"/>
      <c r="L891" s="7"/>
      <c r="M891" s="7"/>
    </row>
    <row r="892">
      <c r="A892" s="7"/>
      <c r="B892" s="7"/>
      <c r="C892" s="7"/>
      <c r="E892" s="7"/>
      <c r="G892" s="7"/>
      <c r="H892" s="7"/>
      <c r="I892" s="7"/>
      <c r="J892" s="7"/>
      <c r="L892" s="7"/>
      <c r="M892" s="7"/>
    </row>
    <row r="893">
      <c r="A893" s="7"/>
      <c r="B893" s="7"/>
      <c r="C893" s="7"/>
      <c r="E893" s="7"/>
      <c r="G893" s="7"/>
      <c r="H893" s="7"/>
      <c r="I893" s="7"/>
      <c r="J893" s="7"/>
      <c r="L893" s="7"/>
      <c r="M893" s="7"/>
    </row>
    <row r="894">
      <c r="A894" s="7"/>
      <c r="B894" s="7"/>
      <c r="C894" s="7"/>
      <c r="E894" s="7"/>
      <c r="G894" s="7"/>
      <c r="H894" s="7"/>
      <c r="I894" s="7"/>
      <c r="J894" s="7"/>
      <c r="L894" s="7"/>
      <c r="M894" s="7"/>
    </row>
    <row r="895">
      <c r="A895" s="7"/>
      <c r="B895" s="7"/>
      <c r="C895" s="7"/>
      <c r="E895" s="7"/>
      <c r="G895" s="7"/>
      <c r="H895" s="7"/>
      <c r="I895" s="7"/>
      <c r="J895" s="7"/>
      <c r="L895" s="7"/>
      <c r="M895" s="7"/>
    </row>
    <row r="896">
      <c r="A896" s="7"/>
      <c r="B896" s="7"/>
      <c r="C896" s="7"/>
      <c r="E896" s="7"/>
      <c r="G896" s="7"/>
      <c r="H896" s="7"/>
      <c r="I896" s="7"/>
      <c r="J896" s="7"/>
      <c r="L896" s="7"/>
      <c r="M896" s="7"/>
    </row>
    <row r="897">
      <c r="A897" s="7"/>
      <c r="B897" s="7"/>
      <c r="C897" s="7"/>
      <c r="E897" s="7"/>
      <c r="G897" s="7"/>
      <c r="H897" s="7"/>
      <c r="I897" s="7"/>
      <c r="J897" s="7"/>
      <c r="L897" s="7"/>
      <c r="M897" s="7"/>
    </row>
    <row r="898">
      <c r="A898" s="7"/>
      <c r="B898" s="7"/>
      <c r="C898" s="7"/>
      <c r="E898" s="7"/>
      <c r="G898" s="7"/>
      <c r="H898" s="7"/>
      <c r="I898" s="7"/>
      <c r="J898" s="7"/>
      <c r="L898" s="7"/>
      <c r="M898" s="7"/>
    </row>
    <row r="899">
      <c r="A899" s="7"/>
      <c r="B899" s="7"/>
      <c r="C899" s="7"/>
      <c r="E899" s="7"/>
      <c r="G899" s="7"/>
      <c r="H899" s="7"/>
      <c r="I899" s="7"/>
      <c r="J899" s="7"/>
      <c r="L899" s="7"/>
      <c r="M899" s="7"/>
    </row>
    <row r="900">
      <c r="A900" s="7"/>
      <c r="B900" s="7"/>
      <c r="C900" s="7"/>
      <c r="E900" s="7"/>
      <c r="G900" s="7"/>
      <c r="H900" s="7"/>
      <c r="I900" s="7"/>
      <c r="J900" s="7"/>
      <c r="L900" s="7"/>
      <c r="M900" s="7"/>
    </row>
    <row r="901">
      <c r="A901" s="7"/>
      <c r="B901" s="7"/>
      <c r="C901" s="7"/>
      <c r="E901" s="7"/>
      <c r="G901" s="7"/>
      <c r="H901" s="7"/>
      <c r="I901" s="7"/>
      <c r="J901" s="7"/>
      <c r="L901" s="7"/>
      <c r="M901" s="7"/>
    </row>
    <row r="902">
      <c r="A902" s="7"/>
      <c r="B902" s="7"/>
      <c r="C902" s="7"/>
      <c r="E902" s="7"/>
      <c r="G902" s="7"/>
      <c r="H902" s="7"/>
      <c r="I902" s="7"/>
      <c r="J902" s="7"/>
      <c r="L902" s="7"/>
      <c r="M902" s="7"/>
    </row>
    <row r="903">
      <c r="A903" s="7"/>
      <c r="B903" s="7"/>
      <c r="C903" s="7"/>
      <c r="E903" s="7"/>
      <c r="G903" s="7"/>
      <c r="H903" s="7"/>
      <c r="I903" s="7"/>
      <c r="J903" s="7"/>
      <c r="L903" s="7"/>
      <c r="M903" s="7"/>
    </row>
    <row r="904">
      <c r="A904" s="7"/>
      <c r="B904" s="7"/>
      <c r="C904" s="7"/>
      <c r="E904" s="7"/>
      <c r="G904" s="7"/>
      <c r="H904" s="7"/>
      <c r="I904" s="7"/>
      <c r="J904" s="7"/>
      <c r="L904" s="7"/>
      <c r="M904" s="7"/>
    </row>
    <row r="905">
      <c r="A905" s="7"/>
      <c r="B905" s="7"/>
      <c r="C905" s="7"/>
      <c r="E905" s="7"/>
      <c r="G905" s="7"/>
      <c r="H905" s="7"/>
      <c r="I905" s="7"/>
      <c r="J905" s="7"/>
      <c r="L905" s="7"/>
      <c r="M905" s="7"/>
    </row>
    <row r="906">
      <c r="A906" s="7"/>
      <c r="B906" s="7"/>
      <c r="C906" s="7"/>
      <c r="E906" s="7"/>
      <c r="G906" s="7"/>
      <c r="H906" s="7"/>
      <c r="I906" s="7"/>
      <c r="J906" s="7"/>
      <c r="L906" s="7"/>
      <c r="M906" s="7"/>
    </row>
    <row r="907">
      <c r="A907" s="7"/>
      <c r="B907" s="7"/>
      <c r="C907" s="7"/>
      <c r="E907" s="7"/>
      <c r="G907" s="7"/>
      <c r="H907" s="7"/>
      <c r="I907" s="7"/>
      <c r="J907" s="7"/>
      <c r="L907" s="7"/>
      <c r="M907" s="7"/>
    </row>
    <row r="908">
      <c r="A908" s="7"/>
      <c r="B908" s="7"/>
      <c r="C908" s="7"/>
      <c r="E908" s="7"/>
      <c r="G908" s="7"/>
      <c r="H908" s="7"/>
      <c r="I908" s="7"/>
      <c r="J908" s="7"/>
      <c r="L908" s="7"/>
      <c r="M908" s="7"/>
    </row>
    <row r="909">
      <c r="A909" s="7"/>
      <c r="B909" s="7"/>
      <c r="C909" s="7"/>
      <c r="E909" s="7"/>
      <c r="G909" s="7"/>
      <c r="H909" s="7"/>
      <c r="I909" s="7"/>
      <c r="J909" s="7"/>
      <c r="L909" s="7"/>
      <c r="M909" s="7"/>
    </row>
    <row r="910">
      <c r="A910" s="7"/>
      <c r="B910" s="7"/>
      <c r="C910" s="7"/>
      <c r="E910" s="7"/>
      <c r="G910" s="7"/>
      <c r="H910" s="7"/>
      <c r="I910" s="7"/>
      <c r="J910" s="7"/>
      <c r="L910" s="7"/>
      <c r="M910" s="7"/>
    </row>
    <row r="911">
      <c r="A911" s="7"/>
      <c r="B911" s="7"/>
      <c r="C911" s="7"/>
      <c r="E911" s="7"/>
      <c r="G911" s="7"/>
      <c r="H911" s="7"/>
      <c r="I911" s="7"/>
      <c r="J911" s="7"/>
      <c r="L911" s="7"/>
      <c r="M911" s="7"/>
    </row>
    <row r="912">
      <c r="A912" s="7"/>
      <c r="B912" s="7"/>
      <c r="C912" s="7"/>
      <c r="E912" s="7"/>
      <c r="G912" s="7"/>
      <c r="H912" s="7"/>
      <c r="I912" s="7"/>
      <c r="J912" s="7"/>
      <c r="L912" s="7"/>
      <c r="M912" s="7"/>
    </row>
    <row r="913">
      <c r="A913" s="7"/>
      <c r="B913" s="7"/>
      <c r="C913" s="7"/>
      <c r="E913" s="7"/>
      <c r="G913" s="7"/>
      <c r="H913" s="7"/>
      <c r="I913" s="7"/>
      <c r="J913" s="7"/>
      <c r="L913" s="7"/>
      <c r="M913" s="7"/>
    </row>
    <row r="914">
      <c r="A914" s="7"/>
      <c r="B914" s="7"/>
      <c r="C914" s="7"/>
      <c r="E914" s="7"/>
      <c r="G914" s="7"/>
      <c r="H914" s="7"/>
      <c r="I914" s="7"/>
      <c r="J914" s="7"/>
      <c r="L914" s="7"/>
      <c r="M914" s="7"/>
    </row>
    <row r="915">
      <c r="A915" s="7"/>
      <c r="B915" s="7"/>
      <c r="C915" s="7"/>
      <c r="E915" s="7"/>
      <c r="G915" s="7"/>
      <c r="H915" s="7"/>
      <c r="I915" s="7"/>
      <c r="J915" s="7"/>
      <c r="L915" s="7"/>
      <c r="M915" s="7"/>
    </row>
    <row r="916">
      <c r="A916" s="7"/>
      <c r="B916" s="7"/>
      <c r="C916" s="7"/>
      <c r="E916" s="7"/>
      <c r="G916" s="7"/>
      <c r="H916" s="7"/>
      <c r="I916" s="7"/>
      <c r="J916" s="7"/>
      <c r="L916" s="7"/>
      <c r="M916" s="7"/>
    </row>
    <row r="917">
      <c r="A917" s="7"/>
      <c r="B917" s="7"/>
      <c r="C917" s="7"/>
      <c r="E917" s="7"/>
      <c r="G917" s="7"/>
      <c r="H917" s="7"/>
      <c r="I917" s="7"/>
      <c r="J917" s="7"/>
      <c r="L917" s="7"/>
      <c r="M917" s="7"/>
    </row>
    <row r="918">
      <c r="A918" s="7"/>
      <c r="B918" s="7"/>
      <c r="C918" s="7"/>
      <c r="E918" s="7"/>
      <c r="G918" s="7"/>
      <c r="H918" s="7"/>
      <c r="I918" s="7"/>
      <c r="J918" s="7"/>
      <c r="L918" s="7"/>
      <c r="M918" s="7"/>
    </row>
    <row r="919">
      <c r="A919" s="7"/>
      <c r="B919" s="7"/>
      <c r="C919" s="7"/>
      <c r="E919" s="7"/>
      <c r="G919" s="7"/>
      <c r="H919" s="7"/>
      <c r="I919" s="7"/>
      <c r="J919" s="7"/>
      <c r="L919" s="7"/>
      <c r="M919" s="7"/>
    </row>
    <row r="920">
      <c r="A920" s="7"/>
      <c r="B920" s="7"/>
      <c r="C920" s="7"/>
      <c r="E920" s="7"/>
      <c r="G920" s="7"/>
      <c r="H920" s="7"/>
      <c r="I920" s="7"/>
      <c r="J920" s="7"/>
      <c r="L920" s="7"/>
      <c r="M920" s="7"/>
    </row>
    <row r="921">
      <c r="A921" s="7"/>
      <c r="B921" s="7"/>
      <c r="C921" s="7"/>
      <c r="E921" s="7"/>
      <c r="G921" s="7"/>
      <c r="H921" s="7"/>
      <c r="I921" s="7"/>
      <c r="J921" s="7"/>
      <c r="L921" s="7"/>
      <c r="M921" s="7"/>
    </row>
    <row r="922">
      <c r="A922" s="7"/>
      <c r="B922" s="7"/>
      <c r="C922" s="7"/>
      <c r="E922" s="7"/>
      <c r="G922" s="7"/>
      <c r="H922" s="7"/>
      <c r="I922" s="7"/>
      <c r="J922" s="7"/>
      <c r="L922" s="7"/>
      <c r="M922" s="7"/>
    </row>
    <row r="923">
      <c r="A923" s="7"/>
      <c r="B923" s="7"/>
      <c r="C923" s="7"/>
      <c r="E923" s="7"/>
      <c r="G923" s="7"/>
      <c r="H923" s="7"/>
      <c r="I923" s="7"/>
      <c r="J923" s="7"/>
      <c r="L923" s="7"/>
      <c r="M923" s="7"/>
    </row>
    <row r="924">
      <c r="A924" s="7"/>
      <c r="B924" s="7"/>
      <c r="C924" s="7"/>
      <c r="E924" s="7"/>
      <c r="G924" s="7"/>
      <c r="H924" s="7"/>
      <c r="I924" s="7"/>
      <c r="J924" s="7"/>
      <c r="L924" s="7"/>
      <c r="M924" s="7"/>
    </row>
    <row r="925">
      <c r="A925" s="7"/>
      <c r="B925" s="7"/>
      <c r="C925" s="7"/>
      <c r="E925" s="7"/>
      <c r="G925" s="7"/>
      <c r="H925" s="7"/>
      <c r="I925" s="7"/>
      <c r="J925" s="7"/>
      <c r="L925" s="7"/>
      <c r="M925" s="7"/>
    </row>
    <row r="926">
      <c r="A926" s="7"/>
      <c r="B926" s="7"/>
      <c r="C926" s="7"/>
      <c r="E926" s="7"/>
      <c r="G926" s="7"/>
      <c r="H926" s="7"/>
      <c r="I926" s="7"/>
      <c r="J926" s="7"/>
      <c r="L926" s="7"/>
      <c r="M926" s="7"/>
    </row>
    <row r="927">
      <c r="A927" s="7"/>
      <c r="B927" s="7"/>
      <c r="C927" s="7"/>
      <c r="E927" s="7"/>
      <c r="G927" s="7"/>
      <c r="H927" s="7"/>
      <c r="I927" s="7"/>
      <c r="J927" s="7"/>
      <c r="L927" s="7"/>
      <c r="M927" s="7"/>
    </row>
    <row r="928">
      <c r="A928" s="7"/>
      <c r="B928" s="7"/>
      <c r="C928" s="7"/>
      <c r="E928" s="7"/>
      <c r="G928" s="7"/>
      <c r="H928" s="7"/>
      <c r="I928" s="7"/>
      <c r="J928" s="7"/>
      <c r="L928" s="7"/>
      <c r="M928" s="7"/>
    </row>
    <row r="929">
      <c r="A929" s="7"/>
      <c r="B929" s="7"/>
      <c r="C929" s="7"/>
      <c r="E929" s="7"/>
      <c r="G929" s="7"/>
      <c r="H929" s="7"/>
      <c r="I929" s="7"/>
      <c r="J929" s="7"/>
      <c r="L929" s="7"/>
      <c r="M929" s="7"/>
    </row>
    <row r="930">
      <c r="A930" s="7"/>
      <c r="B930" s="7"/>
      <c r="C930" s="7"/>
      <c r="E930" s="7"/>
      <c r="G930" s="7"/>
      <c r="H930" s="7"/>
      <c r="I930" s="7"/>
      <c r="J930" s="7"/>
      <c r="L930" s="7"/>
      <c r="M930" s="7"/>
    </row>
    <row r="931">
      <c r="A931" s="7"/>
      <c r="B931" s="7"/>
      <c r="C931" s="7"/>
      <c r="E931" s="7"/>
      <c r="G931" s="7"/>
      <c r="H931" s="7"/>
      <c r="I931" s="7"/>
      <c r="J931" s="7"/>
      <c r="L931" s="7"/>
      <c r="M931" s="7"/>
    </row>
    <row r="932">
      <c r="A932" s="7"/>
      <c r="B932" s="7"/>
      <c r="C932" s="7"/>
      <c r="E932" s="7"/>
      <c r="G932" s="7"/>
      <c r="H932" s="7"/>
      <c r="I932" s="7"/>
      <c r="J932" s="7"/>
      <c r="L932" s="7"/>
      <c r="M932" s="7"/>
    </row>
    <row r="933">
      <c r="A933" s="7"/>
      <c r="B933" s="7"/>
      <c r="C933" s="7"/>
      <c r="E933" s="7"/>
      <c r="G933" s="7"/>
      <c r="H933" s="7"/>
      <c r="I933" s="7"/>
      <c r="J933" s="7"/>
      <c r="L933" s="7"/>
      <c r="M933" s="7"/>
    </row>
    <row r="934">
      <c r="A934" s="7"/>
      <c r="B934" s="7"/>
      <c r="C934" s="7"/>
      <c r="E934" s="7"/>
      <c r="G934" s="7"/>
      <c r="H934" s="7"/>
      <c r="I934" s="7"/>
      <c r="J934" s="7"/>
      <c r="L934" s="7"/>
      <c r="M934" s="7"/>
    </row>
    <row r="935">
      <c r="A935" s="7"/>
      <c r="B935" s="7"/>
      <c r="C935" s="7"/>
      <c r="E935" s="7"/>
      <c r="G935" s="7"/>
      <c r="H935" s="7"/>
      <c r="I935" s="7"/>
      <c r="J935" s="7"/>
      <c r="L935" s="7"/>
      <c r="M935" s="7"/>
    </row>
    <row r="936">
      <c r="A936" s="7"/>
      <c r="B936" s="7"/>
      <c r="C936" s="7"/>
      <c r="E936" s="7"/>
      <c r="G936" s="7"/>
      <c r="H936" s="7"/>
      <c r="I936" s="7"/>
      <c r="J936" s="7"/>
      <c r="L936" s="7"/>
      <c r="M936" s="7"/>
    </row>
    <row r="937">
      <c r="A937" s="7"/>
      <c r="B937" s="7"/>
      <c r="C937" s="7"/>
      <c r="E937" s="7"/>
      <c r="G937" s="7"/>
      <c r="H937" s="7"/>
      <c r="I937" s="7"/>
      <c r="J937" s="7"/>
      <c r="L937" s="7"/>
      <c r="M937" s="7"/>
    </row>
    <row r="938">
      <c r="A938" s="7"/>
      <c r="B938" s="7"/>
      <c r="C938" s="7"/>
      <c r="E938" s="7"/>
      <c r="G938" s="7"/>
      <c r="H938" s="7"/>
      <c r="I938" s="7"/>
      <c r="J938" s="7"/>
      <c r="L938" s="7"/>
      <c r="M938" s="7"/>
    </row>
    <row r="939">
      <c r="A939" s="7"/>
      <c r="B939" s="7"/>
      <c r="C939" s="7"/>
      <c r="E939" s="7"/>
      <c r="G939" s="7"/>
      <c r="H939" s="7"/>
      <c r="I939" s="7"/>
      <c r="J939" s="7"/>
      <c r="L939" s="7"/>
      <c r="M939" s="7"/>
    </row>
    <row r="940">
      <c r="A940" s="7"/>
      <c r="B940" s="7"/>
      <c r="C940" s="7"/>
      <c r="E940" s="7"/>
      <c r="G940" s="7"/>
      <c r="H940" s="7"/>
      <c r="I940" s="7"/>
      <c r="J940" s="7"/>
      <c r="L940" s="7"/>
      <c r="M940" s="7"/>
    </row>
    <row r="941">
      <c r="A941" s="7"/>
      <c r="B941" s="7"/>
      <c r="C941" s="7"/>
      <c r="E941" s="7"/>
      <c r="G941" s="7"/>
      <c r="H941" s="7"/>
      <c r="I941" s="7"/>
      <c r="J941" s="7"/>
      <c r="L941" s="7"/>
      <c r="M941" s="7"/>
    </row>
    <row r="942">
      <c r="A942" s="7"/>
      <c r="B942" s="7"/>
      <c r="C942" s="7"/>
      <c r="E942" s="7"/>
      <c r="G942" s="7"/>
      <c r="H942" s="7"/>
      <c r="I942" s="7"/>
      <c r="J942" s="7"/>
      <c r="L942" s="7"/>
      <c r="M942" s="7"/>
    </row>
    <row r="943">
      <c r="A943" s="7"/>
      <c r="B943" s="7"/>
      <c r="C943" s="7"/>
      <c r="E943" s="7"/>
      <c r="G943" s="7"/>
      <c r="H943" s="7"/>
      <c r="I943" s="7"/>
      <c r="J943" s="7"/>
      <c r="L943" s="7"/>
      <c r="M943" s="7"/>
    </row>
    <row r="944">
      <c r="A944" s="7"/>
      <c r="B944" s="7"/>
      <c r="C944" s="7"/>
      <c r="E944" s="7"/>
      <c r="G944" s="7"/>
      <c r="H944" s="7"/>
      <c r="I944" s="7"/>
      <c r="J944" s="7"/>
      <c r="L944" s="7"/>
      <c r="M944" s="7"/>
    </row>
    <row r="945">
      <c r="A945" s="7"/>
      <c r="B945" s="7"/>
      <c r="C945" s="7"/>
      <c r="E945" s="7"/>
      <c r="G945" s="7"/>
      <c r="H945" s="7"/>
      <c r="I945" s="7"/>
      <c r="J945" s="7"/>
      <c r="L945" s="7"/>
      <c r="M945" s="7"/>
    </row>
    <row r="946">
      <c r="A946" s="7"/>
      <c r="B946" s="7"/>
      <c r="C946" s="7"/>
      <c r="E946" s="7"/>
      <c r="G946" s="7"/>
      <c r="H946" s="7"/>
      <c r="I946" s="7"/>
      <c r="J946" s="7"/>
      <c r="L946" s="7"/>
      <c r="M946" s="7"/>
    </row>
    <row r="947">
      <c r="A947" s="7"/>
      <c r="B947" s="7"/>
      <c r="C947" s="7"/>
      <c r="E947" s="7"/>
      <c r="G947" s="7"/>
      <c r="H947" s="7"/>
      <c r="I947" s="7"/>
      <c r="J947" s="7"/>
      <c r="L947" s="7"/>
      <c r="M947" s="7"/>
    </row>
    <row r="948">
      <c r="A948" s="7"/>
      <c r="B948" s="7"/>
      <c r="C948" s="7"/>
      <c r="E948" s="7"/>
      <c r="G948" s="7"/>
      <c r="H948" s="7"/>
      <c r="I948" s="7"/>
      <c r="J948" s="7"/>
      <c r="L948" s="7"/>
      <c r="M948" s="7"/>
    </row>
    <row r="949">
      <c r="A949" s="7"/>
      <c r="B949" s="7"/>
      <c r="C949" s="7"/>
      <c r="E949" s="7"/>
      <c r="G949" s="7"/>
      <c r="H949" s="7"/>
      <c r="I949" s="7"/>
      <c r="J949" s="7"/>
      <c r="L949" s="7"/>
      <c r="M949" s="7"/>
    </row>
    <row r="950">
      <c r="A950" s="7"/>
      <c r="B950" s="7"/>
      <c r="C950" s="7"/>
      <c r="E950" s="7"/>
      <c r="G950" s="7"/>
      <c r="H950" s="7"/>
      <c r="I950" s="7"/>
      <c r="J950" s="7"/>
      <c r="L950" s="7"/>
      <c r="M950" s="7"/>
    </row>
    <row r="951">
      <c r="A951" s="7"/>
      <c r="B951" s="7"/>
      <c r="C951" s="7"/>
      <c r="E951" s="7"/>
      <c r="G951" s="7"/>
      <c r="H951" s="7"/>
      <c r="I951" s="7"/>
      <c r="J951" s="7"/>
      <c r="L951" s="7"/>
      <c r="M951" s="7"/>
    </row>
    <row r="952">
      <c r="A952" s="7"/>
      <c r="B952" s="7"/>
      <c r="C952" s="7"/>
      <c r="E952" s="7"/>
      <c r="G952" s="7"/>
      <c r="H952" s="7"/>
      <c r="I952" s="7"/>
      <c r="J952" s="7"/>
      <c r="L952" s="7"/>
      <c r="M952" s="7"/>
    </row>
    <row r="953">
      <c r="A953" s="7"/>
      <c r="B953" s="7"/>
      <c r="C953" s="7"/>
      <c r="E953" s="7"/>
      <c r="G953" s="7"/>
      <c r="H953" s="7"/>
      <c r="I953" s="7"/>
      <c r="J953" s="7"/>
      <c r="L953" s="7"/>
      <c r="M953" s="7"/>
    </row>
    <row r="954">
      <c r="A954" s="7"/>
      <c r="B954" s="7"/>
      <c r="C954" s="7"/>
      <c r="E954" s="7"/>
      <c r="G954" s="7"/>
      <c r="H954" s="7"/>
      <c r="I954" s="7"/>
      <c r="J954" s="7"/>
      <c r="L954" s="7"/>
      <c r="M954" s="7"/>
    </row>
    <row r="955">
      <c r="A955" s="7"/>
      <c r="B955" s="7"/>
      <c r="C955" s="7"/>
      <c r="E955" s="7"/>
      <c r="G955" s="7"/>
      <c r="H955" s="7"/>
      <c r="I955" s="7"/>
      <c r="J955" s="7"/>
      <c r="L955" s="7"/>
      <c r="M955" s="7"/>
    </row>
    <row r="956">
      <c r="A956" s="7"/>
      <c r="B956" s="7"/>
      <c r="C956" s="7"/>
      <c r="E956" s="7"/>
      <c r="G956" s="7"/>
      <c r="H956" s="7"/>
      <c r="I956" s="7"/>
      <c r="J956" s="7"/>
      <c r="L956" s="7"/>
      <c r="M956" s="7"/>
    </row>
    <row r="957">
      <c r="A957" s="7"/>
      <c r="B957" s="7"/>
      <c r="C957" s="7"/>
      <c r="E957" s="7"/>
      <c r="G957" s="7"/>
      <c r="H957" s="7"/>
      <c r="I957" s="7"/>
      <c r="J957" s="7"/>
      <c r="L957" s="7"/>
      <c r="M957" s="7"/>
    </row>
    <row r="958">
      <c r="A958" s="7"/>
      <c r="B958" s="7"/>
      <c r="C958" s="7"/>
      <c r="E958" s="7"/>
      <c r="G958" s="7"/>
      <c r="H958" s="7"/>
      <c r="I958" s="7"/>
      <c r="J958" s="7"/>
      <c r="L958" s="7"/>
      <c r="M958" s="7"/>
    </row>
    <row r="959">
      <c r="A959" s="7"/>
      <c r="B959" s="7"/>
      <c r="C959" s="7"/>
      <c r="E959" s="7"/>
      <c r="G959" s="7"/>
      <c r="H959" s="7"/>
      <c r="I959" s="7"/>
      <c r="J959" s="7"/>
      <c r="L959" s="7"/>
      <c r="M959" s="7"/>
    </row>
    <row r="960">
      <c r="A960" s="7"/>
      <c r="B960" s="7"/>
      <c r="C960" s="7"/>
      <c r="E960" s="7"/>
      <c r="G960" s="7"/>
      <c r="H960" s="7"/>
      <c r="I960" s="7"/>
      <c r="J960" s="7"/>
      <c r="L960" s="7"/>
      <c r="M960" s="7"/>
    </row>
    <row r="961">
      <c r="A961" s="7"/>
      <c r="B961" s="7"/>
      <c r="C961" s="7"/>
      <c r="E961" s="7"/>
      <c r="G961" s="7"/>
      <c r="H961" s="7"/>
      <c r="I961" s="7"/>
      <c r="J961" s="7"/>
      <c r="L961" s="7"/>
      <c r="M961" s="7"/>
    </row>
    <row r="962">
      <c r="A962" s="7"/>
      <c r="B962" s="7"/>
      <c r="C962" s="7"/>
      <c r="E962" s="7"/>
      <c r="G962" s="7"/>
      <c r="H962" s="7"/>
      <c r="I962" s="7"/>
      <c r="J962" s="7"/>
      <c r="L962" s="7"/>
      <c r="M962" s="7"/>
    </row>
    <row r="963">
      <c r="A963" s="7"/>
      <c r="B963" s="7"/>
      <c r="C963" s="7"/>
      <c r="E963" s="7"/>
      <c r="G963" s="7"/>
      <c r="H963" s="7"/>
      <c r="I963" s="7"/>
      <c r="J963" s="7"/>
      <c r="L963" s="7"/>
      <c r="M963" s="7"/>
    </row>
    <row r="964">
      <c r="A964" s="7"/>
      <c r="B964" s="7"/>
      <c r="C964" s="7"/>
      <c r="E964" s="7"/>
      <c r="G964" s="7"/>
      <c r="H964" s="7"/>
      <c r="I964" s="7"/>
      <c r="J964" s="7"/>
      <c r="L964" s="7"/>
      <c r="M964" s="7"/>
    </row>
    <row r="965">
      <c r="A965" s="7"/>
      <c r="B965" s="7"/>
      <c r="C965" s="7"/>
      <c r="E965" s="7"/>
      <c r="G965" s="7"/>
      <c r="H965" s="7"/>
      <c r="I965" s="7"/>
      <c r="J965" s="7"/>
      <c r="L965" s="7"/>
      <c r="M965" s="7"/>
    </row>
    <row r="966">
      <c r="A966" s="7"/>
      <c r="B966" s="7"/>
      <c r="C966" s="7"/>
      <c r="E966" s="7"/>
      <c r="G966" s="7"/>
      <c r="H966" s="7"/>
      <c r="I966" s="7"/>
      <c r="J966" s="7"/>
      <c r="L966" s="7"/>
      <c r="M966" s="7"/>
    </row>
    <row r="967">
      <c r="A967" s="7"/>
      <c r="B967" s="7"/>
      <c r="C967" s="7"/>
      <c r="E967" s="7"/>
      <c r="G967" s="7"/>
      <c r="H967" s="7"/>
      <c r="I967" s="7"/>
      <c r="J967" s="7"/>
      <c r="L967" s="7"/>
      <c r="M967" s="7"/>
    </row>
    <row r="968">
      <c r="A968" s="7"/>
      <c r="B968" s="7"/>
      <c r="C968" s="7"/>
      <c r="E968" s="7"/>
      <c r="G968" s="7"/>
      <c r="H968" s="7"/>
      <c r="I968" s="7"/>
      <c r="J968" s="7"/>
      <c r="L968" s="7"/>
      <c r="M968" s="7"/>
    </row>
    <row r="969">
      <c r="A969" s="7"/>
      <c r="B969" s="7"/>
      <c r="C969" s="7"/>
      <c r="E969" s="7"/>
      <c r="G969" s="7"/>
      <c r="H969" s="7"/>
      <c r="I969" s="7"/>
      <c r="J969" s="7"/>
      <c r="L969" s="7"/>
      <c r="M969" s="7"/>
    </row>
    <row r="970">
      <c r="A970" s="7"/>
      <c r="B970" s="7"/>
      <c r="C970" s="7"/>
      <c r="E970" s="7"/>
      <c r="G970" s="7"/>
      <c r="H970" s="7"/>
      <c r="I970" s="7"/>
      <c r="J970" s="7"/>
      <c r="L970" s="7"/>
      <c r="M970" s="7"/>
    </row>
    <row r="971">
      <c r="A971" s="7"/>
      <c r="B971" s="7"/>
      <c r="C971" s="7"/>
      <c r="E971" s="7"/>
      <c r="G971" s="7"/>
      <c r="H971" s="7"/>
      <c r="I971" s="7"/>
      <c r="J971" s="7"/>
      <c r="L971" s="7"/>
      <c r="M971" s="7"/>
    </row>
    <row r="972">
      <c r="A972" s="7"/>
      <c r="B972" s="7"/>
      <c r="C972" s="7"/>
      <c r="E972" s="7"/>
      <c r="G972" s="7"/>
      <c r="H972" s="7"/>
      <c r="I972" s="7"/>
      <c r="J972" s="7"/>
      <c r="L972" s="7"/>
      <c r="M972" s="7"/>
    </row>
    <row r="973">
      <c r="A973" s="7"/>
      <c r="B973" s="7"/>
      <c r="C973" s="7"/>
      <c r="E973" s="7"/>
      <c r="G973" s="7"/>
      <c r="H973" s="7"/>
      <c r="I973" s="7"/>
      <c r="J973" s="7"/>
      <c r="L973" s="7"/>
      <c r="M973" s="7"/>
    </row>
    <row r="974">
      <c r="A974" s="7"/>
      <c r="B974" s="7"/>
      <c r="C974" s="7"/>
      <c r="E974" s="7"/>
      <c r="G974" s="7"/>
      <c r="H974" s="7"/>
      <c r="I974" s="7"/>
      <c r="J974" s="7"/>
      <c r="L974" s="7"/>
      <c r="M974" s="7"/>
    </row>
    <row r="975">
      <c r="A975" s="7"/>
      <c r="B975" s="7"/>
      <c r="C975" s="7"/>
      <c r="E975" s="7"/>
      <c r="G975" s="7"/>
      <c r="H975" s="7"/>
      <c r="I975" s="7"/>
      <c r="J975" s="7"/>
      <c r="L975" s="7"/>
      <c r="M975" s="7"/>
    </row>
    <row r="976">
      <c r="A976" s="7"/>
      <c r="B976" s="7"/>
      <c r="C976" s="7"/>
      <c r="E976" s="7"/>
      <c r="G976" s="7"/>
      <c r="H976" s="7"/>
      <c r="I976" s="7"/>
      <c r="J976" s="7"/>
      <c r="L976" s="7"/>
      <c r="M976" s="7"/>
    </row>
    <row r="977">
      <c r="A977" s="7"/>
      <c r="B977" s="7"/>
      <c r="C977" s="7"/>
      <c r="E977" s="7"/>
      <c r="G977" s="7"/>
      <c r="H977" s="7"/>
      <c r="I977" s="7"/>
      <c r="J977" s="7"/>
      <c r="L977" s="7"/>
      <c r="M977" s="7"/>
    </row>
    <row r="978">
      <c r="A978" s="7"/>
      <c r="B978" s="7"/>
      <c r="C978" s="7"/>
      <c r="E978" s="7"/>
      <c r="G978" s="7"/>
      <c r="H978" s="7"/>
      <c r="I978" s="7"/>
      <c r="J978" s="7"/>
      <c r="L978" s="7"/>
      <c r="M978" s="7"/>
    </row>
    <row r="979">
      <c r="A979" s="7"/>
      <c r="B979" s="7"/>
      <c r="C979" s="7"/>
      <c r="E979" s="7"/>
      <c r="G979" s="7"/>
      <c r="H979" s="7"/>
      <c r="I979" s="7"/>
      <c r="J979" s="7"/>
      <c r="L979" s="7"/>
      <c r="M979" s="7"/>
    </row>
    <row r="980">
      <c r="A980" s="7"/>
      <c r="B980" s="7"/>
      <c r="C980" s="7"/>
      <c r="E980" s="7"/>
      <c r="G980" s="7"/>
      <c r="H980" s="7"/>
      <c r="I980" s="7"/>
      <c r="J980" s="7"/>
      <c r="L980" s="7"/>
      <c r="M980" s="7"/>
    </row>
    <row r="981">
      <c r="A981" s="7"/>
      <c r="B981" s="7"/>
      <c r="C981" s="7"/>
      <c r="E981" s="7"/>
      <c r="G981" s="7"/>
      <c r="H981" s="7"/>
      <c r="I981" s="7"/>
      <c r="J981" s="7"/>
      <c r="L981" s="7"/>
      <c r="M981" s="7"/>
    </row>
    <row r="982">
      <c r="A982" s="7"/>
      <c r="B982" s="7"/>
      <c r="C982" s="7"/>
      <c r="E982" s="7"/>
      <c r="G982" s="7"/>
      <c r="H982" s="7"/>
      <c r="I982" s="7"/>
      <c r="J982" s="7"/>
      <c r="L982" s="7"/>
      <c r="M982" s="7"/>
    </row>
    <row r="983">
      <c r="A983" s="7"/>
      <c r="B983" s="7"/>
      <c r="C983" s="7"/>
      <c r="E983" s="7"/>
      <c r="G983" s="7"/>
      <c r="H983" s="7"/>
      <c r="I983" s="7"/>
      <c r="J983" s="7"/>
      <c r="L983" s="7"/>
      <c r="M983" s="7"/>
    </row>
    <row r="984">
      <c r="A984" s="7"/>
      <c r="B984" s="7"/>
      <c r="C984" s="7"/>
      <c r="E984" s="7"/>
      <c r="G984" s="7"/>
      <c r="H984" s="7"/>
      <c r="I984" s="7"/>
      <c r="J984" s="7"/>
      <c r="L984" s="7"/>
      <c r="M984" s="7"/>
    </row>
    <row r="985">
      <c r="A985" s="7"/>
      <c r="B985" s="7"/>
      <c r="C985" s="7"/>
      <c r="E985" s="7"/>
      <c r="G985" s="7"/>
      <c r="H985" s="7"/>
      <c r="I985" s="7"/>
      <c r="J985" s="7"/>
      <c r="L985" s="7"/>
      <c r="M985" s="7"/>
    </row>
    <row r="986">
      <c r="A986" s="7"/>
      <c r="B986" s="7"/>
      <c r="C986" s="7"/>
      <c r="E986" s="7"/>
      <c r="G986" s="7"/>
      <c r="H986" s="7"/>
      <c r="I986" s="7"/>
      <c r="J986" s="7"/>
      <c r="L986" s="7"/>
      <c r="M986" s="7"/>
    </row>
    <row r="987">
      <c r="A987" s="7"/>
      <c r="B987" s="7"/>
      <c r="C987" s="7"/>
      <c r="E987" s="7"/>
      <c r="G987" s="7"/>
      <c r="H987" s="7"/>
      <c r="I987" s="7"/>
      <c r="J987" s="7"/>
      <c r="L987" s="7"/>
      <c r="M987" s="7"/>
    </row>
    <row r="988">
      <c r="A988" s="7"/>
      <c r="B988" s="7"/>
      <c r="C988" s="7"/>
      <c r="E988" s="7"/>
      <c r="G988" s="7"/>
      <c r="H988" s="7"/>
      <c r="I988" s="7"/>
      <c r="J988" s="7"/>
      <c r="L988" s="7"/>
      <c r="M988" s="7"/>
    </row>
    <row r="989">
      <c r="A989" s="7"/>
      <c r="B989" s="7"/>
      <c r="C989" s="7"/>
      <c r="E989" s="7"/>
      <c r="G989" s="7"/>
      <c r="H989" s="7"/>
      <c r="I989" s="7"/>
      <c r="J989" s="7"/>
      <c r="L989" s="7"/>
      <c r="M989" s="7"/>
    </row>
    <row r="990">
      <c r="A990" s="7"/>
      <c r="B990" s="7"/>
      <c r="C990" s="7"/>
      <c r="E990" s="7"/>
      <c r="G990" s="7"/>
      <c r="H990" s="7"/>
      <c r="I990" s="7"/>
      <c r="J990" s="7"/>
      <c r="L990" s="7"/>
      <c r="M990" s="7"/>
    </row>
    <row r="991">
      <c r="A991" s="7"/>
      <c r="B991" s="7"/>
      <c r="C991" s="7"/>
      <c r="E991" s="7"/>
      <c r="G991" s="7"/>
      <c r="H991" s="7"/>
      <c r="I991" s="7"/>
      <c r="J991" s="7"/>
      <c r="L991" s="7"/>
      <c r="M991" s="7"/>
    </row>
    <row r="992">
      <c r="A992" s="7"/>
      <c r="B992" s="7"/>
      <c r="C992" s="7"/>
      <c r="E992" s="7"/>
      <c r="G992" s="7"/>
      <c r="H992" s="7"/>
      <c r="I992" s="7"/>
      <c r="J992" s="7"/>
      <c r="L992" s="7"/>
      <c r="M992" s="7"/>
    </row>
    <row r="993">
      <c r="A993" s="7"/>
      <c r="B993" s="7"/>
      <c r="C993" s="7"/>
      <c r="E993" s="7"/>
      <c r="G993" s="7"/>
      <c r="H993" s="7"/>
      <c r="I993" s="7"/>
      <c r="J993" s="7"/>
      <c r="L993" s="7"/>
      <c r="M993" s="7"/>
    </row>
    <row r="994">
      <c r="A994" s="7"/>
      <c r="B994" s="7"/>
      <c r="C994" s="7"/>
      <c r="E994" s="7"/>
      <c r="G994" s="7"/>
      <c r="H994" s="7"/>
      <c r="I994" s="7"/>
      <c r="J994" s="7"/>
      <c r="L994" s="7"/>
      <c r="M994" s="7"/>
    </row>
    <row r="995">
      <c r="A995" s="7"/>
      <c r="B995" s="7"/>
      <c r="C995" s="7"/>
      <c r="E995" s="7"/>
      <c r="G995" s="7"/>
      <c r="H995" s="7"/>
      <c r="I995" s="7"/>
      <c r="J995" s="7"/>
      <c r="L995" s="7"/>
      <c r="M995" s="7"/>
    </row>
    <row r="996">
      <c r="A996" s="7"/>
      <c r="B996" s="7"/>
      <c r="C996" s="7"/>
      <c r="E996" s="7"/>
      <c r="G996" s="7"/>
      <c r="H996" s="7"/>
      <c r="I996" s="7"/>
      <c r="J996" s="7"/>
      <c r="L996" s="7"/>
      <c r="M996" s="7"/>
    </row>
    <row r="997">
      <c r="A997" s="7"/>
      <c r="B997" s="7"/>
      <c r="C997" s="7"/>
      <c r="E997" s="7"/>
      <c r="G997" s="7"/>
      <c r="H997" s="7"/>
      <c r="I997" s="7"/>
      <c r="J997" s="7"/>
      <c r="L997" s="7"/>
      <c r="M997" s="7"/>
    </row>
    <row r="998">
      <c r="A998" s="7"/>
      <c r="B998" s="7"/>
      <c r="C998" s="7"/>
      <c r="E998" s="7"/>
      <c r="G998" s="7"/>
      <c r="H998" s="7"/>
      <c r="I998" s="7"/>
      <c r="J998" s="7"/>
      <c r="L998" s="7"/>
      <c r="M998" s="7"/>
    </row>
    <row r="999">
      <c r="A999" s="7"/>
      <c r="B999" s="7"/>
      <c r="C999" s="7"/>
      <c r="E999" s="7"/>
      <c r="G999" s="7"/>
      <c r="H999" s="7"/>
      <c r="I999" s="7"/>
      <c r="J999" s="7"/>
      <c r="L999" s="7"/>
      <c r="M999" s="7"/>
    </row>
    <row r="1000">
      <c r="A1000" s="7"/>
      <c r="B1000" s="7"/>
      <c r="C1000" s="7"/>
      <c r="E1000" s="7"/>
      <c r="G1000" s="7"/>
      <c r="H1000" s="7"/>
      <c r="I1000" s="7"/>
      <c r="J1000" s="7"/>
      <c r="L1000" s="7"/>
      <c r="M1000" s="7"/>
    </row>
  </sheetData>
  <mergeCells count="23">
    <mergeCell ref="M7:M8"/>
    <mergeCell ref="N7:N8"/>
    <mergeCell ref="K7:K8"/>
    <mergeCell ref="L7:L8"/>
    <mergeCell ref="J7:J8"/>
    <mergeCell ref="H7:H8"/>
    <mergeCell ref="I7:I8"/>
    <mergeCell ref="C7:C8"/>
    <mergeCell ref="D7:F7"/>
    <mergeCell ref="A291:C291"/>
    <mergeCell ref="A350:F350"/>
    <mergeCell ref="A183:F183"/>
    <mergeCell ref="A82:F82"/>
    <mergeCell ref="A237:C237"/>
    <mergeCell ref="A9:F9"/>
    <mergeCell ref="G7:G8"/>
    <mergeCell ref="A4:C4"/>
    <mergeCell ref="A5:E5"/>
    <mergeCell ref="A2:C2"/>
    <mergeCell ref="A1:C1"/>
    <mergeCell ref="A3:C3"/>
    <mergeCell ref="B7:B8"/>
    <mergeCell ref="A7:A8"/>
  </mergeCells>
  <hyperlinks>
    <hyperlink r:id="rId1" ref="M10"/>
    <hyperlink r:id="rId2" ref="M11"/>
    <hyperlink r:id="rId3" ref="M12"/>
    <hyperlink r:id="rId4" ref="M13"/>
    <hyperlink r:id="rId5" ref="M14"/>
    <hyperlink r:id="rId6" ref="M16"/>
    <hyperlink r:id="rId7" ref="M27"/>
    <hyperlink r:id="rId8" ref="M65"/>
    <hyperlink r:id="rId9" ref="M70"/>
    <hyperlink r:id="rId10" ref="M83"/>
    <hyperlink r:id="rId11" ref="M106"/>
    <hyperlink r:id="rId12" ref="M113"/>
    <hyperlink r:id="rId13" ref="M138"/>
    <hyperlink r:id="rId14" ref="M151"/>
    <hyperlink r:id="rId15" ref="M154"/>
    <hyperlink r:id="rId16" ref="M161"/>
    <hyperlink r:id="rId17" ref="M176"/>
    <hyperlink r:id="rId18" ref="M177"/>
    <hyperlink r:id="rId19" ref="M182"/>
    <hyperlink r:id="rId20" ref="M184"/>
    <hyperlink r:id="rId21" ref="M196"/>
    <hyperlink r:id="rId22" ref="M200"/>
    <hyperlink r:id="rId23" ref="M203"/>
    <hyperlink r:id="rId24" ref="M206"/>
    <hyperlink r:id="rId25" ref="M209"/>
    <hyperlink r:id="rId26" ref="M210"/>
    <hyperlink r:id="rId27" ref="M211"/>
    <hyperlink r:id="rId28" ref="M238"/>
    <hyperlink r:id="rId29" ref="M239"/>
    <hyperlink r:id="rId30" ref="M240"/>
    <hyperlink r:id="rId31" ref="M241"/>
    <hyperlink r:id="rId32" ref="M245"/>
    <hyperlink r:id="rId33" ref="M246"/>
    <hyperlink r:id="rId34" ref="M247"/>
    <hyperlink r:id="rId35" ref="M248"/>
    <hyperlink r:id="rId36" ref="M249"/>
    <hyperlink r:id="rId37" ref="M250"/>
    <hyperlink r:id="rId38" ref="M252"/>
    <hyperlink r:id="rId39" ref="M254"/>
    <hyperlink r:id="rId40" ref="M256"/>
    <hyperlink r:id="rId41" ref="M257"/>
    <hyperlink r:id="rId42" ref="M258"/>
    <hyperlink r:id="rId43" ref="M259"/>
    <hyperlink r:id="rId44" ref="M260"/>
    <hyperlink r:id="rId45" ref="M261"/>
    <hyperlink r:id="rId46" ref="M262"/>
    <hyperlink r:id="rId47" ref="M263"/>
    <hyperlink r:id="rId48" ref="M264"/>
    <hyperlink r:id="rId49" ref="M265"/>
    <hyperlink r:id="rId50" ref="M266"/>
    <hyperlink r:id="rId51" ref="M267"/>
    <hyperlink r:id="rId52" ref="M268"/>
    <hyperlink r:id="rId53" ref="M272"/>
    <hyperlink r:id="rId54" ref="M273"/>
    <hyperlink r:id="rId55" ref="M274"/>
    <hyperlink r:id="rId56" ref="M275"/>
    <hyperlink r:id="rId57" ref="M276"/>
    <hyperlink r:id="rId58" ref="M277"/>
    <hyperlink r:id="rId59" ref="M278"/>
    <hyperlink r:id="rId60" ref="M279"/>
    <hyperlink r:id="rId61" ref="M280"/>
    <hyperlink r:id="rId62" ref="M282"/>
    <hyperlink r:id="rId63" ref="M283"/>
    <hyperlink r:id="rId64" ref="M284"/>
    <hyperlink r:id="rId65" ref="M287"/>
    <hyperlink r:id="rId66" ref="M288"/>
    <hyperlink r:id="rId67" ref="M290"/>
    <hyperlink r:id="rId68" ref="M294"/>
    <hyperlink r:id="rId69" ref="M300"/>
    <hyperlink r:id="rId70" ref="M320"/>
    <hyperlink r:id="rId71" ref="M351"/>
    <hyperlink r:id="rId72" ref="M360"/>
    <hyperlink r:id="rId73" ref="M365"/>
    <hyperlink r:id="rId74" ref="M366"/>
    <hyperlink r:id="rId75" ref="M367"/>
    <hyperlink r:id="rId76" ref="M368"/>
    <hyperlink r:id="rId77" ref="M369"/>
    <hyperlink r:id="rId78" ref="M374"/>
    <hyperlink r:id="rId79" ref="M375"/>
    <hyperlink r:id="rId80" ref="M376"/>
    <hyperlink r:id="rId81" ref="M377"/>
    <hyperlink r:id="rId82" ref="M378"/>
    <hyperlink r:id="rId83" ref="M379"/>
    <hyperlink r:id="rId84" ref="M380"/>
    <hyperlink r:id="rId85" ref="M382"/>
    <hyperlink r:id="rId86" ref="M384"/>
    <hyperlink r:id="rId87" ref="M385"/>
    <hyperlink r:id="rId88" ref="M386"/>
    <hyperlink r:id="rId89" ref="M387"/>
    <hyperlink r:id="rId90" ref="M388"/>
    <hyperlink r:id="rId91" ref="M389"/>
    <hyperlink r:id="rId92" ref="M390"/>
    <hyperlink r:id="rId93" ref="M391"/>
    <hyperlink r:id="rId94" ref="M392"/>
    <hyperlink r:id="rId95" ref="M393"/>
    <hyperlink r:id="rId96" ref="M394"/>
    <hyperlink r:id="rId97" ref="M396"/>
    <hyperlink r:id="rId98" ref="M397"/>
    <hyperlink r:id="rId99" ref="M398"/>
    <hyperlink r:id="rId100" ref="M400"/>
    <hyperlink r:id="rId101" ref="M401"/>
    <hyperlink r:id="rId102" ref="M402"/>
    <hyperlink r:id="rId103" ref="M403"/>
    <hyperlink r:id="rId104" ref="M404"/>
    <hyperlink r:id="rId105" ref="M405"/>
    <hyperlink r:id="rId106" ref="M406"/>
    <hyperlink r:id="rId107" ref="M407"/>
    <hyperlink r:id="rId108" ref="M410"/>
    <hyperlink r:id="rId109" ref="M411"/>
    <hyperlink r:id="rId110" ref="M420"/>
    <hyperlink r:id="rId111" ref="M421"/>
    <hyperlink r:id="rId112" ref="M422"/>
    <hyperlink r:id="rId113" ref="M423"/>
    <hyperlink r:id="rId114" ref="M425"/>
    <hyperlink r:id="rId115" ref="M427"/>
    <hyperlink r:id="rId116" ref="M429"/>
    <hyperlink r:id="rId117" ref="M430"/>
    <hyperlink r:id="rId118" ref="M432"/>
    <hyperlink r:id="rId119" ref="M434"/>
    <hyperlink r:id="rId120" ref="M436"/>
    <hyperlink r:id="rId121" ref="M439"/>
    <hyperlink r:id="rId122" ref="M440"/>
    <hyperlink r:id="rId123" ref="M441"/>
    <hyperlink r:id="rId124" ref="M449"/>
    <hyperlink r:id="rId125" ref="M455"/>
    <hyperlink r:id="rId126" ref="M459"/>
    <hyperlink r:id="rId127" ref="M461"/>
    <hyperlink r:id="rId128" ref="M465"/>
    <hyperlink r:id="rId129" ref="M468"/>
    <hyperlink r:id="rId130" ref="M471"/>
    <hyperlink r:id="rId131" ref="M473"/>
  </hyperlinks>
  <drawing r:id="rId132"/>
</worksheet>
</file>